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1\Publish\01 - Original LC14 published Dec 19\Source Excel Docs\"/>
    </mc:Choice>
  </mc:AlternateContent>
  <bookViews>
    <workbookView xWindow="-15" yWindow="-15" windowWidth="15360" windowHeight="8985" tabRatio="778" activeTab="1"/>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1" r:id="rId10"/>
    <sheet name="Nodal prices" sheetId="7" r:id="rId11"/>
    <sheet name="SSC unit rate lookup" sheetId="22" r:id="rId12"/>
    <sheet name="Charge Calculator" sheetId="15" r:id="rId13"/>
  </sheets>
  <definedNames>
    <definedName name="_xlnm._FilterDatabase" localSheetId="2" hidden="1">'Annex 2 EHV charges'!$A$10:$O$157</definedName>
    <definedName name="_xlnm._FilterDatabase" localSheetId="9" hidden="1">'Annex 7 Pass-Through Costs'!$A$4:$F$45</definedName>
    <definedName name="_xlnm._FilterDatabase" localSheetId="11" hidden="1">'SSC unit rate lookup'!$A$28:$D$763</definedName>
    <definedName name="OLE_LINK1" localSheetId="5">'Annex 3 Preserved charges'!#REF!</definedName>
    <definedName name="_xlnm.Print_Area" localSheetId="1">'Annex 1 LV, HV and UMS charges'!$A$2:$K$29</definedName>
    <definedName name="_xlnm.Print_Area" localSheetId="2">'Annex 2 EHV charges'!$A$2:$O$298</definedName>
    <definedName name="_xlnm.Print_Area" localSheetId="3">'Annex 2a Import'!$A$2:$H$286</definedName>
    <definedName name="_xlnm.Print_Area" localSheetId="4">'Annex 2b Export'!$A$2:$H$268</definedName>
    <definedName name="_xlnm.Print_Area" localSheetId="5">'Annex 3 Preserved charges'!$A$2:$J$21</definedName>
    <definedName name="_xlnm.Print_Area" localSheetId="6">'Annex 4 LDNO charges'!$A$2:$J$99</definedName>
    <definedName name="_xlnm.Print_Area" localSheetId="7">'Annex 5 LLFs'!$A$2:$F$40</definedName>
    <definedName name="_xlnm.Print_Area" localSheetId="8">'Annex 6 New or Amended EHV'!$A$4:$P$28</definedName>
    <definedName name="_xlnm.Print_Area" localSheetId="9">'Annex 7 Pass-Through Costs'!$A$2:$F$45</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LLFs'!$14:$14</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charges'!$A$2:$K$29</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2" i="15" l="1"/>
  <c r="A2" i="7"/>
  <c r="C42" i="21" l="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14" i="21"/>
  <c r="B14" i="21"/>
  <c r="C13" i="21"/>
  <c r="B13" i="21"/>
  <c r="C12" i="21"/>
  <c r="B12" i="21"/>
  <c r="C11" i="21"/>
  <c r="B11" i="21"/>
  <c r="C10" i="21"/>
  <c r="B10" i="21"/>
  <c r="C9" i="21"/>
  <c r="B9" i="21"/>
  <c r="C8" i="21"/>
  <c r="B8" i="21"/>
  <c r="C7" i="21"/>
  <c r="B7" i="21"/>
  <c r="B6" i="21"/>
  <c r="C5" i="21"/>
  <c r="B5" i="21"/>
  <c r="A2" i="21"/>
  <c r="F42" i="21"/>
  <c r="F41" i="21"/>
  <c r="F40" i="21"/>
  <c r="F39" i="21"/>
  <c r="F38" i="21"/>
  <c r="E38" i="21"/>
  <c r="D38" i="21"/>
  <c r="F37" i="21"/>
  <c r="F36" i="21"/>
  <c r="F35" i="21"/>
  <c r="F34" i="21"/>
  <c r="F33" i="21"/>
  <c r="E33" i="21"/>
  <c r="D33" i="21"/>
  <c r="F32" i="21"/>
  <c r="F31" i="21"/>
  <c r="F30" i="21"/>
  <c r="F29" i="21"/>
  <c r="F28" i="21"/>
  <c r="E28" i="21"/>
  <c r="D28" i="21"/>
  <c r="F27" i="21"/>
  <c r="F26" i="21"/>
  <c r="F25" i="21"/>
  <c r="F24" i="21"/>
  <c r="F23" i="21"/>
  <c r="E23" i="21"/>
  <c r="D23" i="21"/>
  <c r="F22" i="21"/>
  <c r="F21" i="21"/>
  <c r="F20" i="21"/>
  <c r="F19" i="21"/>
  <c r="F18" i="21"/>
  <c r="E18" i="21"/>
  <c r="D18" i="21"/>
  <c r="F17" i="21"/>
  <c r="F16" i="21"/>
  <c r="F15" i="21"/>
  <c r="F14" i="21"/>
  <c r="F13" i="21"/>
  <c r="E13" i="21"/>
  <c r="D13" i="21"/>
  <c r="F12" i="21"/>
  <c r="F11" i="21"/>
  <c r="F10" i="21"/>
  <c r="E10" i="21"/>
  <c r="D10" i="21"/>
  <c r="A17" i="8" l="1"/>
  <c r="A4" i="8" l="1"/>
  <c r="A3" i="6"/>
  <c r="A2" i="5"/>
  <c r="A2" i="4"/>
  <c r="A2" i="14"/>
  <c r="A5" i="14" a="1"/>
  <c r="A5" i="14" s="1"/>
  <c r="A6" i="14" s="1" a="1"/>
  <c r="A6" i="14" s="1"/>
  <c r="A5" i="13" a="1"/>
  <c r="A5" i="13" s="1"/>
  <c r="A2" i="13"/>
  <c r="A2" i="12"/>
  <c r="A2" i="2"/>
  <c r="A7" i="14" l="1" a="1"/>
  <c r="A7" i="14" s="1"/>
  <c r="A6" i="13" a="1"/>
  <c r="A6" i="13" s="1"/>
  <c r="A7" i="13" s="1" a="1"/>
  <c r="A7" i="13" s="1"/>
  <c r="I9" i="15"/>
  <c r="H9" i="15"/>
  <c r="G9" i="15"/>
  <c r="F9" i="15"/>
  <c r="E9" i="15"/>
  <c r="D9" i="15"/>
  <c r="C9" i="15"/>
  <c r="A8" i="14" l="1" a="1"/>
  <c r="A8" i="14" s="1"/>
  <c r="A8" i="13" a="1"/>
  <c r="A8" i="13" s="1"/>
  <c r="E12" i="15"/>
  <c r="D12" i="15"/>
  <c r="C12" i="15"/>
  <c r="A9" i="14" l="1" a="1"/>
  <c r="A9" i="14" s="1"/>
  <c r="A9" i="13" a="1"/>
  <c r="A9" i="13" s="1"/>
  <c r="B13" i="1"/>
  <c r="A10" i="14" l="1" a="1"/>
  <c r="A10" i="14" s="1"/>
  <c r="A10" i="13" a="1"/>
  <c r="A10" i="13" s="1"/>
  <c r="I14" i="15"/>
  <c r="H14" i="15"/>
  <c r="A11" i="14" l="1" a="1"/>
  <c r="A11" i="14" s="1"/>
  <c r="A11" i="13" a="1"/>
  <c r="A11" i="13" s="1"/>
  <c r="A12" i="14" l="1" a="1"/>
  <c r="A12" i="14" s="1"/>
  <c r="A12" i="13" a="1"/>
  <c r="A12" i="13" s="1"/>
  <c r="A13" i="14" l="1" a="1"/>
  <c r="A13" i="14" s="1"/>
  <c r="A13" i="13" a="1"/>
  <c r="A13" i="13" s="1"/>
  <c r="G10" i="15"/>
  <c r="A14" i="14" l="1" a="1"/>
  <c r="A14" i="14" s="1"/>
  <c r="A14" i="13" a="1"/>
  <c r="A14" i="13" s="1"/>
  <c r="A15" i="13" s="1" a="1"/>
  <c r="A15" i="13" s="1"/>
  <c r="I10" i="15"/>
  <c r="H10" i="15"/>
  <c r="B11" i="1"/>
  <c r="B9" i="1"/>
  <c r="A15" i="14" l="1" a="1"/>
  <c r="A15" i="14" s="1"/>
  <c r="A16" i="13" a="1"/>
  <c r="A16" i="13" s="1"/>
  <c r="H17" i="15"/>
  <c r="R9" i="15"/>
  <c r="S9" i="15"/>
  <c r="T9" i="15"/>
  <c r="Q9" i="15"/>
  <c r="N9" i="15"/>
  <c r="O9" i="15"/>
  <c r="P9" i="15"/>
  <c r="M9" i="15"/>
  <c r="A16" i="14" l="1" a="1"/>
  <c r="A16" i="14" s="1"/>
  <c r="A17" i="14" s="1" a="1"/>
  <c r="A17" i="14" s="1"/>
  <c r="A18" i="14" s="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17" i="13" a="1"/>
  <c r="A17" i="13" s="1"/>
  <c r="P5" i="8"/>
  <c r="J5" i="8"/>
  <c r="K5" i="8"/>
  <c r="L5" i="8"/>
  <c r="M5" i="8"/>
  <c r="N5" i="8"/>
  <c r="O5" i="8"/>
  <c r="I5" i="8"/>
  <c r="F4" i="14"/>
  <c r="G4" i="14"/>
  <c r="H4" i="14"/>
  <c r="E4" i="14"/>
  <c r="F4" i="13"/>
  <c r="G4" i="13"/>
  <c r="H4" i="13"/>
  <c r="E4" i="13"/>
  <c r="C255" i="14" l="1"/>
  <c r="D255" i="14"/>
  <c r="B255" i="14"/>
  <c r="G255" i="14"/>
  <c r="H255" i="14"/>
  <c r="F255" i="14"/>
  <c r="E255" i="14"/>
  <c r="A256" i="14" a="1"/>
  <c r="A256" i="14" s="1"/>
  <c r="A18" i="13" a="1"/>
  <c r="A18" i="13" s="1"/>
  <c r="A19" i="13" s="1" a="1"/>
  <c r="A19" i="13" s="1"/>
  <c r="A20" i="13" s="1" a="1"/>
  <c r="A20" i="13" s="1"/>
  <c r="A21" i="13" s="1" a="1"/>
  <c r="A21" i="13" s="1"/>
  <c r="A22" i="13" s="1" a="1"/>
  <c r="A22" i="13" s="1"/>
  <c r="N10" i="15"/>
  <c r="C256" i="14" l="1"/>
  <c r="E256" i="14"/>
  <c r="G256" i="14"/>
  <c r="B256" i="14"/>
  <c r="D256" i="14"/>
  <c r="F256" i="14"/>
  <c r="H256" i="14"/>
  <c r="A257" i="14" a="1"/>
  <c r="A257" i="14" s="1"/>
  <c r="A23" i="13" a="1"/>
  <c r="A23" i="13" s="1"/>
  <c r="A24" i="13" s="1" a="1"/>
  <c r="A24" i="13" s="1"/>
  <c r="A25" i="13" s="1" a="1"/>
  <c r="A25" i="13" s="1"/>
  <c r="A26" i="13" s="1" a="1"/>
  <c r="A26" i="13" s="1"/>
  <c r="A27" i="13" s="1" a="1"/>
  <c r="A27" i="13" s="1"/>
  <c r="A28" i="13" s="1" a="1"/>
  <c r="A28" i="13" s="1"/>
  <c r="A29" i="13" s="1" a="1"/>
  <c r="A29" i="13" s="1"/>
  <c r="A30" i="13" s="1" a="1"/>
  <c r="A30" i="13" s="1"/>
  <c r="C14" i="15"/>
  <c r="G5" i="14"/>
  <c r="B257" i="14" l="1"/>
  <c r="D257" i="14"/>
  <c r="F257" i="14"/>
  <c r="H257" i="14"/>
  <c r="G257" i="14"/>
  <c r="C257" i="14"/>
  <c r="E257" i="14"/>
  <c r="A258" i="14" a="1"/>
  <c r="A258" i="14" s="1"/>
  <c r="A31" i="13"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D5" i="14"/>
  <c r="F5" i="14"/>
  <c r="B5" i="14"/>
  <c r="E5" i="14"/>
  <c r="H5" i="14"/>
  <c r="C5" i="14"/>
  <c r="D5" i="13"/>
  <c r="C5" i="13"/>
  <c r="B5" i="13"/>
  <c r="B258" i="14" l="1"/>
  <c r="D258" i="14"/>
  <c r="F258" i="14"/>
  <c r="H258" i="14"/>
  <c r="E258" i="14"/>
  <c r="G258" i="14"/>
  <c r="C258" i="14"/>
  <c r="A259" i="14" a="1"/>
  <c r="A259" i="14" s="1"/>
  <c r="D280" i="13"/>
  <c r="B280" i="13"/>
  <c r="G280" i="13"/>
  <c r="H280" i="13"/>
  <c r="F280" i="13"/>
  <c r="E280" i="13"/>
  <c r="C280" i="13"/>
  <c r="A281" i="13" a="1"/>
  <c r="A281" i="13" s="1"/>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E259" i="14" l="1"/>
  <c r="G259" i="14"/>
  <c r="B259" i="14"/>
  <c r="H259" i="14"/>
  <c r="C259" i="14"/>
  <c r="D259" i="14"/>
  <c r="F259" i="14"/>
  <c r="A260" i="14" a="1"/>
  <c r="A260" i="14" s="1"/>
  <c r="D281" i="13"/>
  <c r="F281" i="13"/>
  <c r="H281" i="13"/>
  <c r="C281" i="13"/>
  <c r="E281" i="13"/>
  <c r="G281" i="13"/>
  <c r="B281" i="13"/>
  <c r="A282" i="13" a="1"/>
  <c r="A282" i="13" s="1"/>
  <c r="C7" i="14"/>
  <c r="G7" i="14"/>
  <c r="D7" i="14"/>
  <c r="H7" i="14"/>
  <c r="E7" i="14"/>
  <c r="F7" i="14"/>
  <c r="B7" i="14"/>
  <c r="C7" i="13"/>
  <c r="D7" i="13"/>
  <c r="B7" i="13"/>
  <c r="S17" i="15"/>
  <c r="T18" i="15"/>
  <c r="R17" i="15"/>
  <c r="P18" i="15"/>
  <c r="M21" i="15"/>
  <c r="T17" i="15"/>
  <c r="M18" i="15"/>
  <c r="Q18" i="15"/>
  <c r="N18" i="15"/>
  <c r="S18" i="15"/>
  <c r="O18" i="15"/>
  <c r="R18" i="15"/>
  <c r="H7" i="13"/>
  <c r="D260" i="14" l="1"/>
  <c r="F260" i="14"/>
  <c r="H260" i="14"/>
  <c r="G260" i="14"/>
  <c r="B260" i="14"/>
  <c r="C260" i="14"/>
  <c r="E260" i="14"/>
  <c r="A261" i="14" a="1"/>
  <c r="A261" i="14" s="1"/>
  <c r="G282" i="13"/>
  <c r="B282" i="13"/>
  <c r="D282" i="13"/>
  <c r="F282" i="13"/>
  <c r="H282" i="13"/>
  <c r="C282" i="13"/>
  <c r="E282" i="13"/>
  <c r="A283" i="13" a="1"/>
  <c r="A283" i="13" s="1"/>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C10" i="15"/>
  <c r="C17" i="15" s="1"/>
  <c r="F10" i="15"/>
  <c r="D10" i="15"/>
  <c r="F261" i="14" l="1"/>
  <c r="H261" i="14"/>
  <c r="C261" i="14"/>
  <c r="E261" i="14"/>
  <c r="B261" i="14"/>
  <c r="D261" i="14"/>
  <c r="G261" i="14"/>
  <c r="A262" i="14" a="1"/>
  <c r="A262" i="14" s="1"/>
  <c r="E283" i="13"/>
  <c r="G283" i="13"/>
  <c r="B283" i="13"/>
  <c r="D283" i="13"/>
  <c r="F283" i="13"/>
  <c r="H283" i="13"/>
  <c r="C283" i="13"/>
  <c r="A284" i="13" a="1"/>
  <c r="A284" i="13" s="1"/>
  <c r="E9" i="14"/>
  <c r="B9" i="14"/>
  <c r="F9" i="14"/>
  <c r="G9" i="14"/>
  <c r="H9" i="14"/>
  <c r="C9" i="14"/>
  <c r="D9" i="14"/>
  <c r="B9" i="13"/>
  <c r="D9" i="13"/>
  <c r="H9" i="13"/>
  <c r="C9" i="13"/>
  <c r="E9" i="13"/>
  <c r="G9" i="13"/>
  <c r="F9" i="13"/>
  <c r="B10" i="13"/>
  <c r="C18" i="15"/>
  <c r="G17" i="15"/>
  <c r="G18" i="15"/>
  <c r="D17" i="15"/>
  <c r="D18" i="15"/>
  <c r="E18" i="15"/>
  <c r="E17" i="15"/>
  <c r="F17" i="15"/>
  <c r="F18" i="15"/>
  <c r="I17" i="15"/>
  <c r="I18" i="15"/>
  <c r="B262" i="14" l="1"/>
  <c r="D262" i="14"/>
  <c r="F262" i="14"/>
  <c r="H262" i="14"/>
  <c r="C262" i="14"/>
  <c r="E262" i="14"/>
  <c r="G262" i="14"/>
  <c r="A263" i="14" a="1"/>
  <c r="A263" i="14" s="1"/>
  <c r="H284" i="13"/>
  <c r="C284" i="13"/>
  <c r="B284" i="13"/>
  <c r="D284" i="13"/>
  <c r="F284" i="13"/>
  <c r="E284" i="13"/>
  <c r="G284" i="13"/>
  <c r="A285" i="13" a="1"/>
  <c r="A285" i="13" s="1"/>
  <c r="C21" i="15"/>
  <c r="C22" i="15"/>
  <c r="B10" i="14"/>
  <c r="F10" i="14"/>
  <c r="C10" i="14"/>
  <c r="G10" i="14"/>
  <c r="H10" i="14"/>
  <c r="D10" i="14"/>
  <c r="E10" i="14"/>
  <c r="C10" i="13"/>
  <c r="G10" i="13"/>
  <c r="E10" i="13"/>
  <c r="D10" i="13"/>
  <c r="F10" i="13"/>
  <c r="H10" i="13"/>
  <c r="H263" i="14" l="1"/>
  <c r="C263" i="14"/>
  <c r="E263" i="14"/>
  <c r="G263" i="14"/>
  <c r="B263" i="14"/>
  <c r="D263" i="14"/>
  <c r="F263" i="14"/>
  <c r="A264" i="14" a="1"/>
  <c r="A264" i="14" s="1"/>
  <c r="H285" i="13"/>
  <c r="C285" i="13"/>
  <c r="E285" i="13"/>
  <c r="G285" i="13"/>
  <c r="B285" i="13"/>
  <c r="D285" i="13"/>
  <c r="F285" i="13"/>
  <c r="A286" i="13" a="1"/>
  <c r="A286" i="13" s="1"/>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H264" i="14" l="1"/>
  <c r="C264" i="14"/>
  <c r="E264" i="14"/>
  <c r="G264" i="14"/>
  <c r="B264" i="14"/>
  <c r="D264" i="14"/>
  <c r="F264" i="14"/>
  <c r="A265" i="14" a="1"/>
  <c r="A265" i="14" s="1"/>
  <c r="G286" i="13"/>
  <c r="F286" i="13"/>
  <c r="H286" i="13"/>
  <c r="C286" i="13"/>
  <c r="E286" i="13"/>
  <c r="B286" i="13"/>
  <c r="D286" i="13"/>
  <c r="A287" i="13" a="1"/>
  <c r="A287" i="13" s="1"/>
  <c r="A288" i="13" s="1" a="1"/>
  <c r="A288" i="13" s="1"/>
  <c r="E13" i="14"/>
  <c r="B13" i="14"/>
  <c r="F13" i="14"/>
  <c r="C13" i="14"/>
  <c r="D13" i="14"/>
  <c r="G13" i="14"/>
  <c r="H13" i="14"/>
  <c r="D13" i="13"/>
  <c r="H13" i="13"/>
  <c r="E13" i="13"/>
  <c r="C13" i="13"/>
  <c r="G13" i="13"/>
  <c r="F13" i="13"/>
  <c r="B13" i="13"/>
  <c r="C265" i="14" l="1"/>
  <c r="E265" i="14"/>
  <c r="G265" i="14"/>
  <c r="F265" i="14"/>
  <c r="H265" i="14"/>
  <c r="B265" i="14"/>
  <c r="D265" i="14"/>
  <c r="A266" i="14" a="1"/>
  <c r="A266" i="14" s="1"/>
  <c r="F288" i="13"/>
  <c r="G288" i="13"/>
  <c r="H288" i="13"/>
  <c r="B288" i="13"/>
  <c r="C288" i="13"/>
  <c r="D288" i="13"/>
  <c r="E288" i="13"/>
  <c r="A289" i="13" a="1"/>
  <c r="A289" i="13" s="1"/>
  <c r="C287" i="13"/>
  <c r="E287" i="13"/>
  <c r="G287" i="13"/>
  <c r="B287" i="13"/>
  <c r="D287" i="13"/>
  <c r="F287" i="13"/>
  <c r="H287" i="13"/>
  <c r="B14" i="14"/>
  <c r="F14" i="14"/>
  <c r="C14" i="14"/>
  <c r="G14" i="14"/>
  <c r="D14" i="14"/>
  <c r="E14" i="14"/>
  <c r="H14" i="14"/>
  <c r="C14" i="13"/>
  <c r="G14" i="13"/>
  <c r="E14" i="13"/>
  <c r="F14" i="13"/>
  <c r="D14" i="13"/>
  <c r="H14" i="13"/>
  <c r="B14" i="13"/>
  <c r="B266" i="14" l="1"/>
  <c r="D266" i="14"/>
  <c r="F266" i="14"/>
  <c r="H266" i="14"/>
  <c r="E266" i="14"/>
  <c r="G266" i="14"/>
  <c r="C266" i="14"/>
  <c r="A267" i="14" a="1"/>
  <c r="A267" i="14" s="1"/>
  <c r="B289" i="13"/>
  <c r="C289" i="13"/>
  <c r="D289" i="13"/>
  <c r="E289" i="13"/>
  <c r="F289" i="13"/>
  <c r="G289" i="13"/>
  <c r="H289" i="13"/>
  <c r="A290" i="13" a="1"/>
  <c r="A290" i="13" s="1"/>
  <c r="C15" i="14"/>
  <c r="G15" i="14"/>
  <c r="D15" i="14"/>
  <c r="H15" i="14"/>
  <c r="E15" i="14"/>
  <c r="F15" i="14"/>
  <c r="B15" i="14"/>
  <c r="C15" i="13"/>
  <c r="F15" i="13"/>
  <c r="E15" i="13"/>
  <c r="H15" i="13"/>
  <c r="G15" i="13"/>
  <c r="D15" i="13"/>
  <c r="B15" i="13"/>
  <c r="B267" i="14" l="1"/>
  <c r="D267" i="14"/>
  <c r="F267" i="14"/>
  <c r="H267" i="14"/>
  <c r="C267" i="14"/>
  <c r="E267" i="14"/>
  <c r="G267" i="14"/>
  <c r="A268" i="14" a="1"/>
  <c r="A268" i="14" s="1"/>
  <c r="H290" i="13"/>
  <c r="B290" i="13"/>
  <c r="C290" i="13"/>
  <c r="D290" i="13"/>
  <c r="E290" i="13"/>
  <c r="F290" i="13"/>
  <c r="G290" i="13"/>
  <c r="A291" i="13" a="1"/>
  <c r="A291" i="13" s="1"/>
  <c r="D16" i="14"/>
  <c r="H16" i="14"/>
  <c r="E16" i="14"/>
  <c r="F16" i="14"/>
  <c r="G16" i="14"/>
  <c r="B16" i="14"/>
  <c r="C16" i="14"/>
  <c r="B16" i="13"/>
  <c r="E16" i="13"/>
  <c r="C16" i="13"/>
  <c r="F16" i="13"/>
  <c r="H16" i="13"/>
  <c r="D16" i="13"/>
  <c r="G16" i="13"/>
  <c r="H268" i="14" l="1"/>
  <c r="C268" i="14"/>
  <c r="E268" i="14"/>
  <c r="G268" i="14"/>
  <c r="B268" i="14"/>
  <c r="D268" i="14"/>
  <c r="F268" i="14"/>
  <c r="A269" i="14" a="1"/>
  <c r="A269" i="14" s="1"/>
  <c r="B291" i="13"/>
  <c r="E291" i="13"/>
  <c r="F291" i="13"/>
  <c r="G291" i="13"/>
  <c r="H291" i="13"/>
  <c r="C291" i="13"/>
  <c r="D291" i="13"/>
  <c r="A292" i="13" a="1"/>
  <c r="A292" i="13" s="1"/>
  <c r="E17" i="14"/>
  <c r="B17" i="14"/>
  <c r="F17" i="14"/>
  <c r="G17" i="14"/>
  <c r="H17" i="14"/>
  <c r="C17" i="14"/>
  <c r="D17" i="14"/>
  <c r="B17" i="13"/>
  <c r="D17" i="13"/>
  <c r="H17" i="13"/>
  <c r="C17" i="13"/>
  <c r="F17" i="13"/>
  <c r="E17" i="13"/>
  <c r="G17" i="13"/>
  <c r="C269" i="14" l="1"/>
  <c r="E269" i="14"/>
  <c r="B269" i="14"/>
  <c r="D269" i="14"/>
  <c r="G269" i="14"/>
  <c r="F269" i="14"/>
  <c r="H269" i="14"/>
  <c r="A270" i="14" a="1"/>
  <c r="A270" i="14" s="1"/>
  <c r="E292" i="13"/>
  <c r="F292" i="13"/>
  <c r="H292" i="13"/>
  <c r="B292" i="13"/>
  <c r="C292" i="13"/>
  <c r="D292" i="13"/>
  <c r="G292" i="13"/>
  <c r="A293" i="13" a="1"/>
  <c r="A293" i="13" s="1"/>
  <c r="B18" i="14"/>
  <c r="F18" i="14"/>
  <c r="C18" i="14"/>
  <c r="G18" i="14"/>
  <c r="H18" i="14"/>
  <c r="D18" i="14"/>
  <c r="E18" i="14"/>
  <c r="B18" i="13"/>
  <c r="C18" i="13"/>
  <c r="G18" i="13"/>
  <c r="F18" i="13"/>
  <c r="H18" i="13"/>
  <c r="E18" i="13"/>
  <c r="D18" i="13"/>
  <c r="E270" i="14" l="1"/>
  <c r="G270" i="14"/>
  <c r="B270" i="14"/>
  <c r="D270" i="14"/>
  <c r="F270" i="14"/>
  <c r="H270" i="14"/>
  <c r="C270" i="14"/>
  <c r="A271" i="14" a="1"/>
  <c r="A271" i="14" s="1"/>
  <c r="B293" i="13"/>
  <c r="D293" i="13"/>
  <c r="C293" i="13"/>
  <c r="G293" i="13"/>
  <c r="E293" i="13"/>
  <c r="H293" i="13"/>
  <c r="F293" i="13"/>
  <c r="A294" i="13" a="1"/>
  <c r="A294" i="13" s="1"/>
  <c r="C19" i="14"/>
  <c r="G19" i="14"/>
  <c r="D19" i="14"/>
  <c r="H19" i="14"/>
  <c r="B19" i="14"/>
  <c r="E19" i="14"/>
  <c r="F19" i="14"/>
  <c r="B19" i="13"/>
  <c r="C19" i="13"/>
  <c r="F19" i="13"/>
  <c r="G19" i="13"/>
  <c r="H19" i="13"/>
  <c r="E19" i="13"/>
  <c r="D19" i="13"/>
  <c r="D271" i="14" l="1"/>
  <c r="F271" i="14"/>
  <c r="B271" i="14"/>
  <c r="H271" i="14"/>
  <c r="C271" i="14"/>
  <c r="E271" i="14"/>
  <c r="G271" i="14"/>
  <c r="A272" i="14" a="1"/>
  <c r="A272" i="14" s="1"/>
  <c r="B294" i="13"/>
  <c r="G294" i="13"/>
  <c r="F294" i="13"/>
  <c r="C294" i="13"/>
  <c r="H294" i="13"/>
  <c r="E294" i="13"/>
  <c r="D294" i="13"/>
  <c r="A295" i="13" a="1"/>
  <c r="A295" i="13" s="1"/>
  <c r="D20" i="14"/>
  <c r="H20" i="14"/>
  <c r="E20" i="14"/>
  <c r="B20" i="14"/>
  <c r="C20" i="14"/>
  <c r="F20" i="14"/>
  <c r="G20" i="14"/>
  <c r="E20" i="13"/>
  <c r="G20" i="13"/>
  <c r="D20" i="13"/>
  <c r="H20" i="13"/>
  <c r="C20" i="13"/>
  <c r="F20" i="13"/>
  <c r="B20" i="13"/>
  <c r="C272" i="14" l="1"/>
  <c r="E272" i="14"/>
  <c r="H272" i="14"/>
  <c r="G272" i="14"/>
  <c r="B272" i="14"/>
  <c r="D272" i="14"/>
  <c r="F272" i="14"/>
  <c r="A273" i="14" a="1"/>
  <c r="A273" i="14" s="1"/>
  <c r="E295" i="13"/>
  <c r="G295" i="13"/>
  <c r="C295" i="13"/>
  <c r="B295" i="13"/>
  <c r="D295" i="13"/>
  <c r="F295" i="13"/>
  <c r="H295" i="13"/>
  <c r="A296" i="13" a="1"/>
  <c r="A296" i="13" s="1"/>
  <c r="E21" i="14"/>
  <c r="B21" i="14"/>
  <c r="F21" i="14"/>
  <c r="C21" i="14"/>
  <c r="D21" i="14"/>
  <c r="G21" i="14"/>
  <c r="H21" i="14"/>
  <c r="B21" i="13"/>
  <c r="D21" i="13"/>
  <c r="H21" i="13"/>
  <c r="G21" i="13"/>
  <c r="F21" i="13"/>
  <c r="E21" i="13"/>
  <c r="C21" i="13"/>
  <c r="G273" i="14" l="1"/>
  <c r="B273" i="14"/>
  <c r="D273" i="14"/>
  <c r="F273" i="14"/>
  <c r="H273" i="14"/>
  <c r="C273" i="14"/>
  <c r="E273" i="14"/>
  <c r="A274" i="14" a="1"/>
  <c r="A274" i="14" s="1"/>
  <c r="D296" i="13"/>
  <c r="F296" i="13"/>
  <c r="E296" i="13"/>
  <c r="G296" i="13"/>
  <c r="H296" i="13"/>
  <c r="C296" i="13"/>
  <c r="B296" i="13"/>
  <c r="A297" i="13" a="1"/>
  <c r="A297" i="13" s="1"/>
  <c r="B22" i="14"/>
  <c r="F22" i="14"/>
  <c r="C22" i="14"/>
  <c r="G22" i="14"/>
  <c r="D22" i="14"/>
  <c r="E22" i="14"/>
  <c r="H22" i="14"/>
  <c r="C22" i="13"/>
  <c r="G22" i="13"/>
  <c r="H22" i="13"/>
  <c r="F22" i="13"/>
  <c r="D22" i="13"/>
  <c r="E22" i="13"/>
  <c r="B22" i="13"/>
  <c r="E274" i="14" l="1"/>
  <c r="G274" i="14"/>
  <c r="B274" i="14"/>
  <c r="D274" i="14"/>
  <c r="F274" i="14"/>
  <c r="H274" i="14"/>
  <c r="C274" i="14"/>
  <c r="A275" i="14" a="1"/>
  <c r="A275" i="14" s="1"/>
  <c r="G297" i="13"/>
  <c r="B297" i="13"/>
  <c r="D297" i="13"/>
  <c r="F297" i="13"/>
  <c r="C297" i="13"/>
  <c r="E297" i="13"/>
  <c r="H297" i="13"/>
  <c r="A298" i="13" a="1"/>
  <c r="A298" i="13" s="1"/>
  <c r="C23" i="14"/>
  <c r="G23" i="14"/>
  <c r="D23" i="14"/>
  <c r="H23" i="14"/>
  <c r="E23" i="14"/>
  <c r="F23" i="14"/>
  <c r="B23" i="14"/>
  <c r="B23" i="13"/>
  <c r="C23" i="13"/>
  <c r="F23" i="13"/>
  <c r="H23" i="13"/>
  <c r="D23" i="13"/>
  <c r="G23" i="13"/>
  <c r="E23" i="13"/>
  <c r="D275" i="14" l="1"/>
  <c r="F275" i="14"/>
  <c r="B275" i="14"/>
  <c r="H275" i="14"/>
  <c r="C275" i="14"/>
  <c r="E275" i="14"/>
  <c r="G275" i="14"/>
  <c r="A276" i="14" a="1"/>
  <c r="A276" i="14" s="1"/>
  <c r="G298" i="13"/>
  <c r="B298" i="13"/>
  <c r="D298" i="13"/>
  <c r="F298" i="13"/>
  <c r="H298" i="13"/>
  <c r="C298" i="13"/>
  <c r="E298" i="13"/>
  <c r="A299" i="13" a="1"/>
  <c r="A299" i="13" s="1"/>
  <c r="D24" i="14"/>
  <c r="H24" i="14"/>
  <c r="E24" i="14"/>
  <c r="F24" i="14"/>
  <c r="G24" i="14"/>
  <c r="B24" i="14"/>
  <c r="C24" i="14"/>
  <c r="E26" i="13"/>
  <c r="C25" i="13"/>
  <c r="F25" i="13"/>
  <c r="E25" i="13"/>
  <c r="D25" i="13"/>
  <c r="H25" i="13"/>
  <c r="G25" i="13"/>
  <c r="B25" i="13"/>
  <c r="C24" i="13"/>
  <c r="G24" i="13"/>
  <c r="E24" i="13"/>
  <c r="D24" i="13"/>
  <c r="H24" i="13"/>
  <c r="F24" i="13"/>
  <c r="B24" i="13"/>
  <c r="C276" i="14" l="1"/>
  <c r="E276" i="14"/>
  <c r="G276" i="14"/>
  <c r="B276" i="14"/>
  <c r="D276" i="14"/>
  <c r="F276" i="14"/>
  <c r="H276" i="14"/>
  <c r="A277" i="14" a="1"/>
  <c r="A277" i="14" s="1"/>
  <c r="E299" i="13"/>
  <c r="G299" i="13"/>
  <c r="B299" i="13"/>
  <c r="D299" i="13"/>
  <c r="F299" i="13"/>
  <c r="H299" i="13"/>
  <c r="C299" i="13"/>
  <c r="A300" i="13" a="1"/>
  <c r="A300" i="13" s="1"/>
  <c r="G26" i="13"/>
  <c r="D26" i="13"/>
  <c r="C26" i="13"/>
  <c r="E25" i="14"/>
  <c r="B25" i="14"/>
  <c r="F25" i="14"/>
  <c r="G25" i="14"/>
  <c r="H25" i="14"/>
  <c r="C25" i="14"/>
  <c r="D25" i="14"/>
  <c r="F27" i="13"/>
  <c r="B26" i="13"/>
  <c r="F26" i="13"/>
  <c r="H26" i="13"/>
  <c r="G277" i="14" l="1"/>
  <c r="B277" i="14"/>
  <c r="D277" i="14"/>
  <c r="C277" i="14"/>
  <c r="E277" i="14"/>
  <c r="F277" i="14"/>
  <c r="H277" i="14"/>
  <c r="A278" i="14" a="1"/>
  <c r="A278" i="14" s="1"/>
  <c r="E300" i="13"/>
  <c r="G300" i="13"/>
  <c r="D300" i="13"/>
  <c r="F300" i="13"/>
  <c r="H300" i="13"/>
  <c r="C300" i="13"/>
  <c r="B300" i="13"/>
  <c r="A301" i="13" a="1"/>
  <c r="A301" i="13" s="1"/>
  <c r="C27" i="13"/>
  <c r="B26" i="14"/>
  <c r="F26" i="14"/>
  <c r="C26" i="14"/>
  <c r="G26" i="14"/>
  <c r="H26" i="14"/>
  <c r="D26" i="14"/>
  <c r="E26" i="14"/>
  <c r="E27" i="13"/>
  <c r="B27" i="13"/>
  <c r="G27" i="13"/>
  <c r="D27" i="13"/>
  <c r="H27" i="13"/>
  <c r="C278" i="14" l="1"/>
  <c r="E278" i="14"/>
  <c r="G278" i="14"/>
  <c r="F278" i="14"/>
  <c r="H278" i="14"/>
  <c r="B278" i="14"/>
  <c r="D278" i="14"/>
  <c r="A279" i="14" a="1"/>
  <c r="A279" i="14" s="1"/>
  <c r="H301" i="13"/>
  <c r="C301" i="13"/>
  <c r="E301" i="13"/>
  <c r="G301" i="13"/>
  <c r="B301" i="13"/>
  <c r="D301" i="13"/>
  <c r="F301" i="13"/>
  <c r="A302" i="13" a="1"/>
  <c r="A302" i="13" s="1"/>
  <c r="C27" i="14"/>
  <c r="G27" i="14"/>
  <c r="D27" i="14"/>
  <c r="H27" i="14"/>
  <c r="B27" i="14"/>
  <c r="E27" i="14"/>
  <c r="F27" i="14"/>
  <c r="G28" i="13"/>
  <c r="D28" i="13"/>
  <c r="B28" i="13"/>
  <c r="E28" i="13"/>
  <c r="F28" i="13"/>
  <c r="H28" i="13"/>
  <c r="C28" i="13"/>
  <c r="B279" i="14" l="1"/>
  <c r="D279" i="14"/>
  <c r="F279" i="14"/>
  <c r="E279" i="14"/>
  <c r="G279" i="14"/>
  <c r="H279" i="14"/>
  <c r="C279" i="14"/>
  <c r="A280" i="14" a="1"/>
  <c r="A280" i="14" s="1"/>
  <c r="G302" i="13"/>
  <c r="B302" i="13"/>
  <c r="D302" i="13"/>
  <c r="F302" i="13"/>
  <c r="H302" i="13"/>
  <c r="C302" i="13"/>
  <c r="E302" i="13"/>
  <c r="A303" i="13" a="1"/>
  <c r="A303" i="13" s="1"/>
  <c r="D28" i="14"/>
  <c r="H28" i="14"/>
  <c r="E28" i="14"/>
  <c r="B28" i="14"/>
  <c r="C28" i="14"/>
  <c r="F28" i="14"/>
  <c r="G28" i="14"/>
  <c r="E29" i="13"/>
  <c r="B29" i="13"/>
  <c r="F29" i="13"/>
  <c r="H29" i="13"/>
  <c r="C29" i="13"/>
  <c r="D29" i="13"/>
  <c r="G29" i="13"/>
  <c r="H280" i="14" l="1"/>
  <c r="C280" i="14"/>
  <c r="E280" i="14"/>
  <c r="D280" i="14"/>
  <c r="F280" i="14"/>
  <c r="G280" i="14"/>
  <c r="B280" i="14"/>
  <c r="A281" i="14" a="1"/>
  <c r="A281" i="14" s="1"/>
  <c r="C303" i="13"/>
  <c r="E303" i="13"/>
  <c r="G303" i="13"/>
  <c r="B303" i="13"/>
  <c r="D303" i="13"/>
  <c r="F303" i="13"/>
  <c r="H303" i="13"/>
  <c r="A304" i="13" a="1"/>
  <c r="A304" i="13" s="1"/>
  <c r="E29" i="14"/>
  <c r="B29" i="14"/>
  <c r="F29" i="14"/>
  <c r="C29" i="14"/>
  <c r="D29" i="14"/>
  <c r="G29" i="14"/>
  <c r="H29" i="14"/>
  <c r="C30" i="13"/>
  <c r="D30" i="13"/>
  <c r="E30" i="13"/>
  <c r="H30" i="13"/>
  <c r="G30" i="13"/>
  <c r="F30" i="13"/>
  <c r="B30" i="13"/>
  <c r="B281" i="14" l="1"/>
  <c r="D281" i="14"/>
  <c r="C281" i="14"/>
  <c r="E281" i="14"/>
  <c r="G281" i="14"/>
  <c r="F281" i="14"/>
  <c r="H281" i="14"/>
  <c r="A282" i="14" a="1"/>
  <c r="A282" i="14" s="1"/>
  <c r="D304" i="13"/>
  <c r="F304" i="13"/>
  <c r="E304" i="13"/>
  <c r="G304" i="13"/>
  <c r="H304" i="13"/>
  <c r="C304" i="13"/>
  <c r="B304" i="13"/>
  <c r="A305" i="13" a="1"/>
  <c r="A305" i="13" s="1"/>
  <c r="B30" i="14"/>
  <c r="F30" i="14"/>
  <c r="C30" i="14"/>
  <c r="G30" i="14"/>
  <c r="D30" i="14"/>
  <c r="E30" i="14"/>
  <c r="H30" i="14"/>
  <c r="H31" i="13"/>
  <c r="G31" i="13"/>
  <c r="B31" i="13"/>
  <c r="C31" i="13"/>
  <c r="F31" i="13"/>
  <c r="D31" i="13"/>
  <c r="E31" i="13"/>
  <c r="E282" i="14" l="1"/>
  <c r="G282" i="14"/>
  <c r="B282" i="14"/>
  <c r="D282" i="14"/>
  <c r="F282" i="14"/>
  <c r="H282" i="14"/>
  <c r="C282" i="14"/>
  <c r="A283" i="14" a="1"/>
  <c r="A283" i="14" s="1"/>
  <c r="C305" i="13"/>
  <c r="E305" i="13"/>
  <c r="H305" i="13"/>
  <c r="G305" i="13"/>
  <c r="B305" i="13"/>
  <c r="D305" i="13"/>
  <c r="F305" i="13"/>
  <c r="A306" i="13" a="1"/>
  <c r="A306" i="13" s="1"/>
  <c r="C31" i="14"/>
  <c r="G31" i="14"/>
  <c r="D31" i="14"/>
  <c r="H31" i="14"/>
  <c r="E31" i="14"/>
  <c r="F31" i="14"/>
  <c r="B31" i="14"/>
  <c r="C32" i="13"/>
  <c r="E32" i="13"/>
  <c r="G32" i="13"/>
  <c r="D32" i="13"/>
  <c r="H32" i="13"/>
  <c r="F32" i="13"/>
  <c r="B32" i="13"/>
  <c r="B283" i="14" l="1"/>
  <c r="D283" i="14"/>
  <c r="F283" i="14"/>
  <c r="E283" i="14"/>
  <c r="G283" i="14"/>
  <c r="H283" i="14"/>
  <c r="C283" i="14"/>
  <c r="A284" i="14" a="1"/>
  <c r="A284" i="14" s="1"/>
  <c r="B306" i="13"/>
  <c r="D306" i="13"/>
  <c r="C306" i="13"/>
  <c r="E306" i="13"/>
  <c r="F306" i="13"/>
  <c r="H306" i="13"/>
  <c r="G306" i="13"/>
  <c r="A307" i="13" a="1"/>
  <c r="A307" i="13" s="1"/>
  <c r="D32" i="14"/>
  <c r="H32" i="14"/>
  <c r="E32" i="14"/>
  <c r="F32" i="14"/>
  <c r="G32" i="14"/>
  <c r="B32" i="14"/>
  <c r="C32" i="14"/>
  <c r="H33" i="13"/>
  <c r="G33" i="13"/>
  <c r="B33" i="13"/>
  <c r="C33" i="13"/>
  <c r="E33" i="13"/>
  <c r="F33" i="13"/>
  <c r="D33" i="13"/>
  <c r="C284" i="14" l="1"/>
  <c r="E284" i="14"/>
  <c r="D284" i="14"/>
  <c r="F284" i="14"/>
  <c r="H284" i="14"/>
  <c r="G284" i="14"/>
  <c r="B284" i="14"/>
  <c r="A285" i="14" a="1"/>
  <c r="A285" i="14" s="1"/>
  <c r="E307" i="13"/>
  <c r="G307" i="13"/>
  <c r="C307" i="13"/>
  <c r="B307" i="13"/>
  <c r="D307" i="13"/>
  <c r="F307" i="13"/>
  <c r="H307" i="13"/>
  <c r="A308" i="13" a="1"/>
  <c r="A308" i="13" s="1"/>
  <c r="E33" i="14"/>
  <c r="B33" i="14"/>
  <c r="F33" i="14"/>
  <c r="G33" i="14"/>
  <c r="H33" i="14"/>
  <c r="C33" i="14"/>
  <c r="D33" i="14"/>
  <c r="C34" i="13"/>
  <c r="F34" i="13"/>
  <c r="E34" i="13"/>
  <c r="D34" i="13"/>
  <c r="H34" i="13"/>
  <c r="G34" i="13"/>
  <c r="B34" i="13"/>
  <c r="B285" i="14" l="1"/>
  <c r="D285" i="14"/>
  <c r="F285" i="14"/>
  <c r="H285" i="14"/>
  <c r="C285" i="14"/>
  <c r="E285" i="14"/>
  <c r="G285" i="14"/>
  <c r="A286" i="14" a="1"/>
  <c r="A286" i="14" s="1"/>
  <c r="D308" i="13"/>
  <c r="F308" i="13"/>
  <c r="B308" i="13"/>
  <c r="H308" i="13"/>
  <c r="C308" i="13"/>
  <c r="E308" i="13"/>
  <c r="G308" i="13"/>
  <c r="A309" i="13" a="1"/>
  <c r="A309" i="13" s="1"/>
  <c r="B34" i="14"/>
  <c r="F34" i="14"/>
  <c r="C34" i="14"/>
  <c r="G34" i="14"/>
  <c r="H34" i="14"/>
  <c r="D34" i="14"/>
  <c r="E34" i="14"/>
  <c r="H35" i="13"/>
  <c r="G35" i="13"/>
  <c r="B35" i="13"/>
  <c r="C35" i="13"/>
  <c r="E35" i="13"/>
  <c r="D35" i="13"/>
  <c r="F35" i="13"/>
  <c r="E286" i="14" l="1"/>
  <c r="G286" i="14"/>
  <c r="B286" i="14"/>
  <c r="D286" i="14"/>
  <c r="F286" i="14"/>
  <c r="H286" i="14"/>
  <c r="C286" i="14"/>
  <c r="A287" i="14" a="1"/>
  <c r="A287" i="14" s="1"/>
  <c r="G309" i="13"/>
  <c r="B309" i="13"/>
  <c r="C309" i="13"/>
  <c r="E309" i="13"/>
  <c r="D309" i="13"/>
  <c r="F309" i="13"/>
  <c r="H309" i="13"/>
  <c r="A310" i="13" a="1"/>
  <c r="A310" i="13" s="1"/>
  <c r="C35" i="14"/>
  <c r="G35" i="14"/>
  <c r="D35" i="14"/>
  <c r="H35" i="14"/>
  <c r="B35" i="14"/>
  <c r="E35" i="14"/>
  <c r="F35" i="14"/>
  <c r="G36" i="13"/>
  <c r="E36" i="13"/>
  <c r="D36" i="13"/>
  <c r="C36" i="13"/>
  <c r="H36" i="13"/>
  <c r="F36" i="13"/>
  <c r="B36" i="13"/>
  <c r="D287" i="14" l="1"/>
  <c r="F287" i="14"/>
  <c r="H287" i="14"/>
  <c r="C287" i="14"/>
  <c r="E287" i="14"/>
  <c r="G287" i="14"/>
  <c r="B287" i="14"/>
  <c r="A288" i="14" a="1"/>
  <c r="A288" i="14" s="1"/>
  <c r="G310" i="13"/>
  <c r="B310" i="13"/>
  <c r="D310" i="13"/>
  <c r="F310" i="13"/>
  <c r="H310" i="13"/>
  <c r="C310" i="13"/>
  <c r="E310" i="13"/>
  <c r="A311" i="13" a="1"/>
  <c r="A311" i="13" s="1"/>
  <c r="D36" i="14"/>
  <c r="H36" i="14"/>
  <c r="E36" i="14"/>
  <c r="B36" i="14"/>
  <c r="C36" i="14"/>
  <c r="F36" i="14"/>
  <c r="G36" i="14"/>
  <c r="H38" i="13"/>
  <c r="B38" i="13"/>
  <c r="C38" i="13"/>
  <c r="G38" i="13"/>
  <c r="D38" i="13"/>
  <c r="D39" i="13"/>
  <c r="E38" i="13"/>
  <c r="F38" i="13"/>
  <c r="C37" i="13"/>
  <c r="B37" i="13"/>
  <c r="F37" i="13"/>
  <c r="G37" i="13"/>
  <c r="D37" i="13"/>
  <c r="E37" i="13"/>
  <c r="H37" i="13"/>
  <c r="C288" i="14" l="1"/>
  <c r="F288" i="14"/>
  <c r="B288" i="14"/>
  <c r="G288" i="14"/>
  <c r="D288" i="14"/>
  <c r="E288" i="14"/>
  <c r="H288" i="14"/>
  <c r="A289" i="14" a="1"/>
  <c r="A289" i="14" s="1"/>
  <c r="E311" i="13"/>
  <c r="G311" i="13"/>
  <c r="C311" i="13"/>
  <c r="B311" i="13"/>
  <c r="D311" i="13"/>
  <c r="F311" i="13"/>
  <c r="H311" i="13"/>
  <c r="A312" i="13" a="1"/>
  <c r="A312" i="13" s="1"/>
  <c r="B39" i="13"/>
  <c r="F39" i="13"/>
  <c r="E39" i="13"/>
  <c r="C39" i="13"/>
  <c r="E37" i="14"/>
  <c r="B37" i="14"/>
  <c r="F37" i="14"/>
  <c r="C37" i="14"/>
  <c r="D37" i="14"/>
  <c r="G37" i="14"/>
  <c r="H37" i="14"/>
  <c r="G40" i="13"/>
  <c r="H39" i="13"/>
  <c r="G39" i="13"/>
  <c r="B289" i="14" l="1"/>
  <c r="E289" i="14"/>
  <c r="F289" i="14"/>
  <c r="G289" i="14"/>
  <c r="D289" i="14"/>
  <c r="C289" i="14"/>
  <c r="H289" i="14"/>
  <c r="A290" i="14" a="1"/>
  <c r="A290" i="14" s="1"/>
  <c r="E312" i="13"/>
  <c r="G312" i="13"/>
  <c r="C312" i="13"/>
  <c r="B312" i="13"/>
  <c r="D312" i="13"/>
  <c r="F312" i="13"/>
  <c r="H312" i="13"/>
  <c r="A313" i="13" a="1"/>
  <c r="A313" i="13" s="1"/>
  <c r="D40" i="13"/>
  <c r="B40" i="13"/>
  <c r="B38" i="14"/>
  <c r="F38" i="14"/>
  <c r="C38" i="14"/>
  <c r="G38" i="14"/>
  <c r="D38" i="14"/>
  <c r="E38" i="14"/>
  <c r="H38" i="14"/>
  <c r="H40" i="13"/>
  <c r="C40" i="13"/>
  <c r="D41" i="13"/>
  <c r="E40" i="13"/>
  <c r="F40" i="13"/>
  <c r="E290" i="14" l="1"/>
  <c r="B290" i="14"/>
  <c r="C290" i="14"/>
  <c r="D290" i="14"/>
  <c r="G290" i="14"/>
  <c r="F290" i="14"/>
  <c r="H290" i="14"/>
  <c r="A291" i="14" a="1"/>
  <c r="A291" i="14" s="1"/>
  <c r="F313" i="13"/>
  <c r="C313" i="13"/>
  <c r="D313" i="13"/>
  <c r="E313" i="13"/>
  <c r="G313" i="13"/>
  <c r="B313" i="13"/>
  <c r="H313" i="13"/>
  <c r="A314" i="13" a="1"/>
  <c r="A314" i="13" s="1"/>
  <c r="C39" i="14"/>
  <c r="G39" i="14"/>
  <c r="D39" i="14"/>
  <c r="H39" i="14"/>
  <c r="E39" i="14"/>
  <c r="F39" i="14"/>
  <c r="B39" i="14"/>
  <c r="G41" i="13"/>
  <c r="F41" i="13"/>
  <c r="E42" i="13"/>
  <c r="E41" i="13"/>
  <c r="H41" i="13"/>
  <c r="C41" i="13"/>
  <c r="B41" i="13"/>
  <c r="B291" i="14" l="1"/>
  <c r="C291" i="14"/>
  <c r="F291" i="14"/>
  <c r="H291" i="14"/>
  <c r="E291" i="14"/>
  <c r="D291" i="14"/>
  <c r="G291" i="14"/>
  <c r="A292" i="14" a="1"/>
  <c r="A292" i="14" s="1"/>
  <c r="D314" i="13"/>
  <c r="F314" i="13"/>
  <c r="H314" i="13"/>
  <c r="G314" i="13"/>
  <c r="E314" i="13"/>
  <c r="B314" i="13"/>
  <c r="C314" i="13"/>
  <c r="A315" i="13" a="1"/>
  <c r="A315" i="13" s="1"/>
  <c r="D40" i="14"/>
  <c r="H40" i="14"/>
  <c r="E40" i="14"/>
  <c r="F40" i="14"/>
  <c r="G40" i="14"/>
  <c r="B40" i="14"/>
  <c r="C40" i="14"/>
  <c r="H42" i="13"/>
  <c r="C42" i="13"/>
  <c r="B42" i="13"/>
  <c r="D42" i="13"/>
  <c r="H43" i="13"/>
  <c r="F42" i="13"/>
  <c r="G42" i="13"/>
  <c r="E292" i="14" l="1"/>
  <c r="H292" i="14"/>
  <c r="B292" i="14"/>
  <c r="D292" i="14"/>
  <c r="G292" i="14"/>
  <c r="F292" i="14"/>
  <c r="C292" i="14"/>
  <c r="A293" i="14" a="1"/>
  <c r="A293" i="14" s="1"/>
  <c r="C315" i="13"/>
  <c r="D315" i="13"/>
  <c r="H315" i="13"/>
  <c r="G315" i="13"/>
  <c r="E315" i="13"/>
  <c r="B315" i="13"/>
  <c r="F315" i="13"/>
  <c r="A316" i="13" a="1"/>
  <c r="A316" i="13" s="1"/>
  <c r="E41" i="14"/>
  <c r="B41" i="14"/>
  <c r="F41" i="14"/>
  <c r="G41" i="14"/>
  <c r="H41" i="14"/>
  <c r="C41" i="14"/>
  <c r="D41" i="14"/>
  <c r="G43" i="13"/>
  <c r="D43" i="13"/>
  <c r="E43" i="13"/>
  <c r="C43" i="13"/>
  <c r="B43" i="13"/>
  <c r="F43" i="13"/>
  <c r="F44" i="13"/>
  <c r="B293" i="14" l="1"/>
  <c r="D293" i="14"/>
  <c r="F293" i="14"/>
  <c r="H293" i="14"/>
  <c r="C293" i="14"/>
  <c r="E293" i="14"/>
  <c r="G293" i="14"/>
  <c r="A294" i="14" a="1"/>
  <c r="A294" i="14" s="1"/>
  <c r="B316" i="13"/>
  <c r="G316" i="13"/>
  <c r="E316" i="13"/>
  <c r="F316" i="13"/>
  <c r="C316" i="13"/>
  <c r="D316" i="13"/>
  <c r="H316" i="13"/>
  <c r="A317" i="13" a="1"/>
  <c r="A317" i="13" s="1"/>
  <c r="C42" i="14"/>
  <c r="G42" i="14"/>
  <c r="E42" i="14"/>
  <c r="F42" i="14"/>
  <c r="H42" i="14"/>
  <c r="B42" i="14"/>
  <c r="D42" i="14"/>
  <c r="H44" i="13"/>
  <c r="G44" i="13"/>
  <c r="B44" i="13"/>
  <c r="E44" i="13"/>
  <c r="C45" i="13"/>
  <c r="C44" i="13"/>
  <c r="D44" i="13"/>
  <c r="E294" i="14" l="1"/>
  <c r="G294" i="14"/>
  <c r="B294" i="14"/>
  <c r="D294" i="14"/>
  <c r="C294" i="14"/>
  <c r="F294" i="14"/>
  <c r="H294" i="14"/>
  <c r="A295" i="14" a="1"/>
  <c r="A295" i="14" s="1"/>
  <c r="E317" i="13"/>
  <c r="C317" i="13"/>
  <c r="G317" i="13"/>
  <c r="F317" i="13"/>
  <c r="H317" i="13"/>
  <c r="B317" i="13"/>
  <c r="D317" i="13"/>
  <c r="A318" i="13" a="1"/>
  <c r="A318" i="13" s="1"/>
  <c r="E45" i="13"/>
  <c r="B45" i="13"/>
  <c r="D43" i="14"/>
  <c r="H43" i="14"/>
  <c r="C43" i="14"/>
  <c r="E43" i="14"/>
  <c r="B43" i="14"/>
  <c r="F43" i="14"/>
  <c r="G43" i="14"/>
  <c r="D45" i="13"/>
  <c r="F45" i="13"/>
  <c r="F46" i="13"/>
  <c r="G45" i="13"/>
  <c r="H45" i="13"/>
  <c r="D295" i="14" l="1"/>
  <c r="F295" i="14"/>
  <c r="E295" i="14"/>
  <c r="G295" i="14"/>
  <c r="B295" i="14"/>
  <c r="H295" i="14"/>
  <c r="C295" i="14"/>
  <c r="A296" i="14" a="1"/>
  <c r="A296" i="14" s="1"/>
  <c r="E318" i="13"/>
  <c r="G318" i="13"/>
  <c r="B318" i="13"/>
  <c r="D318" i="13"/>
  <c r="C318" i="13"/>
  <c r="F318" i="13"/>
  <c r="H318" i="13"/>
  <c r="A319" i="13" a="1"/>
  <c r="A319" i="13" s="1"/>
  <c r="E44" i="14"/>
  <c r="B44" i="14"/>
  <c r="G44" i="14"/>
  <c r="C44" i="14"/>
  <c r="H44" i="14"/>
  <c r="D44" i="14"/>
  <c r="F44" i="14"/>
  <c r="H46" i="13"/>
  <c r="C46" i="13"/>
  <c r="D47" i="13"/>
  <c r="G46" i="13"/>
  <c r="D46" i="13"/>
  <c r="E46" i="13"/>
  <c r="B46" i="13"/>
  <c r="H296" i="14" l="1"/>
  <c r="C296" i="14"/>
  <c r="E296" i="14"/>
  <c r="D296" i="14"/>
  <c r="F296" i="14"/>
  <c r="G296" i="14"/>
  <c r="B296" i="14"/>
  <c r="A297" i="14" a="1"/>
  <c r="A297" i="14" s="1"/>
  <c r="D319" i="13"/>
  <c r="F319" i="13"/>
  <c r="B319" i="13"/>
  <c r="H319" i="13"/>
  <c r="C319" i="13"/>
  <c r="E319" i="13"/>
  <c r="G319" i="13"/>
  <c r="A320" i="13" a="1"/>
  <c r="A320" i="13" s="1"/>
  <c r="B45" i="14"/>
  <c r="F45" i="14"/>
  <c r="E45" i="14"/>
  <c r="G45" i="14"/>
  <c r="H45" i="14"/>
  <c r="C45" i="14"/>
  <c r="D45" i="14"/>
  <c r="B47" i="13"/>
  <c r="G47" i="13"/>
  <c r="G48" i="13"/>
  <c r="H47" i="13"/>
  <c r="F47" i="13"/>
  <c r="C47" i="13"/>
  <c r="E47" i="13"/>
  <c r="B297" i="14" l="1"/>
  <c r="D297" i="14"/>
  <c r="C297" i="14"/>
  <c r="E297" i="14"/>
  <c r="G297" i="14"/>
  <c r="F297" i="14"/>
  <c r="H297" i="14"/>
  <c r="A298" i="14" a="1"/>
  <c r="A298" i="14" s="1"/>
  <c r="C320" i="13"/>
  <c r="E320" i="13"/>
  <c r="H320" i="13"/>
  <c r="G320" i="13"/>
  <c r="B320" i="13"/>
  <c r="F320" i="13"/>
  <c r="D320" i="13"/>
  <c r="A321" i="13" a="1"/>
  <c r="A321" i="13" s="1"/>
  <c r="C48" i="13"/>
  <c r="D48" i="13"/>
  <c r="C46" i="14"/>
  <c r="G46" i="14"/>
  <c r="D46" i="14"/>
  <c r="E46" i="14"/>
  <c r="B46" i="14"/>
  <c r="F46" i="14"/>
  <c r="H46" i="14"/>
  <c r="B48" i="13"/>
  <c r="F48" i="13"/>
  <c r="G49" i="13"/>
  <c r="H48" i="13"/>
  <c r="E48" i="13"/>
  <c r="E298" i="14" l="1"/>
  <c r="G298" i="14"/>
  <c r="F298" i="14"/>
  <c r="H298" i="14"/>
  <c r="C298" i="14"/>
  <c r="B298" i="14"/>
  <c r="D298" i="14"/>
  <c r="A299" i="14" a="1"/>
  <c r="A299" i="14" s="1"/>
  <c r="B321" i="13"/>
  <c r="D321" i="13"/>
  <c r="F321" i="13"/>
  <c r="H321" i="13"/>
  <c r="G321" i="13"/>
  <c r="C321" i="13"/>
  <c r="E321" i="13"/>
  <c r="A322" i="13" a="1"/>
  <c r="A322" i="13" s="1"/>
  <c r="D47" i="14"/>
  <c r="H47" i="14"/>
  <c r="B47" i="14"/>
  <c r="G47" i="14"/>
  <c r="C47" i="14"/>
  <c r="E47" i="14"/>
  <c r="F47" i="14"/>
  <c r="D49" i="13"/>
  <c r="F49" i="13"/>
  <c r="E50" i="13"/>
  <c r="H49" i="13"/>
  <c r="E49" i="13"/>
  <c r="C49" i="13"/>
  <c r="B49" i="13"/>
  <c r="D299" i="14" l="1"/>
  <c r="F299" i="14"/>
  <c r="H299" i="14"/>
  <c r="C299" i="14"/>
  <c r="E299" i="14"/>
  <c r="G299" i="14"/>
  <c r="B299" i="14"/>
  <c r="A300" i="14" a="1"/>
  <c r="A300" i="14" s="1"/>
  <c r="E322" i="13"/>
  <c r="G322" i="13"/>
  <c r="B322" i="13"/>
  <c r="D322" i="13"/>
  <c r="F322" i="13"/>
  <c r="H322" i="13"/>
  <c r="C322" i="13"/>
  <c r="A323" i="13" a="1"/>
  <c r="A323" i="13" s="1"/>
  <c r="C50" i="13"/>
  <c r="B50" i="13"/>
  <c r="F50" i="13"/>
  <c r="E48" i="14"/>
  <c r="F48" i="14"/>
  <c r="B48" i="14"/>
  <c r="G48" i="14"/>
  <c r="H48" i="14"/>
  <c r="C48" i="14"/>
  <c r="D48" i="14"/>
  <c r="G50" i="13"/>
  <c r="C51" i="13"/>
  <c r="H50" i="13"/>
  <c r="D50" i="13"/>
  <c r="C300" i="14" l="1"/>
  <c r="E300" i="14"/>
  <c r="G300" i="14"/>
  <c r="B300" i="14"/>
  <c r="H300" i="14"/>
  <c r="D300" i="14"/>
  <c r="F300" i="14"/>
  <c r="A301" i="14" a="1"/>
  <c r="A301" i="14" s="1"/>
  <c r="B323" i="13"/>
  <c r="D323" i="13"/>
  <c r="F323" i="13"/>
  <c r="H323" i="13"/>
  <c r="C323" i="13"/>
  <c r="E323" i="13"/>
  <c r="G323" i="13"/>
  <c r="A324" i="13" a="1"/>
  <c r="A324" i="13" s="1"/>
  <c r="B49" i="14"/>
  <c r="F49" i="14"/>
  <c r="D49" i="14"/>
  <c r="E49" i="14"/>
  <c r="C49" i="14"/>
  <c r="G49" i="14"/>
  <c r="H49" i="14"/>
  <c r="H52" i="13"/>
  <c r="H51" i="13"/>
  <c r="E51" i="13"/>
  <c r="D51" i="13"/>
  <c r="B51" i="13"/>
  <c r="G51" i="13"/>
  <c r="F51" i="13"/>
  <c r="B301" i="14" l="1"/>
  <c r="D301" i="14"/>
  <c r="C301" i="14"/>
  <c r="E301" i="14"/>
  <c r="G301" i="14"/>
  <c r="F301" i="14"/>
  <c r="H301" i="14"/>
  <c r="A302" i="14" a="1"/>
  <c r="A302" i="14" s="1"/>
  <c r="H324" i="13"/>
  <c r="C324" i="13"/>
  <c r="E324" i="13"/>
  <c r="G324" i="13"/>
  <c r="B324" i="13"/>
  <c r="D324" i="13"/>
  <c r="F324" i="13"/>
  <c r="A325" i="13" a="1"/>
  <c r="A325" i="13" s="1"/>
  <c r="F52" i="13"/>
  <c r="G52" i="13"/>
  <c r="E52" i="13"/>
  <c r="C52" i="13"/>
  <c r="B52" i="13"/>
  <c r="D52" i="13"/>
  <c r="C50" i="14"/>
  <c r="G50" i="14"/>
  <c r="B50" i="14"/>
  <c r="H50" i="14"/>
  <c r="D50" i="14"/>
  <c r="E50" i="14"/>
  <c r="F50" i="14"/>
  <c r="F53" i="13"/>
  <c r="E302" i="14" l="1"/>
  <c r="G302" i="14"/>
  <c r="F302" i="14"/>
  <c r="H302" i="14"/>
  <c r="C302" i="14"/>
  <c r="B302" i="14"/>
  <c r="D302" i="14"/>
  <c r="A303" i="14" a="1"/>
  <c r="A303" i="14" s="1"/>
  <c r="B325" i="13"/>
  <c r="D325" i="13"/>
  <c r="F325" i="13"/>
  <c r="H325" i="13"/>
  <c r="C325" i="13"/>
  <c r="E325" i="13"/>
  <c r="G325" i="13"/>
  <c r="A326" i="13" a="1"/>
  <c r="A326" i="13" s="1"/>
  <c r="C53" i="13"/>
  <c r="D51" i="14"/>
  <c r="H51" i="14"/>
  <c r="F51" i="14"/>
  <c r="B51" i="14"/>
  <c r="G51" i="14"/>
  <c r="C51" i="14"/>
  <c r="E51" i="14"/>
  <c r="B53" i="13"/>
  <c r="C54" i="13"/>
  <c r="H53" i="13"/>
  <c r="E53" i="13"/>
  <c r="D53" i="13"/>
  <c r="G53" i="13"/>
  <c r="D303" i="14" l="1"/>
  <c r="F303" i="14"/>
  <c r="E303" i="14"/>
  <c r="G303" i="14"/>
  <c r="B303" i="14"/>
  <c r="H303" i="14"/>
  <c r="C303" i="14"/>
  <c r="A304" i="14" a="1"/>
  <c r="A304" i="14" s="1"/>
  <c r="B326" i="13"/>
  <c r="D326" i="13"/>
  <c r="C326" i="13"/>
  <c r="F326" i="13"/>
  <c r="H326" i="13"/>
  <c r="E326" i="13"/>
  <c r="G326" i="13"/>
  <c r="A327" i="13" a="1"/>
  <c r="A327" i="13" s="1"/>
  <c r="H54" i="13"/>
  <c r="E52" i="14"/>
  <c r="D52" i="14"/>
  <c r="F52" i="14"/>
  <c r="B52" i="14"/>
  <c r="C52" i="14"/>
  <c r="G52" i="14"/>
  <c r="H52" i="14"/>
  <c r="B54" i="13"/>
  <c r="C55" i="13"/>
  <c r="D54" i="13"/>
  <c r="F54" i="13"/>
  <c r="E54" i="13"/>
  <c r="G54" i="13"/>
  <c r="H304" i="14" l="1"/>
  <c r="C304" i="14"/>
  <c r="E304" i="14"/>
  <c r="D304" i="14"/>
  <c r="F304" i="14"/>
  <c r="G304" i="14"/>
  <c r="B304" i="14"/>
  <c r="A305" i="14" a="1"/>
  <c r="A305" i="14" s="1"/>
  <c r="D327" i="13"/>
  <c r="F327" i="13"/>
  <c r="H327" i="13"/>
  <c r="C327" i="13"/>
  <c r="E327" i="13"/>
  <c r="G327" i="13"/>
  <c r="B327" i="13"/>
  <c r="A328" i="13" a="1"/>
  <c r="A328" i="13" s="1"/>
  <c r="E55" i="13"/>
  <c r="B53" i="14"/>
  <c r="F53" i="14"/>
  <c r="C53" i="14"/>
  <c r="H53" i="14"/>
  <c r="D53" i="14"/>
  <c r="E53" i="14"/>
  <c r="G53" i="14"/>
  <c r="B55" i="13"/>
  <c r="C56" i="13"/>
  <c r="H55" i="13"/>
  <c r="F55" i="13"/>
  <c r="D55" i="13"/>
  <c r="G55" i="13"/>
  <c r="B305" i="14" l="1"/>
  <c r="D305" i="14"/>
  <c r="F305" i="14"/>
  <c r="H305" i="14"/>
  <c r="C305" i="14"/>
  <c r="E305" i="14"/>
  <c r="G305" i="14"/>
  <c r="A306" i="14" a="1"/>
  <c r="A306" i="14" s="1"/>
  <c r="C328" i="13"/>
  <c r="E328" i="13"/>
  <c r="G328" i="13"/>
  <c r="B328" i="13"/>
  <c r="D328" i="13"/>
  <c r="F328" i="13"/>
  <c r="H328" i="13"/>
  <c r="A329" i="13" a="1"/>
  <c r="A329" i="13" s="1"/>
  <c r="D56" i="13"/>
  <c r="C54" i="14"/>
  <c r="F54" i="14"/>
  <c r="B54" i="14"/>
  <c r="G54" i="14"/>
  <c r="H54" i="14"/>
  <c r="D54" i="14"/>
  <c r="E54" i="14"/>
  <c r="B56" i="13"/>
  <c r="C57" i="13"/>
  <c r="E56" i="13"/>
  <c r="H56" i="13"/>
  <c r="G56" i="13"/>
  <c r="F56" i="13"/>
  <c r="E306" i="14" l="1"/>
  <c r="G306" i="14"/>
  <c r="B306" i="14"/>
  <c r="D306" i="14"/>
  <c r="C306" i="14"/>
  <c r="F306" i="14"/>
  <c r="H306" i="14"/>
  <c r="A307" i="14" a="1"/>
  <c r="A307" i="14" s="1"/>
  <c r="B329" i="13"/>
  <c r="D329" i="13"/>
  <c r="F329" i="13"/>
  <c r="H329" i="13"/>
  <c r="C329" i="13"/>
  <c r="E329" i="13"/>
  <c r="G329" i="13"/>
  <c r="A330" i="13" a="1"/>
  <c r="A330" i="13" s="1"/>
  <c r="D57" i="13"/>
  <c r="C55" i="14"/>
  <c r="G55" i="14"/>
  <c r="D55" i="14"/>
  <c r="H55" i="14"/>
  <c r="B55" i="14"/>
  <c r="E55" i="14"/>
  <c r="F55" i="14"/>
  <c r="B57" i="13"/>
  <c r="C58" i="13"/>
  <c r="E57" i="13"/>
  <c r="G57" i="13"/>
  <c r="F57" i="13"/>
  <c r="H57" i="13"/>
  <c r="D307" i="14" l="1"/>
  <c r="F307" i="14"/>
  <c r="E307" i="14"/>
  <c r="G307" i="14"/>
  <c r="B307" i="14"/>
  <c r="H307" i="14"/>
  <c r="C307" i="14"/>
  <c r="A308" i="14" a="1"/>
  <c r="A308" i="14" s="1"/>
  <c r="B330" i="13"/>
  <c r="D330" i="13"/>
  <c r="C330" i="13"/>
  <c r="F330" i="13"/>
  <c r="H330" i="13"/>
  <c r="E330" i="13"/>
  <c r="G330" i="13"/>
  <c r="A331" i="13" a="1"/>
  <c r="A331" i="13" s="1"/>
  <c r="D58" i="13"/>
  <c r="D56" i="14"/>
  <c r="H56" i="14"/>
  <c r="E56" i="14"/>
  <c r="B56" i="14"/>
  <c r="C56" i="14"/>
  <c r="F56" i="14"/>
  <c r="G56" i="14"/>
  <c r="B58" i="13"/>
  <c r="D59" i="13"/>
  <c r="F58" i="13"/>
  <c r="G58" i="13"/>
  <c r="E58" i="13"/>
  <c r="H58" i="13"/>
  <c r="C308" i="14" l="1"/>
  <c r="E308" i="14"/>
  <c r="G308" i="14"/>
  <c r="B308" i="14"/>
  <c r="D308" i="14"/>
  <c r="F308" i="14"/>
  <c r="H308" i="14"/>
  <c r="A309" i="14" a="1"/>
  <c r="A309" i="14" s="1"/>
  <c r="D331" i="13"/>
  <c r="F331" i="13"/>
  <c r="H331" i="13"/>
  <c r="C331" i="13"/>
  <c r="E331" i="13"/>
  <c r="G331" i="13"/>
  <c r="B331" i="13"/>
  <c r="A332" i="13" a="1"/>
  <c r="A332" i="13" s="1"/>
  <c r="C59" i="13"/>
  <c r="E57" i="14"/>
  <c r="B57" i="14"/>
  <c r="F57" i="14"/>
  <c r="C57" i="14"/>
  <c r="D57" i="14"/>
  <c r="G57" i="14"/>
  <c r="H57" i="14"/>
  <c r="B59" i="13"/>
  <c r="G60" i="13"/>
  <c r="F59" i="13"/>
  <c r="G59" i="13"/>
  <c r="H59" i="13"/>
  <c r="E59" i="13"/>
  <c r="B309" i="14" l="1"/>
  <c r="D309" i="14"/>
  <c r="C309" i="14"/>
  <c r="E309" i="14"/>
  <c r="G309" i="14"/>
  <c r="F309" i="14"/>
  <c r="H309" i="14"/>
  <c r="A310" i="14" a="1"/>
  <c r="A310" i="14" s="1"/>
  <c r="G332" i="13"/>
  <c r="B332" i="13"/>
  <c r="C332" i="13"/>
  <c r="E332" i="13"/>
  <c r="D332" i="13"/>
  <c r="F332" i="13"/>
  <c r="H332" i="13"/>
  <c r="A333" i="13" a="1"/>
  <c r="A333" i="13" s="1"/>
  <c r="E60" i="13"/>
  <c r="B58" i="14"/>
  <c r="F58" i="14"/>
  <c r="C58" i="14"/>
  <c r="G58" i="14"/>
  <c r="D58" i="14"/>
  <c r="E58" i="14"/>
  <c r="H58" i="14"/>
  <c r="B60" i="13"/>
  <c r="C61" i="13"/>
  <c r="F60" i="13"/>
  <c r="H60" i="13"/>
  <c r="C60" i="13"/>
  <c r="D60" i="13"/>
  <c r="E310" i="14" l="1"/>
  <c r="G310" i="14"/>
  <c r="F310" i="14"/>
  <c r="H310" i="14"/>
  <c r="C310" i="14"/>
  <c r="B310" i="14"/>
  <c r="D310" i="14"/>
  <c r="A311" i="14" a="1"/>
  <c r="A311" i="14" s="1"/>
  <c r="G333" i="13"/>
  <c r="B333" i="13"/>
  <c r="D333" i="13"/>
  <c r="F333" i="13"/>
  <c r="H333" i="13"/>
  <c r="C333" i="13"/>
  <c r="E333" i="13"/>
  <c r="A334" i="13" a="1"/>
  <c r="A334" i="13" s="1"/>
  <c r="E61" i="13"/>
  <c r="C59" i="14"/>
  <c r="G59" i="14"/>
  <c r="D59" i="14"/>
  <c r="H59" i="14"/>
  <c r="E59" i="14"/>
  <c r="F59" i="14"/>
  <c r="B59" i="14"/>
  <c r="B61" i="13"/>
  <c r="C62" i="13"/>
  <c r="G61" i="13"/>
  <c r="D61" i="13"/>
  <c r="F61" i="13"/>
  <c r="H61" i="13"/>
  <c r="D311" i="14" l="1"/>
  <c r="F311" i="14"/>
  <c r="H311" i="14"/>
  <c r="C311" i="14"/>
  <c r="E311" i="14"/>
  <c r="G311" i="14"/>
  <c r="B311" i="14"/>
  <c r="A312" i="14" a="1"/>
  <c r="A312" i="14" s="1"/>
  <c r="B334" i="13"/>
  <c r="D334" i="13"/>
  <c r="C334" i="13"/>
  <c r="F334" i="13"/>
  <c r="H334" i="13"/>
  <c r="E334" i="13"/>
  <c r="G334" i="13"/>
  <c r="A335" i="13" a="1"/>
  <c r="A335" i="13" s="1"/>
  <c r="F62" i="13"/>
  <c r="D60" i="14"/>
  <c r="H60" i="14"/>
  <c r="E60" i="14"/>
  <c r="F60" i="14"/>
  <c r="G60" i="14"/>
  <c r="B60" i="14"/>
  <c r="C60" i="14"/>
  <c r="B62" i="13"/>
  <c r="C63" i="13"/>
  <c r="G62" i="13"/>
  <c r="H62" i="13"/>
  <c r="E62" i="13"/>
  <c r="D62" i="13"/>
  <c r="C312" i="14" l="1"/>
  <c r="E312" i="14"/>
  <c r="G312" i="14"/>
  <c r="B312" i="14"/>
  <c r="H312" i="14"/>
  <c r="D312" i="14"/>
  <c r="F312" i="14"/>
  <c r="A313" i="14" a="1"/>
  <c r="A313" i="14" s="1"/>
  <c r="E335" i="13"/>
  <c r="G335" i="13"/>
  <c r="F335" i="13"/>
  <c r="H335" i="13"/>
  <c r="B335" i="13"/>
  <c r="D335" i="13"/>
  <c r="C335" i="13"/>
  <c r="A336" i="13" a="1"/>
  <c r="A336" i="13" s="1"/>
  <c r="B63" i="13"/>
  <c r="G63" i="13"/>
  <c r="E61" i="14"/>
  <c r="B61" i="14"/>
  <c r="F61" i="14"/>
  <c r="G61" i="14"/>
  <c r="H61" i="14"/>
  <c r="C61" i="14"/>
  <c r="D61" i="14"/>
  <c r="G64" i="13"/>
  <c r="H63" i="13"/>
  <c r="E63" i="13"/>
  <c r="D63" i="13"/>
  <c r="F63" i="13"/>
  <c r="B313" i="14" l="1"/>
  <c r="D313" i="14"/>
  <c r="C313" i="14"/>
  <c r="E313" i="14"/>
  <c r="G313" i="14"/>
  <c r="F313" i="14"/>
  <c r="H313" i="14"/>
  <c r="A314" i="14" a="1"/>
  <c r="A314" i="14" s="1"/>
  <c r="E336" i="13"/>
  <c r="G336" i="13"/>
  <c r="C336" i="13"/>
  <c r="B336" i="13"/>
  <c r="D336" i="13"/>
  <c r="F336" i="13"/>
  <c r="H336" i="13"/>
  <c r="A337" i="13" a="1"/>
  <c r="A337" i="13" s="1"/>
  <c r="B62" i="14"/>
  <c r="F62" i="14"/>
  <c r="C62" i="14"/>
  <c r="G62" i="14"/>
  <c r="H62" i="14"/>
  <c r="D62" i="14"/>
  <c r="E62" i="14"/>
  <c r="E64" i="13"/>
  <c r="B64" i="13"/>
  <c r="F65" i="13"/>
  <c r="F64" i="13"/>
  <c r="C64" i="13"/>
  <c r="H64" i="13"/>
  <c r="D64" i="13"/>
  <c r="C314" i="14" l="1"/>
  <c r="E314" i="14"/>
  <c r="G314" i="14"/>
  <c r="F314" i="14"/>
  <c r="H314" i="14"/>
  <c r="B314" i="14"/>
  <c r="D314" i="14"/>
  <c r="A315" i="14" a="1"/>
  <c r="A315" i="14" s="1"/>
  <c r="D337" i="13"/>
  <c r="F337" i="13"/>
  <c r="H337" i="13"/>
  <c r="C337" i="13"/>
  <c r="E337" i="13"/>
  <c r="G337" i="13"/>
  <c r="B337" i="13"/>
  <c r="A338" i="13" a="1"/>
  <c r="A338" i="13" s="1"/>
  <c r="B65" i="13"/>
  <c r="D65" i="13"/>
  <c r="C63" i="14"/>
  <c r="G63" i="14"/>
  <c r="D63" i="14"/>
  <c r="H63" i="14"/>
  <c r="B63" i="14"/>
  <c r="E63" i="14"/>
  <c r="F63" i="14"/>
  <c r="C66" i="13"/>
  <c r="G65" i="13"/>
  <c r="E65" i="13"/>
  <c r="H65" i="13"/>
  <c r="C65" i="13"/>
  <c r="D315" i="14" l="1"/>
  <c r="F315" i="14"/>
  <c r="E315" i="14"/>
  <c r="G315" i="14"/>
  <c r="B315" i="14"/>
  <c r="H315" i="14"/>
  <c r="C315" i="14"/>
  <c r="A316" i="14" a="1"/>
  <c r="A316" i="14" s="1"/>
  <c r="A339" i="13" a="1"/>
  <c r="A339" i="13" s="1"/>
  <c r="C338" i="13"/>
  <c r="E338" i="13"/>
  <c r="H338" i="13"/>
  <c r="G338" i="13"/>
  <c r="B338" i="13"/>
  <c r="D338" i="13"/>
  <c r="F338" i="13"/>
  <c r="D64" i="14"/>
  <c r="H64" i="14"/>
  <c r="E64" i="14"/>
  <c r="B64" i="14"/>
  <c r="C64" i="14"/>
  <c r="F64" i="14"/>
  <c r="G64" i="14"/>
  <c r="B66" i="13"/>
  <c r="G66" i="13"/>
  <c r="C67" i="13"/>
  <c r="H66" i="13"/>
  <c r="D66" i="13"/>
  <c r="E66" i="13"/>
  <c r="F66" i="13"/>
  <c r="H316" i="14" l="1"/>
  <c r="C316" i="14"/>
  <c r="E316" i="14"/>
  <c r="D316" i="14"/>
  <c r="F316" i="14"/>
  <c r="G316" i="14"/>
  <c r="B316" i="14"/>
  <c r="A317" i="14" a="1"/>
  <c r="A317" i="14" s="1"/>
  <c r="H339" i="13"/>
  <c r="D339" i="13"/>
  <c r="F339" i="13"/>
  <c r="B339" i="13"/>
  <c r="E339" i="13"/>
  <c r="G339" i="13"/>
  <c r="C339" i="13"/>
  <c r="A340" i="13" a="1"/>
  <c r="A340" i="13" s="1"/>
  <c r="B67" i="13"/>
  <c r="G67" i="13"/>
  <c r="E65" i="14"/>
  <c r="B65" i="14"/>
  <c r="F65" i="14"/>
  <c r="C65" i="14"/>
  <c r="D65" i="14"/>
  <c r="G65" i="14"/>
  <c r="H65" i="14"/>
  <c r="C68" i="13"/>
  <c r="H67" i="13"/>
  <c r="F67" i="13"/>
  <c r="D67" i="13"/>
  <c r="E67" i="13"/>
  <c r="B317" i="14" l="1"/>
  <c r="D317" i="14"/>
  <c r="F317" i="14"/>
  <c r="H317" i="14"/>
  <c r="C317" i="14"/>
  <c r="E317" i="14"/>
  <c r="G317" i="14"/>
  <c r="A318" i="14" a="1"/>
  <c r="A318" i="14" s="1"/>
  <c r="G340" i="13"/>
  <c r="H340" i="13"/>
  <c r="B340" i="13"/>
  <c r="C340" i="13"/>
  <c r="D340" i="13"/>
  <c r="E340" i="13"/>
  <c r="F340" i="13"/>
  <c r="A341" i="13" a="1"/>
  <c r="A341" i="13" s="1"/>
  <c r="B66" i="14"/>
  <c r="F66" i="14"/>
  <c r="C66" i="14"/>
  <c r="G66" i="14"/>
  <c r="D66" i="14"/>
  <c r="E66" i="14"/>
  <c r="H66" i="14"/>
  <c r="H68" i="13"/>
  <c r="B68" i="13"/>
  <c r="F69" i="13"/>
  <c r="D68" i="13"/>
  <c r="E68" i="13"/>
  <c r="G68" i="13"/>
  <c r="F68" i="13"/>
  <c r="E318" i="14" l="1"/>
  <c r="G318" i="14"/>
  <c r="B318" i="14"/>
  <c r="D318" i="14"/>
  <c r="C318" i="14"/>
  <c r="F318" i="14"/>
  <c r="H318" i="14"/>
  <c r="A319" i="14" a="1"/>
  <c r="A319" i="14" s="1"/>
  <c r="B341" i="13"/>
  <c r="C341" i="13"/>
  <c r="D341" i="13"/>
  <c r="E341" i="13"/>
  <c r="F341" i="13"/>
  <c r="G341" i="13"/>
  <c r="H341" i="13"/>
  <c r="A342" i="13" a="1"/>
  <c r="A342" i="13" s="1"/>
  <c r="B69" i="13"/>
  <c r="H69" i="13"/>
  <c r="C67" i="14"/>
  <c r="G67" i="14"/>
  <c r="D67" i="14"/>
  <c r="H67" i="14"/>
  <c r="E67" i="14"/>
  <c r="F67" i="14"/>
  <c r="B67" i="14"/>
  <c r="C70" i="13"/>
  <c r="C69" i="13"/>
  <c r="G69" i="13"/>
  <c r="D69" i="13"/>
  <c r="E69" i="13"/>
  <c r="D319" i="14" l="1"/>
  <c r="F319" i="14"/>
  <c r="E319" i="14"/>
  <c r="G319" i="14"/>
  <c r="B319" i="14"/>
  <c r="H319" i="14"/>
  <c r="C319" i="14"/>
  <c r="A320" i="14" a="1"/>
  <c r="A320" i="14" s="1"/>
  <c r="B342" i="13"/>
  <c r="C342" i="13"/>
  <c r="D342" i="13"/>
  <c r="E342" i="13"/>
  <c r="F342" i="13"/>
  <c r="G342" i="13"/>
  <c r="H342" i="13"/>
  <c r="A343" i="13" a="1"/>
  <c r="A343" i="13" s="1"/>
  <c r="D68" i="14"/>
  <c r="H68" i="14"/>
  <c r="E68" i="14"/>
  <c r="F68" i="14"/>
  <c r="G68" i="14"/>
  <c r="B68" i="14"/>
  <c r="C68" i="14"/>
  <c r="H70" i="13"/>
  <c r="B70" i="13"/>
  <c r="D71" i="13"/>
  <c r="D70" i="13"/>
  <c r="F70" i="13"/>
  <c r="E70" i="13"/>
  <c r="G70" i="13"/>
  <c r="C320" i="14" l="1"/>
  <c r="E320" i="14"/>
  <c r="D320" i="14"/>
  <c r="F320" i="14"/>
  <c r="H320" i="14"/>
  <c r="G320" i="14"/>
  <c r="B320" i="14"/>
  <c r="A321" i="14" a="1"/>
  <c r="A321" i="14" s="1"/>
  <c r="E343" i="13"/>
  <c r="C343" i="13"/>
  <c r="G343" i="13"/>
  <c r="D343" i="13"/>
  <c r="B343" i="13"/>
  <c r="F343" i="13"/>
  <c r="H343" i="13"/>
  <c r="A344" i="13" a="1"/>
  <c r="A344" i="13" s="1"/>
  <c r="B71" i="13"/>
  <c r="E71" i="13"/>
  <c r="E69" i="14"/>
  <c r="B69" i="14"/>
  <c r="F69" i="14"/>
  <c r="G69" i="14"/>
  <c r="H69" i="14"/>
  <c r="C69" i="14"/>
  <c r="D69" i="14"/>
  <c r="C72" i="13"/>
  <c r="C71" i="13"/>
  <c r="F71" i="13"/>
  <c r="H71" i="13"/>
  <c r="G71" i="13"/>
  <c r="B321" i="14" l="1"/>
  <c r="D321" i="14"/>
  <c r="C321" i="14"/>
  <c r="E321" i="14"/>
  <c r="G321" i="14"/>
  <c r="F321" i="14"/>
  <c r="H321" i="14"/>
  <c r="A322" i="14" a="1"/>
  <c r="A322" i="14" s="1"/>
  <c r="B344" i="13"/>
  <c r="E344" i="13"/>
  <c r="D344" i="13"/>
  <c r="H344" i="13"/>
  <c r="F344" i="13"/>
  <c r="G344" i="13"/>
  <c r="C344" i="13"/>
  <c r="A345" i="13" a="1"/>
  <c r="A345" i="13" s="1"/>
  <c r="B70" i="14"/>
  <c r="F70" i="14"/>
  <c r="C70" i="14"/>
  <c r="G70" i="14"/>
  <c r="H70" i="14"/>
  <c r="D70" i="14"/>
  <c r="E70" i="14"/>
  <c r="D72" i="13"/>
  <c r="B72" i="13"/>
  <c r="C73" i="13"/>
  <c r="E72" i="13"/>
  <c r="F72" i="13"/>
  <c r="G72" i="13"/>
  <c r="H72" i="13"/>
  <c r="E322" i="14" l="1"/>
  <c r="G322" i="14"/>
  <c r="F322" i="14"/>
  <c r="H322" i="14"/>
  <c r="C322" i="14"/>
  <c r="B322" i="14"/>
  <c r="D322" i="14"/>
  <c r="A323" i="14" a="1"/>
  <c r="A323" i="14" s="1"/>
  <c r="B345" i="13"/>
  <c r="C345" i="13"/>
  <c r="D345" i="13"/>
  <c r="E345" i="13"/>
  <c r="F345" i="13"/>
  <c r="G345" i="13"/>
  <c r="H345" i="13"/>
  <c r="A346" i="13" a="1"/>
  <c r="A346" i="13" s="1"/>
  <c r="B73" i="13"/>
  <c r="D73" i="13"/>
  <c r="C71" i="14"/>
  <c r="G71" i="14"/>
  <c r="D71" i="14"/>
  <c r="H71" i="14"/>
  <c r="B71" i="14"/>
  <c r="E71" i="14"/>
  <c r="F71" i="14"/>
  <c r="C74" i="13"/>
  <c r="E73" i="13"/>
  <c r="H73" i="13"/>
  <c r="F73" i="13"/>
  <c r="G73" i="13"/>
  <c r="D323" i="14" l="1"/>
  <c r="F323" i="14"/>
  <c r="H323" i="14"/>
  <c r="G323" i="14"/>
  <c r="E323" i="14"/>
  <c r="C323" i="14"/>
  <c r="B323" i="14"/>
  <c r="A324" i="14" a="1"/>
  <c r="A324" i="14" s="1"/>
  <c r="D346" i="13"/>
  <c r="E346" i="13"/>
  <c r="C346" i="13"/>
  <c r="G346" i="13"/>
  <c r="F346" i="13"/>
  <c r="B346" i="13"/>
  <c r="H346" i="13"/>
  <c r="A347" i="13" a="1"/>
  <c r="A347" i="13" s="1"/>
  <c r="D72" i="14"/>
  <c r="H72" i="14"/>
  <c r="E72" i="14"/>
  <c r="B72" i="14"/>
  <c r="C72" i="14"/>
  <c r="F72" i="14"/>
  <c r="G72" i="14"/>
  <c r="D74" i="13"/>
  <c r="B74" i="13"/>
  <c r="D75" i="13"/>
  <c r="F74" i="13"/>
  <c r="G74" i="13"/>
  <c r="E74" i="13"/>
  <c r="H74" i="13"/>
  <c r="C324" i="14" l="1"/>
  <c r="E324" i="14"/>
  <c r="G324" i="14"/>
  <c r="B324" i="14"/>
  <c r="D324" i="14"/>
  <c r="F324" i="14"/>
  <c r="H324" i="14"/>
  <c r="A325" i="14" a="1"/>
  <c r="A325" i="14" s="1"/>
  <c r="D347" i="13"/>
  <c r="B347" i="13"/>
  <c r="F347" i="13"/>
  <c r="E347" i="13"/>
  <c r="H347" i="13"/>
  <c r="G347" i="13"/>
  <c r="C347" i="13"/>
  <c r="A348" i="13" a="1"/>
  <c r="A348" i="13" s="1"/>
  <c r="B75" i="13"/>
  <c r="E75" i="13"/>
  <c r="E73" i="14"/>
  <c r="B73" i="14"/>
  <c r="F73" i="14"/>
  <c r="C73" i="14"/>
  <c r="D73" i="14"/>
  <c r="G73" i="14"/>
  <c r="H73" i="14"/>
  <c r="G76" i="13"/>
  <c r="F75" i="13"/>
  <c r="G75" i="13"/>
  <c r="H75" i="13"/>
  <c r="C75" i="13"/>
  <c r="B325" i="14" l="1"/>
  <c r="D325" i="14"/>
  <c r="F325" i="14"/>
  <c r="E325" i="14"/>
  <c r="C325" i="14"/>
  <c r="H325" i="14"/>
  <c r="G325" i="14"/>
  <c r="A326" i="14" a="1"/>
  <c r="A326" i="14" s="1"/>
  <c r="H348" i="13"/>
  <c r="B348" i="13"/>
  <c r="C348" i="13"/>
  <c r="D348" i="13"/>
  <c r="E348" i="13"/>
  <c r="F348" i="13"/>
  <c r="G348" i="13"/>
  <c r="A349" i="13" a="1"/>
  <c r="A349" i="13" s="1"/>
  <c r="B74" i="14"/>
  <c r="F74" i="14"/>
  <c r="C74" i="14"/>
  <c r="G74" i="14"/>
  <c r="D74" i="14"/>
  <c r="E74" i="14"/>
  <c r="H74" i="14"/>
  <c r="C76" i="13"/>
  <c r="B76" i="13"/>
  <c r="C77" i="13"/>
  <c r="E76" i="13"/>
  <c r="D76" i="13"/>
  <c r="F76" i="13"/>
  <c r="H76" i="13"/>
  <c r="E326" i="14" l="1"/>
  <c r="D326" i="14"/>
  <c r="B326" i="14"/>
  <c r="G326" i="14"/>
  <c r="C326" i="14"/>
  <c r="F326" i="14"/>
  <c r="H326" i="14"/>
  <c r="A327" i="14" a="1"/>
  <c r="A327" i="14" s="1"/>
  <c r="A350" i="13" a="1"/>
  <c r="A350" i="13" s="1"/>
  <c r="B349" i="13"/>
  <c r="C349" i="13"/>
  <c r="D349" i="13"/>
  <c r="E349" i="13"/>
  <c r="F349" i="13"/>
  <c r="G349" i="13"/>
  <c r="H349" i="13"/>
  <c r="B77" i="13"/>
  <c r="E77" i="13"/>
  <c r="C75" i="14"/>
  <c r="D75" i="14"/>
  <c r="H75" i="14"/>
  <c r="E75" i="14"/>
  <c r="F75" i="14"/>
  <c r="G75" i="14"/>
  <c r="B75" i="14"/>
  <c r="C78" i="13"/>
  <c r="G77" i="13"/>
  <c r="H77" i="13"/>
  <c r="F77" i="13"/>
  <c r="D77" i="13"/>
  <c r="D327" i="14" l="1"/>
  <c r="C327" i="14"/>
  <c r="E327" i="14"/>
  <c r="G327" i="14"/>
  <c r="B327" i="14"/>
  <c r="H327" i="14"/>
  <c r="F327" i="14"/>
  <c r="A328" i="14" a="1"/>
  <c r="A328" i="14" s="1"/>
  <c r="B350" i="13"/>
  <c r="E350" i="13"/>
  <c r="F350" i="13"/>
  <c r="G350" i="13"/>
  <c r="H350" i="13"/>
  <c r="C350" i="13"/>
  <c r="D350" i="13"/>
  <c r="A351" i="13" a="1"/>
  <c r="A351" i="13" s="1"/>
  <c r="B78" i="13"/>
  <c r="F78" i="13"/>
  <c r="E76" i="14"/>
  <c r="C76" i="14"/>
  <c r="H76" i="14"/>
  <c r="D76" i="14"/>
  <c r="B76" i="14"/>
  <c r="F76" i="14"/>
  <c r="G76" i="14"/>
  <c r="C79" i="13"/>
  <c r="G78" i="13"/>
  <c r="D78" i="13"/>
  <c r="E78" i="13"/>
  <c r="H78" i="13"/>
  <c r="C328" i="14" l="1"/>
  <c r="D328" i="14"/>
  <c r="B328" i="14"/>
  <c r="E328" i="14"/>
  <c r="G328" i="14"/>
  <c r="F328" i="14"/>
  <c r="H328" i="14"/>
  <c r="A329" i="14" a="1"/>
  <c r="A329" i="14" s="1"/>
  <c r="H351" i="13"/>
  <c r="B351" i="13"/>
  <c r="E351" i="13"/>
  <c r="F351" i="13"/>
  <c r="G351" i="13"/>
  <c r="C351" i="13"/>
  <c r="D351" i="13"/>
  <c r="A352" i="13" a="1"/>
  <c r="A352" i="13" s="1"/>
  <c r="B77" i="14"/>
  <c r="F77" i="14"/>
  <c r="G77" i="14"/>
  <c r="C77" i="14"/>
  <c r="H77" i="14"/>
  <c r="D77" i="14"/>
  <c r="E77" i="14"/>
  <c r="F79" i="13"/>
  <c r="B79" i="13"/>
  <c r="G80" i="13"/>
  <c r="H79" i="13"/>
  <c r="G79" i="13"/>
  <c r="D79" i="13"/>
  <c r="E79" i="13"/>
  <c r="E329" i="14" l="1"/>
  <c r="G329" i="14"/>
  <c r="B329" i="14"/>
  <c r="D329" i="14"/>
  <c r="F329" i="14"/>
  <c r="H329" i="14"/>
  <c r="C329" i="14"/>
  <c r="A330" i="14" a="1"/>
  <c r="A330" i="14" s="1"/>
  <c r="B352" i="13"/>
  <c r="F352" i="13"/>
  <c r="C352" i="13"/>
  <c r="H352" i="13"/>
  <c r="E352" i="13"/>
  <c r="G352" i="13"/>
  <c r="D352" i="13"/>
  <c r="A353" i="13" a="1"/>
  <c r="A353" i="13" s="1"/>
  <c r="B80" i="13"/>
  <c r="H80" i="13"/>
  <c r="C78" i="14"/>
  <c r="G78" i="14"/>
  <c r="E78" i="14"/>
  <c r="F78" i="14"/>
  <c r="H78" i="14"/>
  <c r="B78" i="14"/>
  <c r="D78" i="14"/>
  <c r="F81" i="13"/>
  <c r="F80" i="13"/>
  <c r="D80" i="13"/>
  <c r="C80" i="13"/>
  <c r="E80" i="13"/>
  <c r="D330" i="14" l="1"/>
  <c r="F330" i="14"/>
  <c r="H330" i="14"/>
  <c r="C330" i="14"/>
  <c r="B330" i="14"/>
  <c r="E330" i="14"/>
  <c r="G330" i="14"/>
  <c r="A331" i="14" a="1"/>
  <c r="A331" i="14" s="1"/>
  <c r="G353" i="13"/>
  <c r="D353" i="13"/>
  <c r="F353" i="13"/>
  <c r="C353" i="13"/>
  <c r="H353" i="13"/>
  <c r="E353" i="13"/>
  <c r="B353" i="13"/>
  <c r="A354" i="13" a="1"/>
  <c r="A354" i="13" s="1"/>
  <c r="D79" i="14"/>
  <c r="H79" i="14"/>
  <c r="C79" i="14"/>
  <c r="E79" i="14"/>
  <c r="B79" i="14"/>
  <c r="F79" i="14"/>
  <c r="G79" i="14"/>
  <c r="B81" i="13"/>
  <c r="H81" i="13"/>
  <c r="E82" i="13"/>
  <c r="G81" i="13"/>
  <c r="E81" i="13"/>
  <c r="C81" i="13"/>
  <c r="D81" i="13"/>
  <c r="C331" i="14" l="1"/>
  <c r="E331" i="14"/>
  <c r="G331" i="14"/>
  <c r="B331" i="14"/>
  <c r="D331" i="14"/>
  <c r="F331" i="14"/>
  <c r="H331" i="14"/>
  <c r="A332" i="14" a="1"/>
  <c r="A332" i="14" s="1"/>
  <c r="E354" i="13"/>
  <c r="G354" i="13"/>
  <c r="B354" i="13"/>
  <c r="D354" i="13"/>
  <c r="F354" i="13"/>
  <c r="H354" i="13"/>
  <c r="C354" i="13"/>
  <c r="A355" i="13" a="1"/>
  <c r="A355" i="13" s="1"/>
  <c r="E80" i="14"/>
  <c r="B80" i="14"/>
  <c r="G80" i="14"/>
  <c r="C80" i="14"/>
  <c r="H80" i="14"/>
  <c r="D80" i="14"/>
  <c r="F80" i="14"/>
  <c r="G83" i="13"/>
  <c r="G82" i="13"/>
  <c r="F82" i="13"/>
  <c r="C82" i="13"/>
  <c r="B82" i="13"/>
  <c r="D82" i="13"/>
  <c r="H82" i="13"/>
  <c r="B332" i="14" l="1"/>
  <c r="D332" i="14"/>
  <c r="F332" i="14"/>
  <c r="H332" i="14"/>
  <c r="C332" i="14"/>
  <c r="E332" i="14"/>
  <c r="G332" i="14"/>
  <c r="A333" i="14" a="1"/>
  <c r="A333" i="14" s="1"/>
  <c r="D355" i="13"/>
  <c r="F355" i="13"/>
  <c r="E355" i="13"/>
  <c r="G355" i="13"/>
  <c r="B355" i="13"/>
  <c r="H355" i="13"/>
  <c r="C355" i="13"/>
  <c r="A356" i="13" a="1"/>
  <c r="A356" i="13" s="1"/>
  <c r="B81" i="14"/>
  <c r="F81" i="14"/>
  <c r="E81" i="14"/>
  <c r="G81" i="14"/>
  <c r="H81" i="14"/>
  <c r="C81" i="14"/>
  <c r="D81" i="14"/>
  <c r="H84" i="13"/>
  <c r="H83" i="13"/>
  <c r="E83" i="13"/>
  <c r="D83" i="13"/>
  <c r="F83" i="13"/>
  <c r="C83" i="13"/>
  <c r="B83" i="13"/>
  <c r="E333" i="14" l="1"/>
  <c r="G333" i="14"/>
  <c r="B333" i="14"/>
  <c r="D333" i="14"/>
  <c r="F333" i="14"/>
  <c r="H333" i="14"/>
  <c r="C333" i="14"/>
  <c r="A334" i="14" a="1"/>
  <c r="A334" i="14" s="1"/>
  <c r="G356" i="13"/>
  <c r="B356" i="13"/>
  <c r="H356" i="13"/>
  <c r="D356" i="13"/>
  <c r="F356" i="13"/>
  <c r="C356" i="13"/>
  <c r="E356" i="13"/>
  <c r="A357" i="13" a="1"/>
  <c r="A357" i="13" s="1"/>
  <c r="C82" i="14"/>
  <c r="G82" i="14"/>
  <c r="D82" i="14"/>
  <c r="E82" i="14"/>
  <c r="B82" i="14"/>
  <c r="F82" i="14"/>
  <c r="H82" i="14"/>
  <c r="E84" i="13"/>
  <c r="G84" i="13"/>
  <c r="D84" i="13"/>
  <c r="C84" i="13"/>
  <c r="B84" i="13"/>
  <c r="F84" i="13"/>
  <c r="H85" i="13"/>
  <c r="D334" i="14" l="1"/>
  <c r="F334" i="14"/>
  <c r="E334" i="14"/>
  <c r="G334" i="14"/>
  <c r="B334" i="14"/>
  <c r="H334" i="14"/>
  <c r="C334" i="14"/>
  <c r="A335" i="14" a="1"/>
  <c r="A335" i="14" s="1"/>
  <c r="B357" i="13"/>
  <c r="D357" i="13"/>
  <c r="F357" i="13"/>
  <c r="H357" i="13"/>
  <c r="C357" i="13"/>
  <c r="E357" i="13"/>
  <c r="G357" i="13"/>
  <c r="A358" i="13" a="1"/>
  <c r="A358" i="13" s="1"/>
  <c r="D83" i="14"/>
  <c r="H83" i="14"/>
  <c r="B83" i="14"/>
  <c r="G83" i="14"/>
  <c r="C83" i="14"/>
  <c r="E83" i="14"/>
  <c r="F83" i="14"/>
  <c r="H86" i="13"/>
  <c r="D85" i="13"/>
  <c r="E85" i="13"/>
  <c r="F85" i="13"/>
  <c r="B85" i="13"/>
  <c r="G85" i="13"/>
  <c r="C85" i="13"/>
  <c r="C335" i="14" l="1"/>
  <c r="E335" i="14"/>
  <c r="G335" i="14"/>
  <c r="B335" i="14"/>
  <c r="D335" i="14"/>
  <c r="F335" i="14"/>
  <c r="H335" i="14"/>
  <c r="A336" i="14" a="1"/>
  <c r="A336" i="14" s="1"/>
  <c r="E358" i="13"/>
  <c r="G358" i="13"/>
  <c r="C358" i="13"/>
  <c r="B358" i="13"/>
  <c r="D358" i="13"/>
  <c r="F358" i="13"/>
  <c r="H358" i="13"/>
  <c r="A359" i="13" a="1"/>
  <c r="A359" i="13" s="1"/>
  <c r="E84" i="14"/>
  <c r="F84" i="14"/>
  <c r="B84" i="14"/>
  <c r="G84" i="14"/>
  <c r="H84" i="14"/>
  <c r="C84" i="14"/>
  <c r="D84" i="14"/>
  <c r="G86" i="13"/>
  <c r="E86" i="13"/>
  <c r="D86" i="13"/>
  <c r="C86" i="13"/>
  <c r="B86" i="13"/>
  <c r="F86" i="13"/>
  <c r="H87" i="13"/>
  <c r="B336" i="14" l="1"/>
  <c r="D336" i="14"/>
  <c r="F336" i="14"/>
  <c r="H336" i="14"/>
  <c r="G336" i="14"/>
  <c r="C336" i="14"/>
  <c r="E336" i="14"/>
  <c r="A337" i="14" a="1"/>
  <c r="A337" i="14" s="1"/>
  <c r="E359" i="13"/>
  <c r="G359" i="13"/>
  <c r="D359" i="13"/>
  <c r="F359" i="13"/>
  <c r="H359" i="13"/>
  <c r="C359" i="13"/>
  <c r="B359" i="13"/>
  <c r="A360" i="13" a="1"/>
  <c r="A360" i="13" s="1"/>
  <c r="B85" i="14"/>
  <c r="F85" i="14"/>
  <c r="D85" i="14"/>
  <c r="E85" i="14"/>
  <c r="C85" i="14"/>
  <c r="G85" i="14"/>
  <c r="H85" i="14"/>
  <c r="C87" i="13"/>
  <c r="D87" i="13"/>
  <c r="B87" i="13"/>
  <c r="F87" i="13"/>
  <c r="G88" i="13"/>
  <c r="G87" i="13"/>
  <c r="E87" i="13"/>
  <c r="E337" i="14" l="1"/>
  <c r="G337" i="14"/>
  <c r="B337" i="14"/>
  <c r="D337" i="14"/>
  <c r="F337" i="14"/>
  <c r="H337" i="14"/>
  <c r="C337" i="14"/>
  <c r="A338" i="14" a="1"/>
  <c r="A338" i="14" s="1"/>
  <c r="H360" i="13"/>
  <c r="C360" i="13"/>
  <c r="E360" i="13"/>
  <c r="G360" i="13"/>
  <c r="B360" i="13"/>
  <c r="D360" i="13"/>
  <c r="F360" i="13"/>
  <c r="A361" i="13" a="1"/>
  <c r="A361" i="13" s="1"/>
  <c r="C86" i="14"/>
  <c r="G86" i="14"/>
  <c r="B86" i="14"/>
  <c r="H86" i="14"/>
  <c r="D86" i="14"/>
  <c r="E86" i="14"/>
  <c r="F86" i="14"/>
  <c r="E88" i="13"/>
  <c r="C88" i="13"/>
  <c r="B88" i="13"/>
  <c r="H88" i="13"/>
  <c r="D89" i="13"/>
  <c r="D88" i="13"/>
  <c r="F88" i="13"/>
  <c r="D338" i="14" l="1"/>
  <c r="F338" i="14"/>
  <c r="H338" i="14"/>
  <c r="C338" i="14"/>
  <c r="B338" i="14"/>
  <c r="E338" i="14"/>
  <c r="G338" i="14"/>
  <c r="A339" i="14" a="1"/>
  <c r="A339" i="14" s="1"/>
  <c r="G361" i="13"/>
  <c r="B361" i="13"/>
  <c r="D361" i="13"/>
  <c r="F361" i="13"/>
  <c r="H361" i="13"/>
  <c r="C361" i="13"/>
  <c r="E361" i="13"/>
  <c r="A362" i="13" a="1"/>
  <c r="A362" i="13" s="1"/>
  <c r="D87" i="14"/>
  <c r="H87" i="14"/>
  <c r="F87" i="14"/>
  <c r="B87" i="14"/>
  <c r="G87" i="14"/>
  <c r="C87" i="14"/>
  <c r="E87" i="14"/>
  <c r="H89" i="13"/>
  <c r="F89" i="13"/>
  <c r="G89" i="13"/>
  <c r="C89" i="13"/>
  <c r="B89" i="13"/>
  <c r="E89" i="13"/>
  <c r="E90" i="13"/>
  <c r="C339" i="14" l="1"/>
  <c r="E339" i="14"/>
  <c r="D339" i="14"/>
  <c r="F339" i="14"/>
  <c r="H339" i="14"/>
  <c r="G339" i="14"/>
  <c r="B339" i="14"/>
  <c r="A340" i="14" a="1"/>
  <c r="A340" i="14" s="1"/>
  <c r="E362" i="13"/>
  <c r="G362" i="13"/>
  <c r="B362" i="13"/>
  <c r="D362" i="13"/>
  <c r="F362" i="13"/>
  <c r="H362" i="13"/>
  <c r="C362" i="13"/>
  <c r="A363" i="13" a="1"/>
  <c r="A363" i="13" s="1"/>
  <c r="E88" i="14"/>
  <c r="D88" i="14"/>
  <c r="F88" i="14"/>
  <c r="B88" i="14"/>
  <c r="C88" i="14"/>
  <c r="G88" i="14"/>
  <c r="H88" i="14"/>
  <c r="F90" i="13"/>
  <c r="C90" i="13"/>
  <c r="B90" i="13"/>
  <c r="G90" i="13"/>
  <c r="C91" i="13"/>
  <c r="D90" i="13"/>
  <c r="H90" i="13"/>
  <c r="B340" i="14" l="1"/>
  <c r="D340" i="14"/>
  <c r="C340" i="14"/>
  <c r="E340" i="14"/>
  <c r="G340" i="14"/>
  <c r="F340" i="14"/>
  <c r="H340" i="14"/>
  <c r="A341" i="14" a="1"/>
  <c r="A341" i="14" s="1"/>
  <c r="D363" i="13"/>
  <c r="F363" i="13"/>
  <c r="E363" i="13"/>
  <c r="G363" i="13"/>
  <c r="B363" i="13"/>
  <c r="H363" i="13"/>
  <c r="C363" i="13"/>
  <c r="A364" i="13" a="1"/>
  <c r="A364" i="13" s="1"/>
  <c r="B89" i="14"/>
  <c r="F89" i="14"/>
  <c r="C89" i="14"/>
  <c r="H89" i="14"/>
  <c r="D89" i="14"/>
  <c r="E89" i="14"/>
  <c r="G89" i="14"/>
  <c r="F91" i="13"/>
  <c r="H91" i="13"/>
  <c r="G91" i="13"/>
  <c r="D91" i="13"/>
  <c r="B91" i="13"/>
  <c r="E91" i="13"/>
  <c r="C92" i="13"/>
  <c r="E341" i="14" l="1"/>
  <c r="G341" i="14"/>
  <c r="B341" i="14"/>
  <c r="D341" i="14"/>
  <c r="F341" i="14"/>
  <c r="H341" i="14"/>
  <c r="C341" i="14"/>
  <c r="A342" i="14" a="1"/>
  <c r="A342" i="14" s="1"/>
  <c r="C364" i="13"/>
  <c r="E364" i="13"/>
  <c r="G364" i="13"/>
  <c r="B364" i="13"/>
  <c r="D364" i="13"/>
  <c r="F364" i="13"/>
  <c r="H364" i="13"/>
  <c r="A365" i="13" a="1"/>
  <c r="A365" i="13" s="1"/>
  <c r="C90" i="14"/>
  <c r="G90" i="14"/>
  <c r="F90" i="14"/>
  <c r="B90" i="14"/>
  <c r="H90" i="14"/>
  <c r="D90" i="14"/>
  <c r="E90" i="14"/>
  <c r="F92" i="13"/>
  <c r="G92" i="13"/>
  <c r="B92" i="13"/>
  <c r="D92" i="13"/>
  <c r="F93" i="13"/>
  <c r="E92" i="13"/>
  <c r="H92" i="13"/>
  <c r="D342" i="14" l="1"/>
  <c r="F342" i="14"/>
  <c r="H342" i="14"/>
  <c r="C342" i="14"/>
  <c r="E342" i="14"/>
  <c r="G342" i="14"/>
  <c r="B342" i="14"/>
  <c r="A343" i="14" a="1"/>
  <c r="A343" i="14" s="1"/>
  <c r="B365" i="13"/>
  <c r="D365" i="13"/>
  <c r="C365" i="13"/>
  <c r="E365" i="13"/>
  <c r="G365" i="13"/>
  <c r="F365" i="13"/>
  <c r="H365" i="13"/>
  <c r="A366" i="13" a="1"/>
  <c r="A366" i="13" s="1"/>
  <c r="D91" i="14"/>
  <c r="H91" i="14"/>
  <c r="E91" i="14"/>
  <c r="F91" i="14"/>
  <c r="B91" i="14"/>
  <c r="C91" i="14"/>
  <c r="G91" i="14"/>
  <c r="D93" i="13"/>
  <c r="C93" i="13"/>
  <c r="B93" i="13"/>
  <c r="G93" i="13"/>
  <c r="F94" i="13"/>
  <c r="E93" i="13"/>
  <c r="H93" i="13"/>
  <c r="C343" i="14" l="1"/>
  <c r="E343" i="14"/>
  <c r="G343" i="14"/>
  <c r="B343" i="14"/>
  <c r="D343" i="14"/>
  <c r="F343" i="14"/>
  <c r="H343" i="14"/>
  <c r="A344" i="14" a="1"/>
  <c r="A344" i="14" s="1"/>
  <c r="E366" i="13"/>
  <c r="G366" i="13"/>
  <c r="B366" i="13"/>
  <c r="D366" i="13"/>
  <c r="F366" i="13"/>
  <c r="H366" i="13"/>
  <c r="C366" i="13"/>
  <c r="A367" i="13" a="1"/>
  <c r="A367" i="13" s="1"/>
  <c r="E92" i="14"/>
  <c r="C92" i="14"/>
  <c r="H92" i="14"/>
  <c r="D92" i="14"/>
  <c r="F92" i="14"/>
  <c r="G92" i="14"/>
  <c r="B92" i="14"/>
  <c r="D94" i="13"/>
  <c r="E94" i="13"/>
  <c r="G94" i="13"/>
  <c r="C94" i="13"/>
  <c r="B94" i="13"/>
  <c r="H94" i="13"/>
  <c r="D95" i="13"/>
  <c r="B344" i="14" l="1"/>
  <c r="D344" i="14"/>
  <c r="G344" i="14"/>
  <c r="F344" i="14"/>
  <c r="H344" i="14"/>
  <c r="C344" i="14"/>
  <c r="E344" i="14"/>
  <c r="A345" i="14" a="1"/>
  <c r="A345" i="14" s="1"/>
  <c r="D367" i="13"/>
  <c r="F367" i="13"/>
  <c r="H367" i="13"/>
  <c r="C367" i="13"/>
  <c r="E367" i="13"/>
  <c r="G367" i="13"/>
  <c r="B367" i="13"/>
  <c r="A368" i="13" a="1"/>
  <c r="A368" i="13" s="1"/>
  <c r="B93" i="14"/>
  <c r="F93" i="14"/>
  <c r="G93" i="14"/>
  <c r="C93" i="14"/>
  <c r="H93" i="14"/>
  <c r="D93" i="14"/>
  <c r="E93" i="14"/>
  <c r="E95" i="13"/>
  <c r="C95" i="13"/>
  <c r="B95" i="13"/>
  <c r="F95" i="13"/>
  <c r="F96" i="13"/>
  <c r="H95" i="13"/>
  <c r="G95" i="13"/>
  <c r="E345" i="14" l="1"/>
  <c r="G345" i="14"/>
  <c r="F345" i="14"/>
  <c r="H345" i="14"/>
  <c r="C345" i="14"/>
  <c r="B345" i="14"/>
  <c r="D345" i="14"/>
  <c r="A346" i="14" a="1"/>
  <c r="A346" i="14" s="1"/>
  <c r="G368" i="13"/>
  <c r="B368" i="13"/>
  <c r="C368" i="13"/>
  <c r="E368" i="13"/>
  <c r="D368" i="13"/>
  <c r="F368" i="13"/>
  <c r="H368" i="13"/>
  <c r="A369" i="13" a="1"/>
  <c r="A369" i="13" s="1"/>
  <c r="C94" i="14"/>
  <c r="G94" i="14"/>
  <c r="E94" i="14"/>
  <c r="F94" i="14"/>
  <c r="B94" i="14"/>
  <c r="D94" i="14"/>
  <c r="H94" i="14"/>
  <c r="D96" i="13"/>
  <c r="G96" i="13"/>
  <c r="B96" i="13"/>
  <c r="C96" i="13"/>
  <c r="C97" i="13"/>
  <c r="E96" i="13"/>
  <c r="H96" i="13"/>
  <c r="D346" i="14" l="1"/>
  <c r="F346" i="14"/>
  <c r="E346" i="14"/>
  <c r="G346" i="14"/>
  <c r="B346" i="14"/>
  <c r="H346" i="14"/>
  <c r="C346" i="14"/>
  <c r="A347" i="14" a="1"/>
  <c r="A347" i="14" s="1"/>
  <c r="B369" i="13"/>
  <c r="D369" i="13"/>
  <c r="F369" i="13"/>
  <c r="H369" i="13"/>
  <c r="C369" i="13"/>
  <c r="E369" i="13"/>
  <c r="G369" i="13"/>
  <c r="A370" i="13" a="1"/>
  <c r="A370" i="13" s="1"/>
  <c r="D95" i="14"/>
  <c r="H95" i="14"/>
  <c r="E95" i="14"/>
  <c r="C95" i="14"/>
  <c r="F95" i="14"/>
  <c r="G95" i="14"/>
  <c r="B95" i="14"/>
  <c r="D97" i="13"/>
  <c r="G97" i="13"/>
  <c r="E97" i="13"/>
  <c r="F97" i="13"/>
  <c r="B97" i="13"/>
  <c r="H97" i="13"/>
  <c r="E98" i="13"/>
  <c r="C347" i="14" l="1"/>
  <c r="E347" i="14"/>
  <c r="G347" i="14"/>
  <c r="B347" i="14"/>
  <c r="D347" i="14"/>
  <c r="F347" i="14"/>
  <c r="H347" i="14"/>
  <c r="A348" i="14" a="1"/>
  <c r="A348" i="14" s="1"/>
  <c r="E370" i="13"/>
  <c r="G370" i="13"/>
  <c r="B370" i="13"/>
  <c r="D370" i="13"/>
  <c r="C370" i="13"/>
  <c r="F370" i="13"/>
  <c r="H370" i="13"/>
  <c r="A371" i="13" a="1"/>
  <c r="A371" i="13" s="1"/>
  <c r="E96" i="14"/>
  <c r="C96" i="14"/>
  <c r="H96" i="14"/>
  <c r="D96" i="14"/>
  <c r="F96" i="14"/>
  <c r="G96" i="14"/>
  <c r="B96" i="14"/>
  <c r="D98" i="13"/>
  <c r="C98" i="13"/>
  <c r="B98" i="13"/>
  <c r="H98" i="13"/>
  <c r="D99" i="13"/>
  <c r="G98" i="13"/>
  <c r="F98" i="13"/>
  <c r="B348" i="14" l="1"/>
  <c r="D348" i="14"/>
  <c r="F348" i="14"/>
  <c r="H348" i="14"/>
  <c r="C348" i="14"/>
  <c r="E348" i="14"/>
  <c r="G348" i="14"/>
  <c r="A349" i="14" a="1"/>
  <c r="A349" i="14" s="1"/>
  <c r="D371" i="13"/>
  <c r="F371" i="13"/>
  <c r="H371" i="13"/>
  <c r="C371" i="13"/>
  <c r="B371" i="13"/>
  <c r="E371" i="13"/>
  <c r="G371" i="13"/>
  <c r="A372" i="13" a="1"/>
  <c r="A372" i="13" s="1"/>
  <c r="B97" i="14"/>
  <c r="F97" i="14"/>
  <c r="G97" i="14"/>
  <c r="D97" i="14"/>
  <c r="E97" i="14"/>
  <c r="H97" i="14"/>
  <c r="C97" i="14"/>
  <c r="E99" i="13"/>
  <c r="C99" i="13"/>
  <c r="B99" i="13"/>
  <c r="G99" i="13"/>
  <c r="F100" i="13"/>
  <c r="H99" i="13"/>
  <c r="F99" i="13"/>
  <c r="E349" i="14" l="1"/>
  <c r="G349" i="14"/>
  <c r="B349" i="14"/>
  <c r="D349" i="14"/>
  <c r="F349" i="14"/>
  <c r="H349" i="14"/>
  <c r="C349" i="14"/>
  <c r="A350" i="14" a="1"/>
  <c r="A350" i="14" s="1"/>
  <c r="D372" i="13"/>
  <c r="F372" i="13"/>
  <c r="H372" i="13"/>
  <c r="C372" i="13"/>
  <c r="E372" i="13"/>
  <c r="G372" i="13"/>
  <c r="B372" i="13"/>
  <c r="A373" i="13" a="1"/>
  <c r="A373" i="13" s="1"/>
  <c r="C98" i="14"/>
  <c r="G98" i="14"/>
  <c r="E98" i="14"/>
  <c r="D98" i="14"/>
  <c r="F98" i="14"/>
  <c r="H98" i="14"/>
  <c r="B98" i="14"/>
  <c r="G101" i="13"/>
  <c r="H100" i="13"/>
  <c r="D100" i="13"/>
  <c r="G100" i="13"/>
  <c r="E100" i="13"/>
  <c r="C100" i="13"/>
  <c r="B100" i="13"/>
  <c r="D350" i="14" l="1"/>
  <c r="F350" i="14"/>
  <c r="H350" i="14"/>
  <c r="C350" i="14"/>
  <c r="E350" i="14"/>
  <c r="G350" i="14"/>
  <c r="B350" i="14"/>
  <c r="A351" i="14" a="1"/>
  <c r="A351" i="14" s="1"/>
  <c r="B373" i="13"/>
  <c r="D373" i="13"/>
  <c r="G373" i="13"/>
  <c r="F373" i="13"/>
  <c r="H373" i="13"/>
  <c r="C373" i="13"/>
  <c r="E373" i="13"/>
  <c r="A374" i="13" a="1"/>
  <c r="A374" i="13" s="1"/>
  <c r="D99" i="14"/>
  <c r="H99" i="14"/>
  <c r="C99" i="14"/>
  <c r="E99" i="14"/>
  <c r="F99" i="14"/>
  <c r="G99" i="14"/>
  <c r="B99" i="14"/>
  <c r="H102" i="13"/>
  <c r="H101" i="13"/>
  <c r="E101" i="13"/>
  <c r="C101" i="13"/>
  <c r="D101" i="13"/>
  <c r="F101" i="13"/>
  <c r="B101" i="13"/>
  <c r="C351" i="14" l="1"/>
  <c r="E351" i="14"/>
  <c r="D351" i="14"/>
  <c r="F351" i="14"/>
  <c r="H351" i="14"/>
  <c r="G351" i="14"/>
  <c r="B351" i="14"/>
  <c r="A352" i="14" a="1"/>
  <c r="A352" i="14" s="1"/>
  <c r="E374" i="13"/>
  <c r="G374" i="13"/>
  <c r="B374" i="13"/>
  <c r="D374" i="13"/>
  <c r="F374" i="13"/>
  <c r="H374" i="13"/>
  <c r="C374" i="13"/>
  <c r="A375" i="13" a="1"/>
  <c r="A375" i="13" s="1"/>
  <c r="E100" i="14"/>
  <c r="B100" i="14"/>
  <c r="G100" i="14"/>
  <c r="D100" i="14"/>
  <c r="F100" i="14"/>
  <c r="H100" i="14"/>
  <c r="C100" i="14"/>
  <c r="G102" i="13"/>
  <c r="E102" i="13"/>
  <c r="F102" i="13"/>
  <c r="C102" i="13"/>
  <c r="B102" i="13"/>
  <c r="D102" i="13"/>
  <c r="H103" i="13"/>
  <c r="B352" i="14" l="1"/>
  <c r="D352" i="14"/>
  <c r="C352" i="14"/>
  <c r="E352" i="14"/>
  <c r="G352" i="14"/>
  <c r="F352" i="14"/>
  <c r="H352" i="14"/>
  <c r="A353" i="14" a="1"/>
  <c r="A353" i="14" s="1"/>
  <c r="E375" i="13"/>
  <c r="G375" i="13"/>
  <c r="B375" i="13"/>
  <c r="H375" i="13"/>
  <c r="F375" i="13"/>
  <c r="C375" i="13"/>
  <c r="D375" i="13"/>
  <c r="A376" i="13" a="1"/>
  <c r="A376" i="13" s="1"/>
  <c r="B101" i="14"/>
  <c r="F101" i="14"/>
  <c r="E101" i="14"/>
  <c r="D101" i="14"/>
  <c r="G101" i="14"/>
  <c r="H101" i="14"/>
  <c r="C101" i="14"/>
  <c r="B103" i="13"/>
  <c r="F103" i="13"/>
  <c r="E103" i="13"/>
  <c r="D103" i="13"/>
  <c r="D104" i="13"/>
  <c r="C103" i="13"/>
  <c r="G103" i="13"/>
  <c r="E353" i="14" l="1"/>
  <c r="G353" i="14"/>
  <c r="B353" i="14"/>
  <c r="D353" i="14"/>
  <c r="F353" i="14"/>
  <c r="H353" i="14"/>
  <c r="C353" i="14"/>
  <c r="A354" i="14" a="1"/>
  <c r="A354" i="14" s="1"/>
  <c r="E376" i="13"/>
  <c r="F376" i="13"/>
  <c r="C376" i="13"/>
  <c r="B376" i="13"/>
  <c r="H376" i="13"/>
  <c r="G376" i="13"/>
  <c r="D376" i="13"/>
  <c r="A377" i="13" a="1"/>
  <c r="A377" i="13" s="1"/>
  <c r="C102" i="14"/>
  <c r="G102" i="14"/>
  <c r="D102" i="14"/>
  <c r="E102" i="14"/>
  <c r="F102" i="14"/>
  <c r="H102" i="14"/>
  <c r="B102" i="14"/>
  <c r="E104" i="13"/>
  <c r="G104" i="13"/>
  <c r="F104" i="13"/>
  <c r="C104" i="13"/>
  <c r="B104" i="13"/>
  <c r="H104" i="13"/>
  <c r="F105" i="13"/>
  <c r="D354" i="14" l="1"/>
  <c r="F354" i="14"/>
  <c r="H354" i="14"/>
  <c r="C354" i="14"/>
  <c r="B354" i="14"/>
  <c r="E354" i="14"/>
  <c r="G354" i="14"/>
  <c r="A355" i="14" a="1"/>
  <c r="A355" i="14" s="1"/>
  <c r="C377" i="13"/>
  <c r="E377" i="13"/>
  <c r="H377" i="13"/>
  <c r="G377" i="13"/>
  <c r="B377" i="13"/>
  <c r="D377" i="13"/>
  <c r="F377" i="13"/>
  <c r="A378" i="13" a="1"/>
  <c r="A378" i="13" s="1"/>
  <c r="D103" i="14"/>
  <c r="H103" i="14"/>
  <c r="B103" i="14"/>
  <c r="G103" i="14"/>
  <c r="E103" i="14"/>
  <c r="F103" i="14"/>
  <c r="C103" i="14"/>
  <c r="D106" i="13"/>
  <c r="D105" i="13"/>
  <c r="E105" i="13"/>
  <c r="C105" i="13"/>
  <c r="B105" i="13"/>
  <c r="H105" i="13"/>
  <c r="G105" i="13"/>
  <c r="C355" i="14" l="1"/>
  <c r="E355" i="14"/>
  <c r="G355" i="14"/>
  <c r="B355" i="14"/>
  <c r="D355" i="14"/>
  <c r="F355" i="14"/>
  <c r="H355" i="14"/>
  <c r="A356" i="14" a="1"/>
  <c r="A356" i="14" s="1"/>
  <c r="B378" i="13"/>
  <c r="D378" i="13"/>
  <c r="F378" i="13"/>
  <c r="H378" i="13"/>
  <c r="G378" i="13"/>
  <c r="C378" i="13"/>
  <c r="E378" i="13"/>
  <c r="A379" i="13" a="1"/>
  <c r="A379" i="13" s="1"/>
  <c r="E104" i="14"/>
  <c r="F104" i="14"/>
  <c r="D104" i="14"/>
  <c r="G104" i="14"/>
  <c r="B104" i="14"/>
  <c r="H104" i="14"/>
  <c r="C104" i="14"/>
  <c r="H106" i="13"/>
  <c r="E106" i="13"/>
  <c r="G106" i="13"/>
  <c r="C106" i="13"/>
  <c r="B106" i="13"/>
  <c r="F106" i="13"/>
  <c r="H107" i="13"/>
  <c r="B356" i="14" l="1"/>
  <c r="D356" i="14"/>
  <c r="F356" i="14"/>
  <c r="H356" i="14"/>
  <c r="G356" i="14"/>
  <c r="C356" i="14"/>
  <c r="E356" i="14"/>
  <c r="A357" i="14" a="1"/>
  <c r="A357" i="14" s="1"/>
  <c r="E379" i="13"/>
  <c r="G379" i="13"/>
  <c r="B379" i="13"/>
  <c r="D379" i="13"/>
  <c r="F379" i="13"/>
  <c r="H379" i="13"/>
  <c r="C379" i="13"/>
  <c r="A380" i="13" a="1"/>
  <c r="A380" i="13" s="1"/>
  <c r="B105" i="14"/>
  <c r="F105" i="14"/>
  <c r="D105" i="14"/>
  <c r="E105" i="14"/>
  <c r="G105" i="14"/>
  <c r="H105" i="14"/>
  <c r="C105" i="14"/>
  <c r="H108" i="13"/>
  <c r="E107" i="13"/>
  <c r="F107" i="13"/>
  <c r="D107" i="13"/>
  <c r="B107" i="13"/>
  <c r="G107" i="13"/>
  <c r="C107" i="13"/>
  <c r="E357" i="14" l="1"/>
  <c r="G357" i="14"/>
  <c r="F357" i="14"/>
  <c r="H357" i="14"/>
  <c r="C357" i="14"/>
  <c r="B357" i="14"/>
  <c r="D357" i="14"/>
  <c r="A358" i="14" a="1"/>
  <c r="A358" i="14" s="1"/>
  <c r="D380" i="13"/>
  <c r="F380" i="13"/>
  <c r="H380" i="13"/>
  <c r="C380" i="13"/>
  <c r="B380" i="13"/>
  <c r="E380" i="13"/>
  <c r="G380" i="13"/>
  <c r="A381" i="13" a="1"/>
  <c r="A381" i="13" s="1"/>
  <c r="C106" i="14"/>
  <c r="G106" i="14"/>
  <c r="B106" i="14"/>
  <c r="H106" i="14"/>
  <c r="E106" i="14"/>
  <c r="F106" i="14"/>
  <c r="D106" i="14"/>
  <c r="C108" i="13"/>
  <c r="E108" i="13"/>
  <c r="D108" i="13"/>
  <c r="G108" i="13"/>
  <c r="B108" i="13"/>
  <c r="F108" i="13"/>
  <c r="F109" i="13"/>
  <c r="D358" i="14" l="1"/>
  <c r="F358" i="14"/>
  <c r="E358" i="14"/>
  <c r="C358" i="14"/>
  <c r="B358" i="14"/>
  <c r="H358" i="14"/>
  <c r="G358" i="14"/>
  <c r="A359" i="14" a="1"/>
  <c r="A359" i="14" s="1"/>
  <c r="C381" i="13"/>
  <c r="E381" i="13"/>
  <c r="G381" i="13"/>
  <c r="B381" i="13"/>
  <c r="D381" i="13"/>
  <c r="F381" i="13"/>
  <c r="H381" i="13"/>
  <c r="A382" i="13" a="1"/>
  <c r="A382" i="13" s="1"/>
  <c r="D107" i="14"/>
  <c r="H107" i="14"/>
  <c r="F107" i="14"/>
  <c r="E107" i="14"/>
  <c r="G107" i="14"/>
  <c r="B107" i="14"/>
  <c r="C107" i="14"/>
  <c r="G109" i="13"/>
  <c r="C109" i="13"/>
  <c r="B109" i="13"/>
  <c r="D109" i="13"/>
  <c r="E110" i="13"/>
  <c r="E109" i="13"/>
  <c r="H109" i="13"/>
  <c r="C359" i="14" l="1"/>
  <c r="E359" i="14"/>
  <c r="G359" i="14"/>
  <c r="B359" i="14"/>
  <c r="D359" i="14"/>
  <c r="F359" i="14"/>
  <c r="H359" i="14"/>
  <c r="A360" i="14" a="1"/>
  <c r="A360" i="14" s="1"/>
  <c r="B382" i="13"/>
  <c r="D382" i="13"/>
  <c r="F382" i="13"/>
  <c r="H382" i="13"/>
  <c r="C382" i="13"/>
  <c r="E382" i="13"/>
  <c r="G382" i="13"/>
  <c r="A383" i="13" a="1"/>
  <c r="A383" i="13" s="1"/>
  <c r="E108" i="14"/>
  <c r="D108" i="14"/>
  <c r="F108" i="14"/>
  <c r="G108" i="14"/>
  <c r="B108" i="14"/>
  <c r="H108" i="14"/>
  <c r="C108" i="14"/>
  <c r="D110" i="13"/>
  <c r="C110" i="13"/>
  <c r="B110" i="13"/>
  <c r="G110" i="13"/>
  <c r="D111" i="13"/>
  <c r="F110" i="13"/>
  <c r="H110" i="13"/>
  <c r="B360" i="14" l="1"/>
  <c r="D360" i="14"/>
  <c r="F360" i="14"/>
  <c r="H360" i="14"/>
  <c r="G360" i="14"/>
  <c r="C360" i="14"/>
  <c r="E360" i="14"/>
  <c r="A361" i="14" a="1"/>
  <c r="A361" i="14" s="1"/>
  <c r="E383" i="13"/>
  <c r="G383" i="13"/>
  <c r="B383" i="13"/>
  <c r="D383" i="13"/>
  <c r="F383" i="13"/>
  <c r="H383" i="13"/>
  <c r="C383" i="13"/>
  <c r="A384" i="13" a="1"/>
  <c r="A384" i="13" s="1"/>
  <c r="B109" i="14"/>
  <c r="F109" i="14"/>
  <c r="C109" i="14"/>
  <c r="H109" i="14"/>
  <c r="E109" i="14"/>
  <c r="G109" i="14"/>
  <c r="D109" i="14"/>
  <c r="G111" i="13"/>
  <c r="C111" i="13"/>
  <c r="B111" i="13"/>
  <c r="H111" i="13"/>
  <c r="H112" i="13"/>
  <c r="F111" i="13"/>
  <c r="E111" i="13"/>
  <c r="E361" i="14" l="1"/>
  <c r="G361" i="14"/>
  <c r="B361" i="14"/>
  <c r="D361" i="14"/>
  <c r="F361" i="14"/>
  <c r="H361" i="14"/>
  <c r="C361" i="14"/>
  <c r="A362" i="14" a="1"/>
  <c r="A362" i="14" s="1"/>
  <c r="D384" i="13"/>
  <c r="F384" i="13"/>
  <c r="H384" i="13"/>
  <c r="C384" i="13"/>
  <c r="E384" i="13"/>
  <c r="G384" i="13"/>
  <c r="B384" i="13"/>
  <c r="A385" i="13" a="1"/>
  <c r="A385" i="13" s="1"/>
  <c r="C110" i="14"/>
  <c r="G110" i="14"/>
  <c r="F110" i="14"/>
  <c r="E110" i="14"/>
  <c r="H110" i="14"/>
  <c r="B110" i="14"/>
  <c r="D110" i="14"/>
  <c r="F112" i="13"/>
  <c r="E112" i="13"/>
  <c r="D112" i="13"/>
  <c r="C112" i="13"/>
  <c r="B112" i="13"/>
  <c r="G112" i="13"/>
  <c r="D113" i="13"/>
  <c r="D362" i="14" l="1"/>
  <c r="F362" i="14"/>
  <c r="H362" i="14"/>
  <c r="C362" i="14"/>
  <c r="B362" i="14"/>
  <c r="E362" i="14"/>
  <c r="G362" i="14"/>
  <c r="A363" i="14" a="1"/>
  <c r="A363" i="14" s="1"/>
  <c r="G385" i="13"/>
  <c r="B385" i="13"/>
  <c r="D385" i="13"/>
  <c r="F385" i="13"/>
  <c r="H385" i="13"/>
  <c r="C385" i="13"/>
  <c r="E385" i="13"/>
  <c r="A386" i="13" a="1"/>
  <c r="A386" i="13" s="1"/>
  <c r="D111" i="14"/>
  <c r="H111" i="14"/>
  <c r="E111" i="14"/>
  <c r="F111" i="14"/>
  <c r="G111" i="14"/>
  <c r="B111" i="14"/>
  <c r="C111" i="14"/>
  <c r="E113" i="13"/>
  <c r="C113" i="13"/>
  <c r="B113" i="13"/>
  <c r="G113" i="13"/>
  <c r="D114" i="13"/>
  <c r="H113" i="13"/>
  <c r="F113" i="13"/>
  <c r="C363" i="14" l="1"/>
  <c r="H363" i="14"/>
  <c r="D363" i="14"/>
  <c r="F363" i="14"/>
  <c r="E363" i="14"/>
  <c r="G363" i="14"/>
  <c r="B363" i="14"/>
  <c r="A364" i="14" a="1"/>
  <c r="A364" i="14" s="1"/>
  <c r="B386" i="13"/>
  <c r="D386" i="13"/>
  <c r="F386" i="13"/>
  <c r="H386" i="13"/>
  <c r="C386" i="13"/>
  <c r="E386" i="13"/>
  <c r="G386" i="13"/>
  <c r="A387" i="13" a="1"/>
  <c r="A387" i="13" s="1"/>
  <c r="E112" i="14"/>
  <c r="C112" i="14"/>
  <c r="H112" i="14"/>
  <c r="F112" i="14"/>
  <c r="G112" i="14"/>
  <c r="B112" i="14"/>
  <c r="D112" i="14"/>
  <c r="F114" i="13"/>
  <c r="G114" i="13"/>
  <c r="E114" i="13"/>
  <c r="C114" i="13"/>
  <c r="B114" i="13"/>
  <c r="H114" i="13"/>
  <c r="F115" i="13"/>
  <c r="H364" i="14" l="1"/>
  <c r="B364" i="14"/>
  <c r="G364" i="14"/>
  <c r="D364" i="14"/>
  <c r="E364" i="14"/>
  <c r="F364" i="14"/>
  <c r="C364" i="14"/>
  <c r="A365" i="14" a="1"/>
  <c r="A365" i="14" s="1"/>
  <c r="E387" i="13"/>
  <c r="G387" i="13"/>
  <c r="C387" i="13"/>
  <c r="B387" i="13"/>
  <c r="D387" i="13"/>
  <c r="F387" i="13"/>
  <c r="H387" i="13"/>
  <c r="A388" i="13" a="1"/>
  <c r="A388" i="13" s="1"/>
  <c r="B113" i="14"/>
  <c r="F113" i="14"/>
  <c r="G113" i="14"/>
  <c r="E113" i="14"/>
  <c r="H113" i="14"/>
  <c r="C113" i="14"/>
  <c r="D113" i="14"/>
  <c r="E115" i="13"/>
  <c r="C115" i="13"/>
  <c r="B115" i="13"/>
  <c r="H115" i="13"/>
  <c r="D115" i="13"/>
  <c r="H116" i="13"/>
  <c r="G115" i="13"/>
  <c r="E365" i="14" l="1"/>
  <c r="H365" i="14"/>
  <c r="C365" i="14"/>
  <c r="B365" i="14"/>
  <c r="G365" i="14"/>
  <c r="D365" i="14"/>
  <c r="F365" i="14"/>
  <c r="A366" i="14" a="1"/>
  <c r="A366" i="14" s="1"/>
  <c r="D388" i="13"/>
  <c r="F388" i="13"/>
  <c r="H388" i="13"/>
  <c r="C388" i="13"/>
  <c r="E388" i="13"/>
  <c r="G388" i="13"/>
  <c r="B388" i="13"/>
  <c r="A389" i="13" a="1"/>
  <c r="A389" i="13" s="1"/>
  <c r="C114" i="14"/>
  <c r="G114" i="14"/>
  <c r="E114" i="14"/>
  <c r="F114" i="14"/>
  <c r="H114" i="14"/>
  <c r="B114" i="14"/>
  <c r="D114" i="14"/>
  <c r="E117" i="13"/>
  <c r="D116" i="13"/>
  <c r="G116" i="13"/>
  <c r="E116" i="13"/>
  <c r="F116" i="13"/>
  <c r="C116" i="13"/>
  <c r="B116" i="13"/>
  <c r="B366" i="14" l="1"/>
  <c r="G366" i="14"/>
  <c r="F366" i="14"/>
  <c r="C366" i="14"/>
  <c r="E366" i="14"/>
  <c r="D366" i="14"/>
  <c r="H366" i="14"/>
  <c r="A367" i="14" a="1"/>
  <c r="A367" i="14" s="1"/>
  <c r="G389" i="13"/>
  <c r="B389" i="13"/>
  <c r="D389" i="13"/>
  <c r="F389" i="13"/>
  <c r="H389" i="13"/>
  <c r="C389" i="13"/>
  <c r="E389" i="13"/>
  <c r="A390" i="13" a="1"/>
  <c r="A390" i="13" s="1"/>
  <c r="D115" i="14"/>
  <c r="H115" i="14"/>
  <c r="C115" i="14"/>
  <c r="F115" i="14"/>
  <c r="G115" i="14"/>
  <c r="B115" i="14"/>
  <c r="E115" i="14"/>
  <c r="F117" i="13"/>
  <c r="H117" i="13"/>
  <c r="G117" i="13"/>
  <c r="D117" i="13"/>
  <c r="B117" i="13"/>
  <c r="C117" i="13"/>
  <c r="G118" i="13"/>
  <c r="E367" i="14" l="1"/>
  <c r="C367" i="14"/>
  <c r="F367" i="14"/>
  <c r="H367" i="14"/>
  <c r="B367" i="14"/>
  <c r="D367" i="14"/>
  <c r="G367" i="14"/>
  <c r="A368" i="14" a="1"/>
  <c r="A368" i="14" s="1"/>
  <c r="B390" i="13"/>
  <c r="D390" i="13"/>
  <c r="G390" i="13"/>
  <c r="F390" i="13"/>
  <c r="H390" i="13"/>
  <c r="C390" i="13"/>
  <c r="E390" i="13"/>
  <c r="A391" i="13" a="1"/>
  <c r="A391" i="13" s="1"/>
  <c r="E116" i="14"/>
  <c r="B116" i="14"/>
  <c r="G116" i="14"/>
  <c r="F116" i="14"/>
  <c r="H116" i="14"/>
  <c r="C116" i="14"/>
  <c r="D116" i="14"/>
  <c r="E118" i="13"/>
  <c r="F118" i="13"/>
  <c r="C118" i="13"/>
  <c r="B118" i="13"/>
  <c r="D118" i="13"/>
  <c r="H118" i="13"/>
  <c r="B368" i="14" l="1"/>
  <c r="D368" i="14"/>
  <c r="G368" i="14"/>
  <c r="F368" i="14"/>
  <c r="H368" i="14"/>
  <c r="C368" i="14"/>
  <c r="E368" i="14"/>
  <c r="A369" i="14" a="1"/>
  <c r="A369" i="14" s="1"/>
  <c r="B391" i="13"/>
  <c r="D391" i="13"/>
  <c r="E391" i="13"/>
  <c r="G391" i="13"/>
  <c r="F391" i="13"/>
  <c r="H391" i="13"/>
  <c r="C391" i="13"/>
  <c r="A392" i="13" a="1"/>
  <c r="A392" i="13" s="1"/>
  <c r="B117" i="14"/>
  <c r="F117" i="14"/>
  <c r="E117" i="14"/>
  <c r="G117" i="14"/>
  <c r="H117" i="14"/>
  <c r="C117" i="14"/>
  <c r="D117" i="14"/>
  <c r="E119" i="13"/>
  <c r="G119" i="13"/>
  <c r="C119" i="13"/>
  <c r="H119" i="13"/>
  <c r="F119" i="13"/>
  <c r="B119" i="13"/>
  <c r="D119" i="13"/>
  <c r="C120" i="13"/>
  <c r="E120" i="13"/>
  <c r="F120" i="13"/>
  <c r="D120" i="13"/>
  <c r="G120" i="13"/>
  <c r="H120" i="13"/>
  <c r="B120" i="13"/>
  <c r="E369" i="14" l="1"/>
  <c r="G369" i="14"/>
  <c r="F369" i="14"/>
  <c r="H369" i="14"/>
  <c r="C369" i="14"/>
  <c r="B369" i="14"/>
  <c r="D369" i="14"/>
  <c r="A370" i="14" a="1"/>
  <c r="A370" i="14" s="1"/>
  <c r="D392" i="13"/>
  <c r="F392" i="13"/>
  <c r="H392" i="13"/>
  <c r="C392" i="13"/>
  <c r="E392" i="13"/>
  <c r="G392" i="13"/>
  <c r="B392" i="13"/>
  <c r="A393" i="13" a="1"/>
  <c r="A393" i="13" s="1"/>
  <c r="C118" i="14"/>
  <c r="G118" i="14"/>
  <c r="E118" i="14"/>
  <c r="F118" i="14"/>
  <c r="B118" i="14"/>
  <c r="H118" i="14"/>
  <c r="D118" i="14"/>
  <c r="C121" i="13"/>
  <c r="D121" i="13"/>
  <c r="H121" i="13"/>
  <c r="F121" i="13"/>
  <c r="E121" i="13"/>
  <c r="G121" i="13"/>
  <c r="B121" i="13"/>
  <c r="D370" i="14" l="1"/>
  <c r="F370" i="14"/>
  <c r="H370" i="14"/>
  <c r="C370" i="14"/>
  <c r="E370" i="14"/>
  <c r="G370" i="14"/>
  <c r="B370" i="14"/>
  <c r="A371" i="14" a="1"/>
  <c r="A371" i="14" s="1"/>
  <c r="G393" i="13"/>
  <c r="B393" i="13"/>
  <c r="D393" i="13"/>
  <c r="F393" i="13"/>
  <c r="H393" i="13"/>
  <c r="C393" i="13"/>
  <c r="E393" i="13"/>
  <c r="A394" i="13" a="1"/>
  <c r="A394" i="13" s="1"/>
  <c r="D119" i="14"/>
  <c r="H119" i="14"/>
  <c r="C119" i="14"/>
  <c r="E119" i="14"/>
  <c r="F119" i="14"/>
  <c r="G119" i="14"/>
  <c r="B119" i="14"/>
  <c r="C122" i="13"/>
  <c r="G122" i="13"/>
  <c r="F122" i="13"/>
  <c r="E122" i="13"/>
  <c r="H122" i="13"/>
  <c r="D122" i="13"/>
  <c r="B122" i="13"/>
  <c r="C371" i="14" l="1"/>
  <c r="E371" i="14"/>
  <c r="G371" i="14"/>
  <c r="B371" i="14"/>
  <c r="D371" i="14"/>
  <c r="F371" i="14"/>
  <c r="H371" i="14"/>
  <c r="A372" i="14" a="1"/>
  <c r="A372" i="14" s="1"/>
  <c r="B394" i="13"/>
  <c r="D394" i="13"/>
  <c r="C394" i="13"/>
  <c r="G394" i="13"/>
  <c r="F394" i="13"/>
  <c r="H394" i="13"/>
  <c r="E394" i="13"/>
  <c r="A395" i="13" a="1"/>
  <c r="A395" i="13" s="1"/>
  <c r="E120" i="14"/>
  <c r="B120" i="14"/>
  <c r="G120" i="14"/>
  <c r="C120" i="14"/>
  <c r="H120" i="14"/>
  <c r="D120" i="14"/>
  <c r="F120" i="14"/>
  <c r="C123" i="13"/>
  <c r="F123" i="13"/>
  <c r="G123" i="13"/>
  <c r="E123" i="13"/>
  <c r="H123" i="13"/>
  <c r="D123" i="13"/>
  <c r="B123" i="13"/>
  <c r="B372" i="14" l="1"/>
  <c r="D372" i="14"/>
  <c r="F372" i="14"/>
  <c r="H372" i="14"/>
  <c r="G372" i="14"/>
  <c r="C372" i="14"/>
  <c r="E372" i="14"/>
  <c r="A373" i="14" a="1"/>
  <c r="A373" i="14" s="1"/>
  <c r="E395" i="13"/>
  <c r="G395" i="13"/>
  <c r="B395" i="13"/>
  <c r="D395" i="13"/>
  <c r="F395" i="13"/>
  <c r="H395" i="13"/>
  <c r="C395" i="13"/>
  <c r="A396" i="13" a="1"/>
  <c r="A396" i="13" s="1"/>
  <c r="B121" i="14"/>
  <c r="F121" i="14"/>
  <c r="E121" i="14"/>
  <c r="G121" i="14"/>
  <c r="C121" i="14"/>
  <c r="H121" i="14"/>
  <c r="D121" i="14"/>
  <c r="C124" i="13"/>
  <c r="E124" i="13"/>
  <c r="G124" i="13"/>
  <c r="F124" i="13"/>
  <c r="H124" i="13"/>
  <c r="D124" i="13"/>
  <c r="B124" i="13"/>
  <c r="E373" i="14" l="1"/>
  <c r="G373" i="14"/>
  <c r="B373" i="14"/>
  <c r="D373" i="14"/>
  <c r="F373" i="14"/>
  <c r="H373" i="14"/>
  <c r="C373" i="14"/>
  <c r="A374" i="14" a="1"/>
  <c r="A374" i="14" s="1"/>
  <c r="B396" i="13"/>
  <c r="D396" i="13"/>
  <c r="F396" i="13"/>
  <c r="H396" i="13"/>
  <c r="C396" i="13"/>
  <c r="E396" i="13"/>
  <c r="G396" i="13"/>
  <c r="A397" i="13" a="1"/>
  <c r="A397" i="13" s="1"/>
  <c r="C122" i="14"/>
  <c r="G122" i="14"/>
  <c r="D122" i="14"/>
  <c r="E122" i="14"/>
  <c r="F122" i="14"/>
  <c r="H122" i="14"/>
  <c r="B122" i="14"/>
  <c r="C125" i="13"/>
  <c r="D125" i="13"/>
  <c r="H125" i="13"/>
  <c r="G125" i="13"/>
  <c r="F125" i="13"/>
  <c r="E125" i="13"/>
  <c r="B125" i="13"/>
  <c r="D374" i="14" l="1"/>
  <c r="F374" i="14"/>
  <c r="B374" i="14"/>
  <c r="H374" i="14"/>
  <c r="C374" i="14"/>
  <c r="E374" i="14"/>
  <c r="G374" i="14"/>
  <c r="A375" i="14" a="1"/>
  <c r="A375" i="14" s="1"/>
  <c r="H397" i="13"/>
  <c r="C397" i="13"/>
  <c r="E397" i="13"/>
  <c r="G397" i="13"/>
  <c r="B397" i="13"/>
  <c r="D397" i="13"/>
  <c r="F397" i="13"/>
  <c r="A398" i="13" a="1"/>
  <c r="A398" i="13" s="1"/>
  <c r="D123" i="14"/>
  <c r="H123" i="14"/>
  <c r="B123" i="14"/>
  <c r="G123" i="14"/>
  <c r="C123" i="14"/>
  <c r="E123" i="14"/>
  <c r="F123" i="14"/>
  <c r="C126" i="13"/>
  <c r="G126" i="13"/>
  <c r="H126" i="13"/>
  <c r="F126" i="13"/>
  <c r="E126" i="13"/>
  <c r="D126" i="13"/>
  <c r="B126" i="13"/>
  <c r="C375" i="14" l="1"/>
  <c r="E375" i="14"/>
  <c r="D375" i="14"/>
  <c r="F375" i="14"/>
  <c r="H375" i="14"/>
  <c r="G375" i="14"/>
  <c r="B375" i="14"/>
  <c r="A376" i="14" a="1"/>
  <c r="A376" i="14" s="1"/>
  <c r="G398" i="13"/>
  <c r="B398" i="13"/>
  <c r="D398" i="13"/>
  <c r="F398" i="13"/>
  <c r="H398" i="13"/>
  <c r="C398" i="13"/>
  <c r="E398" i="13"/>
  <c r="A399" i="13" a="1"/>
  <c r="A399" i="13" s="1"/>
  <c r="E124" i="14"/>
  <c r="F124" i="14"/>
  <c r="B124" i="14"/>
  <c r="G124" i="14"/>
  <c r="C124" i="14"/>
  <c r="H124" i="14"/>
  <c r="D124" i="14"/>
  <c r="C127" i="13"/>
  <c r="F127" i="13"/>
  <c r="H127" i="13"/>
  <c r="G127" i="13"/>
  <c r="D127" i="13"/>
  <c r="E127" i="13"/>
  <c r="B127" i="13"/>
  <c r="B376" i="14" l="1"/>
  <c r="D376" i="14"/>
  <c r="C376" i="14"/>
  <c r="E376" i="14"/>
  <c r="G376" i="14"/>
  <c r="F376" i="14"/>
  <c r="H376" i="14"/>
  <c r="A377" i="14" a="1"/>
  <c r="A377" i="14" s="1"/>
  <c r="C399" i="13"/>
  <c r="E399" i="13"/>
  <c r="G399" i="13"/>
  <c r="B399" i="13"/>
  <c r="D399" i="13"/>
  <c r="F399" i="13"/>
  <c r="H399" i="13"/>
  <c r="A400" i="13" a="1"/>
  <c r="A400" i="13" s="1"/>
  <c r="B125" i="14"/>
  <c r="F125" i="14"/>
  <c r="D125" i="14"/>
  <c r="E125" i="14"/>
  <c r="G125" i="14"/>
  <c r="H125" i="14"/>
  <c r="C125" i="14"/>
  <c r="E128" i="13"/>
  <c r="H128" i="13"/>
  <c r="G128" i="13"/>
  <c r="C128" i="13"/>
  <c r="F128" i="13"/>
  <c r="D128" i="13"/>
  <c r="B128" i="13"/>
  <c r="E377" i="14" l="1"/>
  <c r="G377" i="14"/>
  <c r="B377" i="14"/>
  <c r="D377" i="14"/>
  <c r="F377" i="14"/>
  <c r="H377" i="14"/>
  <c r="C377" i="14"/>
  <c r="A378" i="14" a="1"/>
  <c r="A378" i="14" s="1"/>
  <c r="D400" i="13"/>
  <c r="F400" i="13"/>
  <c r="H400" i="13"/>
  <c r="C400" i="13"/>
  <c r="E400" i="13"/>
  <c r="G400" i="13"/>
  <c r="B400" i="13"/>
  <c r="A401" i="13" a="1"/>
  <c r="A401" i="13" s="1"/>
  <c r="C126" i="14"/>
  <c r="G126" i="14"/>
  <c r="B126" i="14"/>
  <c r="H126" i="14"/>
  <c r="D126" i="14"/>
  <c r="E126" i="14"/>
  <c r="F126" i="14"/>
  <c r="D129" i="13"/>
  <c r="H129" i="13"/>
  <c r="G129" i="13"/>
  <c r="C129" i="13"/>
  <c r="E129" i="13"/>
  <c r="F129" i="13"/>
  <c r="B129" i="13"/>
  <c r="D378" i="14" l="1"/>
  <c r="F378" i="14"/>
  <c r="H378" i="14"/>
  <c r="C378" i="14"/>
  <c r="B378" i="14"/>
  <c r="E378" i="14"/>
  <c r="G378" i="14"/>
  <c r="A379" i="14" a="1"/>
  <c r="A379" i="14" s="1"/>
  <c r="H401" i="13"/>
  <c r="C401" i="13"/>
  <c r="E401" i="13"/>
  <c r="G401" i="13"/>
  <c r="B401" i="13"/>
  <c r="D401" i="13"/>
  <c r="F401" i="13"/>
  <c r="A402" i="13" a="1"/>
  <c r="A402" i="13" s="1"/>
  <c r="D127" i="14"/>
  <c r="H127" i="14"/>
  <c r="F127" i="14"/>
  <c r="B127" i="14"/>
  <c r="G127" i="14"/>
  <c r="C127" i="14"/>
  <c r="E127" i="14"/>
  <c r="C130" i="13"/>
  <c r="G130" i="13"/>
  <c r="D130" i="13"/>
  <c r="H130" i="13"/>
  <c r="E130" i="13"/>
  <c r="F130" i="13"/>
  <c r="B130" i="13"/>
  <c r="C379" i="14" l="1"/>
  <c r="E379" i="14"/>
  <c r="G379" i="14"/>
  <c r="B379" i="14"/>
  <c r="D379" i="14"/>
  <c r="F379" i="14"/>
  <c r="H379" i="14"/>
  <c r="A380" i="14" a="1"/>
  <c r="A380" i="14" s="1"/>
  <c r="F402" i="13"/>
  <c r="H402" i="13"/>
  <c r="G402" i="13"/>
  <c r="C402" i="13"/>
  <c r="E402" i="13"/>
  <c r="B402" i="13"/>
  <c r="D402" i="13"/>
  <c r="A403" i="13" a="1"/>
  <c r="A403" i="13" s="1"/>
  <c r="E128" i="14"/>
  <c r="D128" i="14"/>
  <c r="F128" i="14"/>
  <c r="G128" i="14"/>
  <c r="B128" i="14"/>
  <c r="H128" i="14"/>
  <c r="C128" i="14"/>
  <c r="C131" i="13"/>
  <c r="F131" i="13"/>
  <c r="D131" i="13"/>
  <c r="H131" i="13"/>
  <c r="E131" i="13"/>
  <c r="G131" i="13"/>
  <c r="B131" i="13"/>
  <c r="B380" i="14" l="1"/>
  <c r="D380" i="14"/>
  <c r="F380" i="14"/>
  <c r="H380" i="14"/>
  <c r="G380" i="14"/>
  <c r="C380" i="14"/>
  <c r="E380" i="14"/>
  <c r="A381" i="14" a="1"/>
  <c r="A381" i="14" s="1"/>
  <c r="C403" i="13"/>
  <c r="E403" i="13"/>
  <c r="G403" i="13"/>
  <c r="B403" i="13"/>
  <c r="D403" i="13"/>
  <c r="F403" i="13"/>
  <c r="H403" i="13"/>
  <c r="A404" i="13" a="1"/>
  <c r="A404" i="13" s="1"/>
  <c r="B129" i="14"/>
  <c r="F129" i="14"/>
  <c r="C129" i="14"/>
  <c r="H129" i="14"/>
  <c r="D129" i="14"/>
  <c r="E129" i="14"/>
  <c r="G129" i="14"/>
  <c r="C132" i="13"/>
  <c r="E132" i="13"/>
  <c r="D132" i="13"/>
  <c r="H132" i="13"/>
  <c r="F132" i="13"/>
  <c r="G132" i="13"/>
  <c r="B132" i="13"/>
  <c r="C381" i="14" l="1"/>
  <c r="E381" i="14"/>
  <c r="G381" i="14"/>
  <c r="F381" i="14"/>
  <c r="H381" i="14"/>
  <c r="B381" i="14"/>
  <c r="D381" i="14"/>
  <c r="A382" i="14" a="1"/>
  <c r="A382" i="14" s="1"/>
  <c r="H404" i="13"/>
  <c r="C404" i="13"/>
  <c r="E404" i="13"/>
  <c r="G404" i="13"/>
  <c r="B404" i="13"/>
  <c r="D404" i="13"/>
  <c r="F404" i="13"/>
  <c r="C130" i="14"/>
  <c r="G130" i="14"/>
  <c r="F130" i="14"/>
  <c r="B130" i="14"/>
  <c r="H130" i="14"/>
  <c r="D130" i="14"/>
  <c r="E130" i="14"/>
  <c r="C133" i="13"/>
  <c r="D133" i="13"/>
  <c r="H133" i="13"/>
  <c r="E133" i="13"/>
  <c r="F133" i="13"/>
  <c r="G133" i="13"/>
  <c r="B133" i="13"/>
  <c r="B382" i="14" l="1"/>
  <c r="D382" i="14"/>
  <c r="F382" i="14"/>
  <c r="E382" i="14"/>
  <c r="G382" i="14"/>
  <c r="H382" i="14"/>
  <c r="C382" i="14"/>
  <c r="A383" i="14" a="1"/>
  <c r="A383" i="14" s="1"/>
  <c r="D131" i="14"/>
  <c r="H131" i="14"/>
  <c r="E131" i="14"/>
  <c r="F131" i="14"/>
  <c r="G131" i="14"/>
  <c r="B131" i="14"/>
  <c r="C131" i="14"/>
  <c r="C134" i="13"/>
  <c r="G134" i="13"/>
  <c r="E134" i="13"/>
  <c r="D134" i="13"/>
  <c r="H134" i="13"/>
  <c r="F134" i="13"/>
  <c r="B134" i="13"/>
  <c r="C383" i="14" l="1"/>
  <c r="E383" i="14"/>
  <c r="G383" i="14"/>
  <c r="B383" i="14"/>
  <c r="D383" i="14"/>
  <c r="F383" i="14"/>
  <c r="H383" i="14"/>
  <c r="A384" i="14" a="1"/>
  <c r="A384" i="14" s="1"/>
  <c r="E132" i="14"/>
  <c r="C132" i="14"/>
  <c r="H132" i="14"/>
  <c r="D132" i="14"/>
  <c r="F132" i="14"/>
  <c r="B132" i="14"/>
  <c r="G132" i="14"/>
  <c r="C135" i="13"/>
  <c r="F135" i="13"/>
  <c r="E135" i="13"/>
  <c r="D135" i="13"/>
  <c r="G135" i="13"/>
  <c r="H135" i="13"/>
  <c r="B135" i="13"/>
  <c r="B384" i="14" l="1"/>
  <c r="D384" i="14"/>
  <c r="F384" i="14"/>
  <c r="H384" i="14"/>
  <c r="G384" i="14"/>
  <c r="C384" i="14"/>
  <c r="E384" i="14"/>
  <c r="A385" i="14" a="1"/>
  <c r="A385" i="14" s="1"/>
  <c r="B133" i="14"/>
  <c r="F133" i="14"/>
  <c r="G133" i="14"/>
  <c r="C133" i="14"/>
  <c r="H133" i="14"/>
  <c r="D133" i="14"/>
  <c r="E133" i="14"/>
  <c r="C136" i="13"/>
  <c r="E136" i="13"/>
  <c r="F136" i="13"/>
  <c r="D136" i="13"/>
  <c r="G136" i="13"/>
  <c r="H136" i="13"/>
  <c r="B136" i="13"/>
  <c r="E385" i="14" l="1"/>
  <c r="G385" i="14"/>
  <c r="B385" i="14"/>
  <c r="D385" i="14"/>
  <c r="F385" i="14"/>
  <c r="H385" i="14"/>
  <c r="C385" i="14"/>
  <c r="A386" i="14" a="1"/>
  <c r="A386" i="14" s="1"/>
  <c r="C134" i="14"/>
  <c r="G134" i="14"/>
  <c r="E134" i="14"/>
  <c r="F134" i="14"/>
  <c r="H134" i="14"/>
  <c r="B134" i="14"/>
  <c r="D134" i="14"/>
  <c r="C137" i="13"/>
  <c r="D137" i="13"/>
  <c r="H137" i="13"/>
  <c r="F137" i="13"/>
  <c r="E137" i="13"/>
  <c r="G137" i="13"/>
  <c r="B137" i="13"/>
  <c r="D386" i="14" l="1"/>
  <c r="F386" i="14"/>
  <c r="H386" i="14"/>
  <c r="C386" i="14"/>
  <c r="E386" i="14"/>
  <c r="G386" i="14"/>
  <c r="B386" i="14"/>
  <c r="A387" i="14" a="1"/>
  <c r="A387" i="14" s="1"/>
  <c r="D135" i="14"/>
  <c r="H135" i="14"/>
  <c r="C135" i="14"/>
  <c r="E135" i="14"/>
  <c r="F135" i="14"/>
  <c r="B135" i="14"/>
  <c r="G135" i="14"/>
  <c r="C138" i="13"/>
  <c r="G138" i="13"/>
  <c r="F138" i="13"/>
  <c r="E138" i="13"/>
  <c r="D138" i="13"/>
  <c r="H138" i="13"/>
  <c r="B138" i="13"/>
  <c r="C387" i="14" l="1"/>
  <c r="E387" i="14"/>
  <c r="G387" i="14"/>
  <c r="B387" i="14"/>
  <c r="D387" i="14"/>
  <c r="F387" i="14"/>
  <c r="H387" i="14"/>
  <c r="A388" i="14" a="1"/>
  <c r="A388" i="14" s="1"/>
  <c r="E136" i="14"/>
  <c r="B136" i="14"/>
  <c r="G136" i="14"/>
  <c r="C136" i="14"/>
  <c r="H136" i="14"/>
  <c r="D136" i="14"/>
  <c r="F136" i="14"/>
  <c r="F139" i="13"/>
  <c r="G139" i="13"/>
  <c r="C139" i="13"/>
  <c r="E139" i="13"/>
  <c r="H139" i="13"/>
  <c r="D139" i="13"/>
  <c r="B139" i="13"/>
  <c r="B388" i="14" l="1"/>
  <c r="D388" i="14"/>
  <c r="C388" i="14"/>
  <c r="E388" i="14"/>
  <c r="G388" i="14"/>
  <c r="F388" i="14"/>
  <c r="H388" i="14"/>
  <c r="A389" i="14" a="1"/>
  <c r="A389" i="14" s="1"/>
  <c r="B137" i="14"/>
  <c r="F137" i="14"/>
  <c r="E137" i="14"/>
  <c r="G137" i="14"/>
  <c r="H137" i="14"/>
  <c r="C137" i="14"/>
  <c r="D137" i="14"/>
  <c r="E140" i="13"/>
  <c r="C140" i="13"/>
  <c r="G140" i="13"/>
  <c r="F140" i="13"/>
  <c r="H140" i="13"/>
  <c r="D140" i="13"/>
  <c r="B140" i="13"/>
  <c r="E389" i="14" l="1"/>
  <c r="G389" i="14"/>
  <c r="B389" i="14"/>
  <c r="D389" i="14"/>
  <c r="F389" i="14"/>
  <c r="H389" i="14"/>
  <c r="C389" i="14"/>
  <c r="A390" i="14" a="1"/>
  <c r="A390" i="14" s="1"/>
  <c r="C138" i="14"/>
  <c r="G138" i="14"/>
  <c r="D138" i="14"/>
  <c r="E138" i="14"/>
  <c r="F138" i="14"/>
  <c r="B138" i="14"/>
  <c r="H138" i="14"/>
  <c r="C141" i="13"/>
  <c r="D141" i="13"/>
  <c r="H141" i="13"/>
  <c r="G141" i="13"/>
  <c r="F141" i="13"/>
  <c r="E141" i="13"/>
  <c r="B141" i="13"/>
  <c r="D390" i="14" l="1"/>
  <c r="F390" i="14"/>
  <c r="B390" i="14"/>
  <c r="H390" i="14"/>
  <c r="C390" i="14"/>
  <c r="E390" i="14"/>
  <c r="G390" i="14"/>
  <c r="A391" i="14" a="1"/>
  <c r="A391" i="14" s="1"/>
  <c r="D139" i="14"/>
  <c r="H139" i="14"/>
  <c r="B139" i="14"/>
  <c r="G139" i="14"/>
  <c r="C139" i="14"/>
  <c r="E139" i="14"/>
  <c r="F139" i="14"/>
  <c r="C142" i="13"/>
  <c r="G142" i="13"/>
  <c r="H142" i="13"/>
  <c r="F142" i="13"/>
  <c r="D142" i="13"/>
  <c r="E142" i="13"/>
  <c r="B142" i="13"/>
  <c r="C391" i="14" l="1"/>
  <c r="E391" i="14"/>
  <c r="G391" i="14"/>
  <c r="B391" i="14"/>
  <c r="D391" i="14"/>
  <c r="F391" i="14"/>
  <c r="H391" i="14"/>
  <c r="A392" i="14" a="1"/>
  <c r="A392" i="14" s="1"/>
  <c r="E140" i="14"/>
  <c r="F140" i="14"/>
  <c r="B140" i="14"/>
  <c r="G140" i="14"/>
  <c r="H140" i="14"/>
  <c r="C140" i="14"/>
  <c r="D140" i="14"/>
  <c r="C143" i="13"/>
  <c r="F143" i="13"/>
  <c r="H143" i="13"/>
  <c r="G143" i="13"/>
  <c r="E143" i="13"/>
  <c r="D143" i="13"/>
  <c r="B143" i="13"/>
  <c r="B392" i="14" l="1"/>
  <c r="D392" i="14"/>
  <c r="F392" i="14"/>
  <c r="H392" i="14"/>
  <c r="C392" i="14"/>
  <c r="E392" i="14"/>
  <c r="G392" i="14"/>
  <c r="A393" i="14" a="1"/>
  <c r="A393" i="14" s="1"/>
  <c r="B141" i="14"/>
  <c r="F141" i="14"/>
  <c r="D141" i="14"/>
  <c r="E141" i="14"/>
  <c r="G141" i="14"/>
  <c r="C141" i="14"/>
  <c r="H141" i="14"/>
  <c r="C144" i="13"/>
  <c r="E144" i="13"/>
  <c r="H144" i="13"/>
  <c r="G144" i="13"/>
  <c r="D144" i="13"/>
  <c r="F144" i="13"/>
  <c r="B144" i="13"/>
  <c r="E393" i="14" l="1"/>
  <c r="G393" i="14"/>
  <c r="F393" i="14"/>
  <c r="H393" i="14"/>
  <c r="C393" i="14"/>
  <c r="B393" i="14"/>
  <c r="D393" i="14"/>
  <c r="A394" i="14" a="1"/>
  <c r="A394" i="14" s="1"/>
  <c r="C142" i="14"/>
  <c r="G142" i="14"/>
  <c r="B142" i="14"/>
  <c r="H142" i="14"/>
  <c r="D142" i="14"/>
  <c r="E142" i="14"/>
  <c r="F142" i="14"/>
  <c r="C145" i="13"/>
  <c r="D145" i="13"/>
  <c r="H145" i="13"/>
  <c r="G145" i="13"/>
  <c r="F145" i="13"/>
  <c r="E145" i="13"/>
  <c r="B145" i="13"/>
  <c r="D394" i="14" l="1"/>
  <c r="F394" i="14"/>
  <c r="H394" i="14"/>
  <c r="C394" i="14"/>
  <c r="E394" i="14"/>
  <c r="G394" i="14"/>
  <c r="B394" i="14"/>
  <c r="A395" i="14" a="1"/>
  <c r="A395" i="14" s="1"/>
  <c r="D143" i="14"/>
  <c r="H143" i="14"/>
  <c r="F143" i="14"/>
  <c r="B143" i="14"/>
  <c r="G143" i="14"/>
  <c r="C143" i="14"/>
  <c r="E143" i="14"/>
  <c r="C146" i="13"/>
  <c r="G146" i="13"/>
  <c r="D146" i="13"/>
  <c r="H146" i="13"/>
  <c r="E146" i="13"/>
  <c r="F146" i="13"/>
  <c r="B146" i="13"/>
  <c r="C395" i="14" l="1"/>
  <c r="E395" i="14"/>
  <c r="G395" i="14"/>
  <c r="B395" i="14"/>
  <c r="D395" i="14"/>
  <c r="F395" i="14"/>
  <c r="H395" i="14"/>
  <c r="A396" i="14" a="1"/>
  <c r="A396" i="14" s="1"/>
  <c r="E144" i="14"/>
  <c r="D144" i="14"/>
  <c r="F144" i="14"/>
  <c r="B144" i="14"/>
  <c r="G144" i="14"/>
  <c r="C144" i="14"/>
  <c r="H144" i="14"/>
  <c r="C147" i="13"/>
  <c r="F147" i="13"/>
  <c r="D147" i="13"/>
  <c r="H147" i="13"/>
  <c r="E147" i="13"/>
  <c r="G147" i="13"/>
  <c r="B147" i="13"/>
  <c r="B396" i="14" l="1"/>
  <c r="D396" i="14"/>
  <c r="F396" i="14"/>
  <c r="H396" i="14"/>
  <c r="G396" i="14"/>
  <c r="C396" i="14"/>
  <c r="E396" i="14"/>
  <c r="A397" i="14" a="1"/>
  <c r="A397" i="14" s="1"/>
  <c r="B145" i="14"/>
  <c r="F145" i="14"/>
  <c r="C145" i="14"/>
  <c r="H145" i="14"/>
  <c r="D145" i="14"/>
  <c r="E145" i="14"/>
  <c r="G145" i="14"/>
  <c r="C148" i="13"/>
  <c r="E148" i="13"/>
  <c r="D148" i="13"/>
  <c r="H148" i="13"/>
  <c r="F148" i="13"/>
  <c r="G148" i="13"/>
  <c r="B148" i="13"/>
  <c r="E397" i="14" l="1"/>
  <c r="G397" i="14"/>
  <c r="B397" i="14"/>
  <c r="D397" i="14"/>
  <c r="F397" i="14"/>
  <c r="H397" i="14"/>
  <c r="C397" i="14"/>
  <c r="A398" i="14" a="1"/>
  <c r="A398" i="14" s="1"/>
  <c r="C146" i="14"/>
  <c r="G146" i="14"/>
  <c r="F146" i="14"/>
  <c r="B146" i="14"/>
  <c r="H146" i="14"/>
  <c r="D146" i="14"/>
  <c r="E146" i="14"/>
  <c r="D149" i="13"/>
  <c r="H149" i="13"/>
  <c r="E149" i="13"/>
  <c r="C149" i="13"/>
  <c r="F149" i="13"/>
  <c r="G149" i="13"/>
  <c r="B149" i="13"/>
  <c r="D398" i="14" l="1"/>
  <c r="F398" i="14"/>
  <c r="H398" i="14"/>
  <c r="C398" i="14"/>
  <c r="E398" i="14"/>
  <c r="G398" i="14"/>
  <c r="B398" i="14"/>
  <c r="A399" i="14" a="1"/>
  <c r="A399" i="14" s="1"/>
  <c r="D147" i="14"/>
  <c r="H147" i="14"/>
  <c r="E147" i="14"/>
  <c r="F147" i="14"/>
  <c r="B147" i="14"/>
  <c r="G147" i="14"/>
  <c r="C147" i="14"/>
  <c r="C150" i="13"/>
  <c r="G150" i="13"/>
  <c r="E150" i="13"/>
  <c r="D150" i="13"/>
  <c r="F150" i="13"/>
  <c r="H150" i="13"/>
  <c r="B150" i="13"/>
  <c r="C399" i="14" l="1"/>
  <c r="F399" i="14"/>
  <c r="E399" i="14"/>
  <c r="H399" i="14"/>
  <c r="B399" i="14"/>
  <c r="G399" i="14"/>
  <c r="D399" i="14"/>
  <c r="A400" i="14" a="1"/>
  <c r="A400" i="14" s="1"/>
  <c r="E148" i="14"/>
  <c r="C148" i="14"/>
  <c r="H148" i="14"/>
  <c r="D148" i="14"/>
  <c r="F148" i="14"/>
  <c r="G148" i="14"/>
  <c r="B148" i="14"/>
  <c r="F151" i="13"/>
  <c r="E151" i="13"/>
  <c r="D151" i="13"/>
  <c r="C151" i="13"/>
  <c r="H151" i="13"/>
  <c r="G151" i="13"/>
  <c r="B151" i="13"/>
  <c r="B400" i="14" l="1"/>
  <c r="E400" i="14"/>
  <c r="F400" i="14"/>
  <c r="G400" i="14"/>
  <c r="D400" i="14"/>
  <c r="C400" i="14"/>
  <c r="H400" i="14"/>
  <c r="A401" i="14" a="1"/>
  <c r="A401" i="14" s="1"/>
  <c r="B149" i="14"/>
  <c r="F149" i="14"/>
  <c r="G149" i="14"/>
  <c r="C149" i="14"/>
  <c r="H149" i="14"/>
  <c r="D149" i="14"/>
  <c r="E149" i="14"/>
  <c r="C152" i="13"/>
  <c r="E152" i="13"/>
  <c r="F152" i="13"/>
  <c r="D152" i="13"/>
  <c r="G152" i="13"/>
  <c r="H152" i="13"/>
  <c r="B152" i="13"/>
  <c r="E401" i="14" l="1"/>
  <c r="H401" i="14"/>
  <c r="C401" i="14"/>
  <c r="B401" i="14"/>
  <c r="G401" i="14"/>
  <c r="F401" i="14"/>
  <c r="D401" i="14"/>
  <c r="A402" i="14" a="1"/>
  <c r="A402" i="14" s="1"/>
  <c r="C150" i="14"/>
  <c r="G150" i="14"/>
  <c r="E150" i="14"/>
  <c r="F150" i="14"/>
  <c r="B150" i="14"/>
  <c r="H150" i="14"/>
  <c r="D150" i="14"/>
  <c r="C153" i="13"/>
  <c r="D153" i="13"/>
  <c r="H153" i="13"/>
  <c r="F153" i="13"/>
  <c r="E153" i="13"/>
  <c r="G153" i="13"/>
  <c r="B153" i="13"/>
  <c r="B402" i="14" l="1"/>
  <c r="D402" i="14"/>
  <c r="F402" i="14"/>
  <c r="E402" i="14"/>
  <c r="C402" i="14"/>
  <c r="H402" i="14"/>
  <c r="G402" i="14"/>
  <c r="A403" i="14" a="1"/>
  <c r="A403" i="14" s="1"/>
  <c r="D151" i="14"/>
  <c r="H151" i="14"/>
  <c r="C151" i="14"/>
  <c r="E151" i="14"/>
  <c r="F151" i="14"/>
  <c r="G151" i="14"/>
  <c r="B151" i="14"/>
  <c r="C154" i="13"/>
  <c r="G154" i="13"/>
  <c r="F154" i="13"/>
  <c r="E154" i="13"/>
  <c r="H154" i="13"/>
  <c r="D154" i="13"/>
  <c r="B154" i="13"/>
  <c r="E403" i="14" l="1"/>
  <c r="D403" i="14"/>
  <c r="B403" i="14"/>
  <c r="G403" i="14"/>
  <c r="F403" i="14"/>
  <c r="H403" i="14"/>
  <c r="C403" i="14"/>
  <c r="A404" i="14" a="1"/>
  <c r="A404" i="14" s="1"/>
  <c r="E152" i="14"/>
  <c r="B152" i="14"/>
  <c r="G152" i="14"/>
  <c r="C152" i="14"/>
  <c r="H152" i="14"/>
  <c r="D152" i="14"/>
  <c r="F152" i="14"/>
  <c r="C155" i="13"/>
  <c r="F155" i="13"/>
  <c r="G155" i="13"/>
  <c r="E155" i="13"/>
  <c r="D155" i="13"/>
  <c r="H155" i="13"/>
  <c r="B155" i="13"/>
  <c r="D404" i="14" l="1"/>
  <c r="C404" i="14"/>
  <c r="B404" i="14"/>
  <c r="H404" i="14"/>
  <c r="F404" i="14"/>
  <c r="E404" i="14"/>
  <c r="G404" i="14"/>
  <c r="B153" i="14"/>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B239" i="14" l="1"/>
  <c r="F239" i="14"/>
  <c r="G239" i="14"/>
  <c r="D239" i="14"/>
  <c r="C239" i="14"/>
  <c r="H239" i="14"/>
  <c r="E239" i="14"/>
  <c r="C242" i="13"/>
  <c r="G242" i="13"/>
  <c r="H242" i="13"/>
  <c r="E242" i="13"/>
  <c r="D242" i="13"/>
  <c r="F242" i="13"/>
  <c r="B242" i="13"/>
  <c r="C240" i="14" l="1"/>
  <c r="E240" i="14"/>
  <c r="B240" i="14"/>
  <c r="G240" i="14"/>
  <c r="F240" i="14"/>
  <c r="D240" i="14"/>
  <c r="H240" i="14"/>
  <c r="C243" i="13"/>
  <c r="F243" i="13"/>
  <c r="H243" i="13"/>
  <c r="D243" i="13"/>
  <c r="E243" i="13"/>
  <c r="G243" i="13"/>
  <c r="B243" i="13"/>
  <c r="B241" i="14" l="1"/>
  <c r="F241" i="14"/>
  <c r="D241" i="14"/>
  <c r="H241" i="14"/>
  <c r="C241" i="14"/>
  <c r="G241" i="14"/>
  <c r="E241" i="14"/>
  <c r="C244" i="13"/>
  <c r="E244" i="13"/>
  <c r="H244" i="13"/>
  <c r="F244" i="13"/>
  <c r="D244" i="13"/>
  <c r="G244" i="13"/>
  <c r="B244" i="13"/>
  <c r="C242" i="14" l="1"/>
  <c r="G242" i="14"/>
  <c r="E242" i="14"/>
  <c r="D242" i="14"/>
  <c r="H242" i="14"/>
  <c r="B242" i="14"/>
  <c r="F242" i="14"/>
  <c r="C245" i="13"/>
  <c r="D245" i="13"/>
  <c r="H245" i="13"/>
  <c r="E245" i="13"/>
  <c r="F245" i="13"/>
  <c r="G245" i="13"/>
  <c r="B245" i="13"/>
  <c r="D243" i="14" l="1"/>
  <c r="H243" i="14"/>
  <c r="B243" i="14"/>
  <c r="F243" i="14"/>
  <c r="E243" i="14"/>
  <c r="G243" i="14"/>
  <c r="C243" i="14"/>
  <c r="C246" i="13"/>
  <c r="G246" i="13"/>
  <c r="D246" i="13"/>
  <c r="F246" i="13"/>
  <c r="E246" i="13"/>
  <c r="H246" i="13"/>
  <c r="B246" i="13"/>
  <c r="E244" i="14" l="1"/>
  <c r="C244" i="14"/>
  <c r="G244" i="14"/>
  <c r="B244" i="14"/>
  <c r="F244" i="14"/>
  <c r="D244" i="14"/>
  <c r="H244" i="14"/>
  <c r="C247" i="13"/>
  <c r="F247" i="13"/>
  <c r="D247" i="13"/>
  <c r="E247" i="13"/>
  <c r="G247" i="13"/>
  <c r="H247" i="13"/>
  <c r="B247" i="13"/>
  <c r="B245" i="14" l="1"/>
  <c r="F245" i="14"/>
  <c r="D245" i="14"/>
  <c r="H245" i="14"/>
  <c r="C245" i="14"/>
  <c r="G245" i="14"/>
  <c r="E245" i="14"/>
  <c r="C248" i="13"/>
  <c r="E248" i="13"/>
  <c r="D248" i="13"/>
  <c r="G248" i="13"/>
  <c r="F248" i="13"/>
  <c r="H248" i="13"/>
  <c r="B248" i="13"/>
  <c r="C246" i="14" l="1"/>
  <c r="G246" i="14"/>
  <c r="E246" i="14"/>
  <c r="D246" i="14"/>
  <c r="H246" i="14"/>
  <c r="B246" i="14"/>
  <c r="F246" i="14"/>
  <c r="C249" i="13"/>
  <c r="D249" i="13"/>
  <c r="H249" i="13"/>
  <c r="E249" i="13"/>
  <c r="F249" i="13"/>
  <c r="G249" i="13"/>
  <c r="B249" i="13"/>
  <c r="D247" i="14" l="1"/>
  <c r="H247" i="14"/>
  <c r="B247" i="14"/>
  <c r="F247" i="14"/>
  <c r="E247" i="14"/>
  <c r="C247" i="14"/>
  <c r="G247" i="14"/>
  <c r="C250" i="13"/>
  <c r="G250" i="13"/>
  <c r="E250" i="13"/>
  <c r="H250" i="13"/>
  <c r="F250" i="13"/>
  <c r="D250" i="13"/>
  <c r="B250" i="13"/>
  <c r="E248" i="14" l="1"/>
  <c r="C248" i="14"/>
  <c r="G248" i="14"/>
  <c r="B248" i="14"/>
  <c r="F248" i="14"/>
  <c r="D248" i="14"/>
  <c r="H248" i="14"/>
  <c r="C251" i="13"/>
  <c r="F251" i="13"/>
  <c r="E251" i="13"/>
  <c r="G251" i="13"/>
  <c r="H251" i="13"/>
  <c r="D251" i="13"/>
  <c r="B251" i="13"/>
  <c r="B249" i="14" l="1"/>
  <c r="F249" i="14"/>
  <c r="D249" i="14"/>
  <c r="H249" i="14"/>
  <c r="C249" i="14"/>
  <c r="G249" i="14"/>
  <c r="E249" i="14"/>
  <c r="C252" i="13"/>
  <c r="E252" i="13"/>
  <c r="F252" i="13"/>
  <c r="H252" i="13"/>
  <c r="G252" i="13"/>
  <c r="D252" i="13"/>
  <c r="B252" i="13"/>
  <c r="C250" i="14" l="1"/>
  <c r="G250" i="14"/>
  <c r="E250" i="14"/>
  <c r="D250" i="14"/>
  <c r="H250" i="14"/>
  <c r="F250" i="14"/>
  <c r="B250" i="14"/>
  <c r="C253" i="13"/>
  <c r="D253" i="13"/>
  <c r="H253" i="13"/>
  <c r="F253" i="13"/>
  <c r="G253" i="13"/>
  <c r="E253" i="13"/>
  <c r="B253" i="13"/>
  <c r="C255" i="13" l="1"/>
  <c r="D255" i="13"/>
  <c r="B255" i="13"/>
  <c r="G255" i="13"/>
  <c r="H255" i="13"/>
  <c r="F255" i="13"/>
  <c r="E255" i="13"/>
  <c r="D251" i="14"/>
  <c r="H251" i="14"/>
  <c r="B251" i="14"/>
  <c r="E251" i="14"/>
  <c r="C251" i="14"/>
  <c r="F251" i="14"/>
  <c r="G251" i="14"/>
  <c r="C254" i="13"/>
  <c r="G254" i="13"/>
  <c r="F254" i="13"/>
  <c r="H254" i="13"/>
  <c r="D254" i="13"/>
  <c r="E254" i="13"/>
  <c r="B254" i="13"/>
  <c r="D256" i="13" l="1"/>
  <c r="F256" i="13"/>
  <c r="H256" i="13"/>
  <c r="G256" i="13"/>
  <c r="B256" i="13"/>
  <c r="C256" i="13"/>
  <c r="E256" i="13"/>
  <c r="E252" i="14"/>
  <c r="B252" i="14"/>
  <c r="F252" i="14"/>
  <c r="C252" i="14"/>
  <c r="D252" i="14"/>
  <c r="G252" i="14"/>
  <c r="H252" i="14"/>
  <c r="F257" i="13" l="1"/>
  <c r="H257" i="13"/>
  <c r="C257" i="13"/>
  <c r="E257" i="13"/>
  <c r="B257" i="13"/>
  <c r="D257" i="13"/>
  <c r="G257" i="13"/>
  <c r="B253" i="14"/>
  <c r="F253" i="14"/>
  <c r="C253" i="14"/>
  <c r="G253" i="14"/>
  <c r="D253" i="14"/>
  <c r="E253" i="14"/>
  <c r="H253" i="14"/>
  <c r="E258" i="13" l="1"/>
  <c r="G258" i="13"/>
  <c r="B258" i="13"/>
  <c r="D258" i="13"/>
  <c r="C258" i="13"/>
  <c r="F258" i="13"/>
  <c r="H258" i="13"/>
  <c r="C254" i="14"/>
  <c r="G254" i="14"/>
  <c r="D254" i="14"/>
  <c r="H254" i="14"/>
  <c r="E254" i="14"/>
  <c r="F254" i="14"/>
  <c r="B254" i="14"/>
  <c r="D259" i="13" l="1"/>
  <c r="F259" i="13"/>
  <c r="H259" i="13"/>
  <c r="C259" i="13"/>
  <c r="E259" i="13"/>
  <c r="G259" i="13"/>
  <c r="B259" i="13"/>
  <c r="C260" i="13" l="1"/>
  <c r="E260" i="13"/>
  <c r="G260" i="13"/>
  <c r="B260" i="13"/>
  <c r="D260" i="13"/>
  <c r="F260" i="13"/>
  <c r="H260" i="13"/>
  <c r="G261" i="13" l="1"/>
  <c r="B261" i="13"/>
  <c r="D261" i="13"/>
  <c r="F261" i="13"/>
  <c r="H261" i="13"/>
  <c r="C261" i="13"/>
  <c r="E261" i="13"/>
  <c r="C262" i="13" l="1"/>
  <c r="E262" i="13"/>
  <c r="G262" i="13"/>
  <c r="B262" i="13"/>
  <c r="D262" i="13"/>
  <c r="F262" i="13"/>
  <c r="H262" i="13"/>
  <c r="D263" i="13" l="1"/>
  <c r="F263" i="13"/>
  <c r="G263" i="13"/>
  <c r="H263" i="13"/>
  <c r="C263" i="13"/>
  <c r="E263" i="13"/>
  <c r="B263" i="13"/>
  <c r="C264" i="13" l="1"/>
  <c r="E264" i="13"/>
  <c r="F264" i="13"/>
  <c r="G264" i="13"/>
  <c r="B264" i="13"/>
  <c r="D264" i="13"/>
  <c r="H264" i="13"/>
  <c r="B265" i="13" l="1"/>
  <c r="D265" i="13"/>
  <c r="E265" i="13"/>
  <c r="F265" i="13"/>
  <c r="H265" i="13"/>
  <c r="C265" i="13"/>
  <c r="G265" i="13"/>
  <c r="E266" i="13" l="1"/>
  <c r="G266" i="13"/>
  <c r="B266" i="13"/>
  <c r="D266" i="13"/>
  <c r="F266" i="13"/>
  <c r="H266" i="13"/>
  <c r="C266" i="13"/>
  <c r="D267" i="13" l="1"/>
  <c r="F267" i="13"/>
  <c r="H267" i="13"/>
  <c r="C267" i="13"/>
  <c r="E267" i="13"/>
  <c r="G267" i="13"/>
  <c r="B267" i="13"/>
  <c r="C268" i="13" l="1"/>
  <c r="E268" i="13"/>
  <c r="G268" i="13"/>
  <c r="B268" i="13"/>
  <c r="D268" i="13"/>
  <c r="F268" i="13"/>
  <c r="H268" i="13"/>
  <c r="B269" i="13" l="1"/>
  <c r="D269" i="13"/>
  <c r="F269" i="13"/>
  <c r="H269" i="13"/>
  <c r="C269" i="13"/>
  <c r="E269" i="13"/>
  <c r="G269" i="13"/>
  <c r="E270" i="13" l="1"/>
  <c r="G270" i="13"/>
  <c r="B270" i="13"/>
  <c r="D270" i="13"/>
  <c r="F270" i="13"/>
  <c r="H270" i="13"/>
  <c r="C270" i="13"/>
  <c r="D271" i="13" l="1"/>
  <c r="F271" i="13"/>
  <c r="H271" i="13"/>
  <c r="C271" i="13"/>
  <c r="E271" i="13"/>
  <c r="G271" i="13"/>
  <c r="B271" i="13"/>
  <c r="C272" i="13" l="1"/>
  <c r="E272" i="13"/>
  <c r="G272" i="13"/>
  <c r="B272" i="13"/>
  <c r="D272" i="13"/>
  <c r="F272" i="13"/>
  <c r="H272" i="13"/>
  <c r="B273" i="13" l="1"/>
  <c r="D273" i="13"/>
  <c r="F273" i="13"/>
  <c r="H273" i="13"/>
  <c r="C273" i="13"/>
  <c r="E273" i="13"/>
  <c r="G273" i="13"/>
  <c r="E274" i="13" l="1"/>
  <c r="G274" i="13"/>
  <c r="B274" i="13"/>
  <c r="D274" i="13"/>
  <c r="F274" i="13"/>
  <c r="H274" i="13"/>
  <c r="C274" i="13"/>
  <c r="D275" i="13" l="1"/>
  <c r="E275" i="13"/>
  <c r="H275" i="13"/>
  <c r="F275" i="13"/>
  <c r="G275" i="13"/>
  <c r="B275" i="13"/>
  <c r="C275" i="13"/>
  <c r="C276" i="13" l="1"/>
  <c r="D276" i="13"/>
  <c r="G276" i="13"/>
  <c r="E276" i="13"/>
  <c r="F276" i="13"/>
  <c r="H276" i="13"/>
  <c r="B276" i="13"/>
  <c r="C277" i="13" l="1"/>
  <c r="B277" i="13"/>
  <c r="G277" i="13"/>
  <c r="F277" i="13"/>
  <c r="D277" i="13"/>
  <c r="E277" i="13"/>
  <c r="H277" i="13"/>
  <c r="C278" i="13" l="1"/>
  <c r="E278" i="13"/>
  <c r="G278" i="13"/>
  <c r="B278" i="13"/>
  <c r="D278" i="13"/>
  <c r="F278" i="13"/>
  <c r="H278" i="13"/>
  <c r="B279" i="13" l="1"/>
  <c r="E279" i="13"/>
  <c r="F279" i="13"/>
  <c r="D279" i="13"/>
  <c r="C279" i="13"/>
  <c r="H279" i="13"/>
  <c r="G279" i="13"/>
</calcChain>
</file>

<file path=xl/sharedStrings.xml><?xml version="1.0" encoding="utf-8"?>
<sst xmlns="http://schemas.openxmlformats.org/spreadsheetml/2006/main" count="3324" uniqueCount="1546">
  <si>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</si>
  <si>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</si>
  <si>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</si>
  <si>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</si>
  <si>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</si>
  <si>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</si>
  <si>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</si>
  <si>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</si>
  <si>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</si>
  <si>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</si>
  <si>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</si>
  <si>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</si>
  <si>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</si>
  <si>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</si>
  <si>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</si>
  <si>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</si>
  <si>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</si>
  <si>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</si>
  <si>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</si>
  <si>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</si>
  <si>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</si>
  <si>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</si>
  <si>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</si>
  <si>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</si>
  <si>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</si>
  <si>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</si>
  <si>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</si>
  <si>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</si>
  <si>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</si>
  <si>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</si>
  <si>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</si>
  <si>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</si>
  <si>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</si>
  <si>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</si>
  <si>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</si>
  <si>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</si>
  <si>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</si>
  <si>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</si>
  <si>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</si>
  <si>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</si>
  <si>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</si>
  <si>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</si>
  <si>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</si>
  <si>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</si>
  <si>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</si>
  <si>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</si>
  <si>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</si>
  <si>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</si>
  <si>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</si>
  <si>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</si>
  <si>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</si>
  <si>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</si>
  <si>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</si>
  <si>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</si>
  <si>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</si>
  <si>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</si>
  <si>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</si>
  <si>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</si>
  <si>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</si>
  <si>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</si>
  <si>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</si>
  <si>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</si>
  <si>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</si>
  <si>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</si>
  <si>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</si>
  <si>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</si>
  <si>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</si>
  <si>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</si>
  <si>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</si>
  <si>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</si>
  <si>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</si>
  <si>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</si>
  <si>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</si>
  <si>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</si>
  <si>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</si>
  <si>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</si>
  <si>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</si>
  <si>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</si>
  <si>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</si>
  <si>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</si>
  <si>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</si>
  <si>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</si>
  <si>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</si>
  <si>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</si>
  <si>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</si>
  <si>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</si>
  <si>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</si>
  <si>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</si>
  <si>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</si>
  <si>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</si>
  <si>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</si>
  <si>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</si>
  <si>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</si>
  <si>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</si>
  <si>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</si>
  <si>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</si>
  <si>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</si>
  <si>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</si>
  <si>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</si>
  <si>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</si>
  <si>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</si>
  <si>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</si>
  <si>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</si>
  <si>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</si>
  <si>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</si>
  <si>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</si>
  <si>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</si>
  <si>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</si>
  <si>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</si>
  <si>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</si>
  <si>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</si>
  <si>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</si>
  <si>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</si>
  <si>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</si>
  <si>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</si>
  <si>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</si>
  <si>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</si>
  <si>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</si>
  <si>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</si>
  <si>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</si>
  <si>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</si>
  <si>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</si>
  <si>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</si>
  <si>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</si>
  <si>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</si>
  <si>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</si>
  <si>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</si>
  <si>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</si>
  <si>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</si>
  <si>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</si>
  <si>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</si>
  <si>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</si>
  <si>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</si>
  <si>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</si>
  <si>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</si>
  <si>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</si>
  <si>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</si>
  <si>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</si>
  <si>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</si>
  <si>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</si>
  <si>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</si>
  <si>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</si>
  <si>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</si>
  <si>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</si>
  <si>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</si>
  <si>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</si>
  <si>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</si>
  <si>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</si>
  <si>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</si>
  <si>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</si>
  <si>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</si>
  <si>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</si>
  <si>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</si>
  <si>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</si>
  <si>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</si>
  <si>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</si>
  <si>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</si>
  <si>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</si>
  <si>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</si>
  <si>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</si>
  <si>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</si>
  <si>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</si>
  <si>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</si>
  <si>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</si>
  <si>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</si>
  <si>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</si>
  <si>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</si>
  <si>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</si>
  <si>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</si>
  <si>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</si>
  <si>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</si>
  <si>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</si>
  <si>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</si>
  <si>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</si>
  <si>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</si>
  <si>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</si>
  <si>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</si>
  <si>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</si>
  <si>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</si>
  <si>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</si>
  <si>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</si>
  <si>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</si>
  <si>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</si>
  <si>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</si>
  <si>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</si>
  <si>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</si>
  <si>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</si>
  <si>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</si>
  <si>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</si>
  <si>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</si>
  <si>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</si>
  <si>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</si>
  <si>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</si>
  <si>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</si>
  <si>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</si>
  <si>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</si>
  <si>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</si>
  <si>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</si>
  <si>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</si>
  <si>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</si>
  <si>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</si>
  <si>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</si>
  <si>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</si>
  <si>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</si>
  <si>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</si>
  <si>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</si>
  <si>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</si>
  <si>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</si>
  <si>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</si>
  <si>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</si>
  <si>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LDNO LV: Domestic Aggregated</t>
  </si>
  <si>
    <t>LDNO LV: Domestic Aggregated (related MPAN)</t>
  </si>
  <si>
    <t>LDNO LV: Non-Domestic Aggregated</t>
  </si>
  <si>
    <t>LDNO LV: Non-Domestic Aggregated (related MPAN)</t>
  </si>
  <si>
    <t>LDNO LV: LV Site Specific</t>
  </si>
  <si>
    <t>LDNO LV: Unmetered Supplies</t>
  </si>
  <si>
    <t>LDNO LV: LV Generation Aggregated</t>
  </si>
  <si>
    <t>LDNO LV: LV Generation Site Specific</t>
  </si>
  <si>
    <t>LDNO HV: Domestic Aggregated</t>
  </si>
  <si>
    <t>LDNO HV: Domestic Aggregated (related MPAN)</t>
  </si>
  <si>
    <t>LDNO HV: Non-Domestic Aggregated</t>
  </si>
  <si>
    <t>LDNO HV: Non-Domestic Aggregated (related MPAN)</t>
  </si>
  <si>
    <t>LDNO HV: LV Site Specific</t>
  </si>
  <si>
    <t>LDNO HV: LV Sub Site Specific</t>
  </si>
  <si>
    <t>LDNO HV: HV Site Specific</t>
  </si>
  <si>
    <t>LDNO HV: Unmetered Supplies</t>
  </si>
  <si>
    <t>LDNO HV: LV Generation Aggregated</t>
  </si>
  <si>
    <t>LDNO HV: LV Sub Generation Aggregated</t>
  </si>
  <si>
    <t>LDNO HV: LV Generation Site Specific</t>
  </si>
  <si>
    <t>LDNO HV: LV Sub Generation Site Specific</t>
  </si>
  <si>
    <t>LDNO HV: HV Generation Site Specific</t>
  </si>
  <si>
    <t>LDNO HVplus: Domestic Aggregated</t>
  </si>
  <si>
    <t>LDNO HVplus: Domestic Aggregated (related MPAN)</t>
  </si>
  <si>
    <t>LDNO HVplus: Non-Domestic Aggregated</t>
  </si>
  <si>
    <t>LDNO HVplus: Non-Domestic Aggregated (related MPAN)</t>
  </si>
  <si>
    <t>LDNO HVplus: LV Site Specific</t>
  </si>
  <si>
    <t>LDNO HVplus: LV Sub Site Specific</t>
  </si>
  <si>
    <t>LDNO HVplus: HV Site Specific</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</si>
  <si>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</si>
  <si>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</si>
  <si>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</si>
  <si>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</si>
  <si>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</si>
  <si>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</si>
  <si>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t>
  </si>
  <si>
    <t>LDNO EHV: Domestic Aggregated (related MPAN)</t>
  </si>
  <si>
    <t>LDNO EHV: Non-Domestic Aggregated</t>
  </si>
  <si>
    <t>LDNO EHV: Non-Domestic Aggregated (related MPAN)</t>
  </si>
  <si>
    <t>LDNO EHV: LV Site Specific</t>
  </si>
  <si>
    <t>LDNO EHV: LV Sub Site Specific</t>
  </si>
  <si>
    <t>LDNO EHV: HV Site Specific</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</si>
  <si>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</si>
  <si>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</si>
  <si>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</si>
  <si>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</si>
  <si>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</si>
  <si>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</si>
  <si>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Domestic Aggregated</t>
  </si>
  <si>
    <t>LDNO 132kV/EHV: Domestic Aggregated (related MPAN)</t>
  </si>
  <si>
    <t>LDNO 132kV/EHV: Non-Domestic Aggregated</t>
  </si>
  <si>
    <t>LDNO 132kV/EHV: Non-Domestic Aggregated (related MPAN)</t>
  </si>
  <si>
    <t>LDNO 132kV/EHV: LV Site Specific</t>
  </si>
  <si>
    <t>LDNO 132kV/EHV: LV Sub Site Specific</t>
  </si>
  <si>
    <t>LDNO 132kV/EHV: HV Site Specific</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</si>
  <si>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</si>
  <si>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</si>
  <si>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</si>
  <si>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</si>
  <si>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</si>
  <si>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</si>
  <si>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t>
  </si>
  <si>
    <t>LDNO 132kV: Domestic Aggregated (related MPAN)</t>
  </si>
  <si>
    <t>LDNO 132kV: Non-Domestic Aggregated</t>
  </si>
  <si>
    <t>LDNO 132kV: Non-Domestic Aggregated (related MPAN)</t>
  </si>
  <si>
    <t>LDNO 132kV: LV Site Specific</t>
  </si>
  <si>
    <t>LDNO 132kV: LV Sub Site Specific</t>
  </si>
  <si>
    <t>LDNO 132kV: HV Site Specific</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</si>
  <si>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</si>
  <si>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</si>
  <si>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</si>
  <si>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</si>
  <si>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</si>
  <si>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</si>
  <si>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t>
  </si>
  <si>
    <t>LDNO 0000: Domestic Aggregated (related MPAN)</t>
  </si>
  <si>
    <t>LDNO 0000: Non-Domestic Aggregated</t>
  </si>
  <si>
    <t>LDNO 0000: Non-Domestic Aggregated (related MPAN)</t>
  </si>
  <si>
    <t>LDNO 0000: LV Site Specific</t>
  </si>
  <si>
    <t>LDNO 0000: LV Sub Site Specific</t>
  </si>
  <si>
    <t>LDNO 0000: HV Site Specific</t>
  </si>
  <si>
    <t>LDNO 0000: Unmetered Supplies</t>
  </si>
  <si>
    <t>LDNO 0000: LV Generation Aggregated</t>
  </si>
  <si>
    <t>LDNO 0000: LV Sub Generation Aggregated</t>
  </si>
  <si>
    <t>LDNO 0000: LV Generation Site Specific</t>
  </si>
  <si>
    <t>LDNO 0000: LV Sub Generation Site Specific</t>
  </si>
  <si>
    <t>LDNO 0000: HV Generation Site Specific</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</si>
  <si>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</si>
  <si>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</si>
  <si>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</si>
  <si>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</si>
  <si>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</si>
  <si>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</si>
  <si>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</si>
  <si>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</si>
  <si>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</si>
  <si>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</si>
  <si>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</si>
  <si>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</si>
  <si>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</si>
  <si>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</si>
  <si>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</si>
  <si>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</si>
  <si>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</si>
  <si>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</si>
  <si>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</si>
  <si>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</si>
  <si>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</si>
  <si>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</si>
  <si>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</si>
  <si>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</si>
  <si>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</si>
  <si>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</si>
  <si>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</si>
  <si>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</si>
  <si>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</si>
  <si>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</si>
  <si>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</si>
  <si>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</si>
  <si>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</si>
  <si>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</si>
  <si>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</si>
  <si>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</si>
  <si>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</si>
  <si>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</si>
  <si>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</si>
  <si>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</si>
  <si>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</si>
  <si>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</si>
  <si>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</si>
  <si>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</si>
  <si>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</si>
  <si>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</si>
  <si>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</si>
  <si>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</si>
  <si>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</si>
  <si>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</si>
  <si>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</si>
  <si>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</si>
  <si>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</si>
  <si>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</si>
  <si>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</si>
  <si>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</si>
  <si>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</si>
  <si>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</si>
  <si>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</si>
  <si>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</si>
  <si>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</si>
  <si>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</si>
  <si>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</si>
  <si>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</si>
  <si>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</si>
  <si>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</si>
  <si>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</si>
  <si>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</si>
  <si>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</si>
  <si>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</si>
  <si>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</si>
  <si>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</si>
  <si>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</si>
  <si>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</si>
  <si>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</si>
  <si>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</si>
  <si>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</si>
  <si>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</si>
  <si>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</si>
  <si>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</si>
  <si>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</si>
  <si>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</si>
  <si>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</si>
  <si>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</si>
  <si>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</si>
  <si>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</si>
  <si>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</si>
  <si>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</si>
  <si>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</si>
  <si>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</si>
  <si>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</si>
  <si>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</si>
  <si>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</si>
  <si>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</si>
  <si>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</si>
  <si>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</si>
  <si>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</si>
  <si>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</si>
  <si>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</si>
  <si>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</si>
  <si>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</si>
  <si>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</si>
  <si>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</si>
  <si>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</si>
  <si>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</si>
  <si>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</si>
  <si>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</si>
  <si>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</si>
  <si>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</si>
  <si>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</si>
  <si>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</si>
  <si>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</si>
  <si>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</si>
  <si>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</si>
  <si>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</si>
  <si>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</si>
  <si>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</si>
  <si>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</si>
  <si>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</si>
  <si>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</si>
  <si>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</si>
  <si>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</si>
  <si>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</si>
  <si>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</si>
  <si>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</si>
  <si>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</si>
  <si>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</si>
  <si>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</si>
  <si>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</si>
  <si>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</si>
  <si>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</si>
  <si>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</si>
  <si>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</si>
  <si>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</si>
  <si>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</si>
  <si>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</si>
  <si>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</si>
  <si>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</si>
  <si>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</si>
  <si>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</si>
  <si>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</si>
  <si>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</si>
  <si>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</si>
  <si>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</si>
  <si>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</si>
  <si>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</si>
  <si>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</si>
  <si>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</si>
  <si>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</si>
  <si>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</si>
  <si>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</si>
  <si>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</si>
  <si>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</si>
  <si>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</si>
  <si>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</si>
  <si>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</si>
  <si>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</si>
  <si>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</si>
  <si>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</si>
  <si>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</si>
  <si>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</si>
  <si>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</si>
  <si>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</si>
  <si>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</si>
  <si>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</si>
  <si>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</si>
  <si>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</si>
  <si>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</si>
  <si>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</si>
  <si>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</si>
  <si>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</si>
  <si>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</si>
  <si>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</si>
  <si>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</si>
  <si>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</si>
  <si>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</si>
  <si>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</si>
  <si>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</si>
  <si>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</si>
  <si>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</si>
  <si>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</si>
  <si>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</si>
  <si>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</si>
  <si>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</si>
  <si>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</si>
  <si>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</si>
  <si>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</si>
  <si>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</si>
  <si>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</si>
  <si>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</si>
  <si>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</si>
  <si>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</si>
  <si>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</si>
  <si>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</si>
  <si>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</si>
  <si>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</si>
  <si>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</si>
  <si>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</si>
  <si>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</si>
  <si>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</si>
  <si>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</si>
  <si>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</si>
  <si>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</si>
  <si>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</si>
  <si>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</si>
  <si>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</si>
  <si>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</si>
  <si>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</si>
  <si>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</si>
  <si>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</si>
  <si>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</si>
  <si>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</si>
  <si>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</si>
  <si>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</si>
  <si>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</si>
  <si>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</si>
  <si>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</si>
  <si>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</si>
  <si>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</si>
  <si>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</si>
  <si>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</si>
  <si>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</si>
  <si>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</si>
  <si>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</si>
  <si>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</si>
  <si>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</si>
  <si>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</si>
  <si>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</si>
  <si>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</si>
  <si>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</si>
  <si>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</si>
  <si>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</si>
  <si>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</si>
  <si>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</si>
  <si>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</si>
  <si>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</si>
  <si>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</si>
  <si>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</si>
  <si>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</si>
  <si>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</si>
  <si>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</si>
  <si>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</si>
  <si>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</si>
  <si>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</si>
  <si>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</si>
  <si>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</si>
  <si>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</si>
  <si>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</si>
  <si>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</si>
  <si>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</si>
  <si>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</si>
  <si>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</si>
  <si>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</si>
  <si>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</si>
  <si>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</si>
  <si>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</si>
  <si>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</si>
  <si>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</si>
  <si>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0, 1 or 8</t>
  </si>
  <si>
    <t>1, 2 or 5-8</t>
  </si>
  <si>
    <t>3, 4 or 5-8</t>
  </si>
  <si>
    <t>2021/2022</t>
  </si>
  <si>
    <t xml:space="preserve">Monday to Friday </t>
  </si>
  <si>
    <t>Weekends</t>
  </si>
  <si>
    <t>Monday to Friday 
Mar to Oct</t>
  </si>
  <si>
    <t>Monday to Friday 
Nov to Feb</t>
  </si>
  <si>
    <t>Western Power Distribution (South West) plc</t>
  </si>
  <si>
    <t>17.00 - 19.00</t>
  </si>
  <si>
    <t>07:30 to 17:00
19:00 to 21:30</t>
  </si>
  <si>
    <t>00:00 to 07:30
21:30 to 24:00</t>
  </si>
  <si>
    <t>Monday to Friday Nov to Feb (excluding 22nd Dec to 4th Jan inclusive)</t>
  </si>
  <si>
    <t>17:00 to 19:00</t>
  </si>
  <si>
    <t>16:30 to 19:30</t>
  </si>
  <si>
    <t>00:00 to 16:30
19:30 to 24:00</t>
  </si>
  <si>
    <t>Monday to Friday Mar to Oct (plus 22nd Dec to 4th Jan inclusive)</t>
  </si>
  <si>
    <t>07:30 to 21:30</t>
  </si>
  <si>
    <t>Monday to Friday Nov to Feb 
(excluding 22nd Dec to 4th Jan inclusive)</t>
  </si>
  <si>
    <t>17:00 - 19:00</t>
  </si>
  <si>
    <t>00:00 - 06:30
23:30 - 24:00</t>
  </si>
  <si>
    <t>06:30 - 23:30</t>
  </si>
  <si>
    <t>16:00 - 19:00</t>
  </si>
  <si>
    <t>06:30 - 16:00</t>
  </si>
  <si>
    <t>19:00 - 23:30</t>
  </si>
  <si>
    <t>Open LLFCs / LDNO 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</si>
  <si>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</si>
  <si>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</si>
  <si>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</si>
  <si>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</si>
  <si>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</si>
  <si>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</si>
  <si>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TBC</t>
  </si>
  <si>
    <t>10, 20, 30, 40, 202</t>
  </si>
  <si>
    <t>110, 210, 570, 540, 203, 510</t>
  </si>
  <si>
    <t>977, 980, 978, 979, 970</t>
  </si>
  <si>
    <t>581, 527</t>
  </si>
  <si>
    <t>91, 92</t>
  </si>
  <si>
    <t>551, 526</t>
  </si>
  <si>
    <t>93, 94</t>
  </si>
  <si>
    <t>521, 524</t>
  </si>
  <si>
    <t>95, 96</t>
  </si>
  <si>
    <t>Rolls Royce TT</t>
  </si>
  <si>
    <t>Ashwater Auxillary Supply</t>
  </si>
  <si>
    <t>Otterham Wind Farm Phase 3  (STOR)</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</si>
  <si>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</si>
  <si>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</si>
  <si>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</si>
  <si>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</si>
  <si>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</si>
  <si>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</si>
  <si>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</si>
  <si>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</si>
  <si>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</si>
  <si>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</si>
  <si>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</si>
  <si>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</si>
  <si>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</si>
  <si>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</si>
  <si>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</si>
  <si>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</si>
  <si>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</si>
  <si>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</si>
  <si>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</si>
  <si>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</si>
  <si>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</si>
  <si>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</si>
  <si>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</si>
  <si>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</si>
  <si>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</si>
  <si>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</si>
  <si>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</si>
  <si>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</si>
  <si>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</si>
  <si>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</si>
  <si>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</si>
  <si>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</si>
  <si>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</si>
  <si>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</si>
  <si>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</si>
  <si>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</si>
  <si>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</si>
  <si>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</si>
  <si>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</si>
  <si>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</si>
  <si>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</si>
  <si>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</si>
  <si>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</si>
  <si>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</si>
  <si>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</si>
  <si>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</si>
  <si>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</si>
  <si>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</si>
  <si>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</si>
  <si>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</si>
  <si>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</si>
  <si>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</si>
  <si>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</si>
  <si>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Burthy PV</t>
  </si>
  <si>
    <t>Wilton Farm PV</t>
  </si>
  <si>
    <t>Woodmanton (Coombe) Farm</t>
  </si>
  <si>
    <t xml:space="preserve">Higher Bye Farm </t>
  </si>
  <si>
    <t>Wilton Farm WF</t>
  </si>
  <si>
    <t>Denzell Downs WF</t>
  </si>
  <si>
    <t>Puriton Landfill PV_1 Rainbow</t>
  </si>
  <si>
    <t>Portworthy Dams PV_1</t>
  </si>
  <si>
    <t>Wick Farm Boundary Import</t>
  </si>
  <si>
    <t>Batsworthy WF</t>
  </si>
  <si>
    <t>Portworthy Dams PV_2</t>
  </si>
  <si>
    <t>Crewkerne PV shared Imports</t>
  </si>
  <si>
    <t>Tonedale Farm PV</t>
  </si>
  <si>
    <t>Puriton Landfill PV_2 SSB</t>
  </si>
  <si>
    <t>Red Hill Farm</t>
  </si>
  <si>
    <t>Chelwood</t>
  </si>
  <si>
    <t>West Carclaze1</t>
  </si>
  <si>
    <t>West Carclaze2</t>
  </si>
  <si>
    <t>Northmoor (embd) PV</t>
  </si>
  <si>
    <t>Nmoor Little Tinney WF</t>
  </si>
  <si>
    <t>Nmoor East Balsdon WF</t>
  </si>
  <si>
    <t>Nmoor Hornacott PV</t>
  </si>
  <si>
    <t>Oakham Farm</t>
  </si>
  <si>
    <t>Carnemough Farm</t>
  </si>
  <si>
    <t>Ashwater WT Site 1</t>
  </si>
  <si>
    <t>Makro Exeter</t>
  </si>
  <si>
    <t>Great Houndbeare 2</t>
  </si>
  <si>
    <t>Withy Drove</t>
  </si>
  <si>
    <t>Fitzwarren (Montys) Farm</t>
  </si>
  <si>
    <t>Dunsland Cross WF</t>
  </si>
  <si>
    <t>Trerule Farm</t>
  </si>
  <si>
    <t>Nancrossa</t>
  </si>
  <si>
    <t>Wick Farm West</t>
  </si>
  <si>
    <t>(LWeston ntw) Severn Community</t>
  </si>
  <si>
    <t>Tamerton Bridge STOR</t>
  </si>
  <si>
    <t>Ashwater PV Site 2</t>
  </si>
  <si>
    <t>Bodwen</t>
  </si>
  <si>
    <t>Sharland Farm PV</t>
  </si>
  <si>
    <t xml:space="preserve">Stoneshill Farm </t>
  </si>
  <si>
    <t>Nmoor Parsonage Wood PV</t>
  </si>
  <si>
    <t>Axe View Way PV</t>
  </si>
  <si>
    <t>Place Barton Farm</t>
  </si>
  <si>
    <t>Old Stone Farm</t>
  </si>
  <si>
    <t>Lockleaze Battery Storage</t>
  </si>
  <si>
    <t>Imerys1(Blackpool)</t>
  </si>
  <si>
    <t>Otterham WT Feeder1</t>
  </si>
  <si>
    <t>Otterham WT Feeder2</t>
  </si>
  <si>
    <t>Wyld Meadow</t>
  </si>
  <si>
    <t>Prince Rock</t>
  </si>
  <si>
    <t>Bradon Farm</t>
  </si>
  <si>
    <t>Carland Cross</t>
  </si>
  <si>
    <t>Cold Northcott</t>
  </si>
  <si>
    <t>Forestmoor 1</t>
  </si>
  <si>
    <t>Forestmoor 2</t>
  </si>
  <si>
    <t>Four Burrows</t>
  </si>
  <si>
    <t>Canworthy PV</t>
  </si>
  <si>
    <t>St Breock</t>
  </si>
  <si>
    <t>DML - Central</t>
  </si>
  <si>
    <t>Denbrook WF</t>
  </si>
  <si>
    <t>Hayle Wave Hub</t>
  </si>
  <si>
    <t>Marsh Barton</t>
  </si>
  <si>
    <t>Connon Bridge</t>
  </si>
  <si>
    <t>Chelson</t>
  </si>
  <si>
    <t>Darracott</t>
  </si>
  <si>
    <t>Bears Down</t>
  </si>
  <si>
    <t>St Day</t>
  </si>
  <si>
    <t>Shooters Bottom</t>
  </si>
  <si>
    <t>Heathfield</t>
  </si>
  <si>
    <t>Goonhilly</t>
  </si>
  <si>
    <t>Delabole</t>
  </si>
  <si>
    <t>Fullabrook</t>
  </si>
  <si>
    <t>Luxulyan(Trenoweth Farm)</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</si>
  <si>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</si>
  <si>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</si>
  <si>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</si>
  <si>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</si>
  <si>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</si>
  <si>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</si>
  <si>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</si>
  <si>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</si>
  <si>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</si>
  <si>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</si>
  <si>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</si>
  <si>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</si>
  <si>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</si>
  <si>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</si>
  <si>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</si>
  <si>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</si>
  <si>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</si>
  <si>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</si>
  <si>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</si>
  <si>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</si>
  <si>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</si>
  <si>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</si>
  <si>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Old Green Wind Farm &amp; Battery</t>
  </si>
  <si>
    <t>Norbora</t>
  </si>
  <si>
    <t>SWW Tamar</t>
  </si>
  <si>
    <t>SWW Roadford</t>
  </si>
  <si>
    <t>ST Regis</t>
  </si>
  <si>
    <t>Tarmac</t>
  </si>
  <si>
    <t>Abbeywood</t>
  </si>
  <si>
    <t>HewlettPackard</t>
  </si>
  <si>
    <t>Blagdon</t>
  </si>
  <si>
    <t>BristolAirport</t>
  </si>
  <si>
    <t>BGasHallen</t>
  </si>
  <si>
    <t>Portbury Dock</t>
  </si>
  <si>
    <t>Whatley Quarry</t>
  </si>
  <si>
    <t>FalmouthDocks</t>
  </si>
  <si>
    <t>AstraZeneca</t>
  </si>
  <si>
    <t>DairyCrestDavidstow</t>
  </si>
  <si>
    <t>Hemyock (Broadpath LF)</t>
  </si>
  <si>
    <t>Imerys(Torycombe)</t>
  </si>
  <si>
    <t>Royal United Hospital</t>
  </si>
  <si>
    <t>Avonmouth BCC WF 33kV Gen</t>
  </si>
  <si>
    <t>Bodiniel PV Park 33kV Gen</t>
  </si>
  <si>
    <t>Garlenick WF 33kV</t>
  </si>
  <si>
    <t>Warleigh Barton PV 33kV Gen</t>
  </si>
  <si>
    <t>Winnards Perch PV 33kV Gen</t>
  </si>
  <si>
    <t>Galsworthy WF</t>
  </si>
  <si>
    <t>Airbus UK Ltd</t>
  </si>
  <si>
    <t>RR Power Development</t>
  </si>
  <si>
    <t>Langage</t>
  </si>
  <si>
    <t>Imerys5(Drinnick)</t>
  </si>
  <si>
    <t>Imerys4(Bugle)</t>
  </si>
  <si>
    <t>Imerys3(Trebal)</t>
  </si>
  <si>
    <t>Imerys6(Par)</t>
  </si>
  <si>
    <t>DML - North</t>
  </si>
  <si>
    <t>Marley Thatch PV</t>
  </si>
  <si>
    <t>Bristol Royal Infirmary</t>
  </si>
  <si>
    <t>Bristol University</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</si>
  <si>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</si>
  <si>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</si>
  <si>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</si>
  <si>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</si>
  <si>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</si>
  <si>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</si>
  <si>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</si>
  <si>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</si>
  <si>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</si>
  <si>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</si>
  <si>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</si>
  <si>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</si>
  <si>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</si>
  <si>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</si>
  <si>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</si>
  <si>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</si>
  <si>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</si>
  <si>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</si>
  <si>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</si>
  <si>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</si>
  <si>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</si>
  <si>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</si>
  <si>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</si>
  <si>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</si>
  <si>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</si>
  <si>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</si>
  <si>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</si>
  <si>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</si>
  <si>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</si>
  <si>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</si>
  <si>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</si>
  <si>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</si>
  <si>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</si>
  <si>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</si>
  <si>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</si>
  <si>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</si>
  <si>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</si>
  <si>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</si>
  <si>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</si>
  <si>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</si>
  <si>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</si>
  <si>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</si>
  <si>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</si>
  <si>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</si>
  <si>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</si>
  <si>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</si>
  <si>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</si>
  <si>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</si>
  <si>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</si>
  <si>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</si>
  <si>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</si>
  <si>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</si>
  <si>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Viridor EFW (Seabank)</t>
  </si>
  <si>
    <t>Alders Way STOR</t>
  </si>
  <si>
    <t>Rockingham STOR</t>
  </si>
  <si>
    <t>Fideoak Battery</t>
  </si>
  <si>
    <t>Hele Manor STOR</t>
  </si>
  <si>
    <t>Marlands Field</t>
  </si>
  <si>
    <t>Sims Avonmouth</t>
  </si>
  <si>
    <t>Flour Mills Avonmouth</t>
  </si>
  <si>
    <t>Pylle PV Site 1</t>
  </si>
  <si>
    <t>Pylle PV Site 2</t>
  </si>
  <si>
    <t>Wick Farm PV_1 Export</t>
  </si>
  <si>
    <t>Wick Farm PV_2 Export</t>
  </si>
  <si>
    <t>Crewkerne PV Site 1</t>
  </si>
  <si>
    <t>Crewkerne PV Site 2</t>
  </si>
  <si>
    <t>Huntworth</t>
  </si>
  <si>
    <t>Alveston Hammerly Down</t>
  </si>
  <si>
    <t>Barton Hill STOR CVA</t>
  </si>
  <si>
    <t>Water Lane B</t>
  </si>
  <si>
    <t>Cattedown STOR CVA</t>
  </si>
  <si>
    <t>Appletree Farm</t>
  </si>
  <si>
    <t>Tale Lane Solar</t>
  </si>
  <si>
    <t>Trendeal Solar Park</t>
  </si>
  <si>
    <t>Ventonteague Wind Turbine</t>
  </si>
  <si>
    <t>Warne Road</t>
  </si>
  <si>
    <t>Woodbury STOR</t>
  </si>
  <si>
    <t>Wyndham Estate PV</t>
  </si>
  <si>
    <t>Coleford</t>
  </si>
  <si>
    <t>Cornwall Bio Park</t>
  </si>
  <si>
    <t>Fire Station Lane</t>
  </si>
  <si>
    <t>Hallen 33kV Battery</t>
  </si>
  <si>
    <t>Lodge Farm</t>
  </si>
  <si>
    <t>Lower Bedminister CHP</t>
  </si>
  <si>
    <t>Lufton</t>
  </si>
  <si>
    <t xml:space="preserve">Severn Road </t>
  </si>
  <si>
    <t>Tregeen AD(OTHM1)</t>
  </si>
  <si>
    <t>Two Post Cross</t>
  </si>
  <si>
    <t>Ottery St Mary PV</t>
  </si>
  <si>
    <t>NIRO PV (Rockebeare)</t>
  </si>
  <si>
    <t>Cold Northcott Alternate</t>
  </si>
  <si>
    <t>Otterham WF Extension</t>
  </si>
  <si>
    <t>Lower Litchardon PV</t>
  </si>
  <si>
    <t>Feeder Road STOR</t>
  </si>
  <si>
    <t>Aller Langport PV</t>
  </si>
  <si>
    <t>Huish PV</t>
  </si>
  <si>
    <t>Trenoweth Farm</t>
  </si>
  <si>
    <t>Teign View Power Plant</t>
  </si>
  <si>
    <t>Langford</t>
  </si>
  <si>
    <t>West Holcombe PV</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</si>
  <si>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</si>
  <si>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</si>
  <si>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</si>
  <si>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</si>
  <si>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</si>
  <si>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</si>
  <si>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</si>
  <si>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</si>
  <si>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</si>
  <si>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</si>
  <si>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</si>
  <si>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</si>
  <si>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</si>
  <si>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</si>
  <si>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</si>
  <si>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</si>
  <si>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</si>
  <si>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</si>
  <si>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</si>
  <si>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</si>
  <si>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</si>
  <si>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</si>
  <si>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</si>
  <si>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</si>
  <si>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</si>
  <si>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</si>
  <si>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</si>
  <si>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</si>
  <si>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</si>
  <si>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</si>
  <si>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</si>
  <si>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</si>
  <si>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</si>
  <si>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</si>
  <si>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</si>
  <si>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</si>
  <si>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</si>
  <si>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</si>
  <si>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</si>
  <si>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</si>
  <si>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</si>
  <si>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</si>
  <si>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</si>
  <si>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</si>
  <si>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</si>
  <si>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</si>
  <si>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</si>
  <si>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</si>
  <si>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</si>
  <si>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</si>
  <si>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</si>
  <si>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</si>
  <si>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</si>
  <si>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</si>
  <si>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</si>
  <si>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</si>
  <si>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</si>
  <si>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</si>
  <si>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</si>
  <si>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</si>
  <si>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32</t>
  </si>
  <si>
    <t>2200030346906
2200030346998</t>
  </si>
  <si>
    <t>2200030349084
2200032161977</t>
  </si>
  <si>
    <t>2200030349075
2200032161930</t>
  </si>
  <si>
    <t>2200030348319
2200030348328</t>
  </si>
  <si>
    <t>2200030348026
2200030348035</t>
  </si>
  <si>
    <t>2200030347101
2200032161995</t>
  </si>
  <si>
    <t>2200031997477
2200031997529</t>
  </si>
  <si>
    <t>2200030349093
2200040240630</t>
  </si>
  <si>
    <t>2200040661200
2200040661219</t>
  </si>
  <si>
    <t>2200040468930
2200042670943</t>
  </si>
  <si>
    <t>2200030346710
2200032196710</t>
  </si>
  <si>
    <t>2200030348986
2200032178340
2200032178368
2200032178377
2200041226558
2200041226567</t>
  </si>
  <si>
    <t>2200041648681
2200041648690
2200042093766</t>
  </si>
  <si>
    <t>2200042276123
2200042276132
2200042276141</t>
  </si>
  <si>
    <t>2200042218673
2200042218682</t>
  </si>
  <si>
    <t>2200042334139
2200042334148</t>
  </si>
  <si>
    <t>2200041987314
2200041987323</t>
  </si>
  <si>
    <t xml:space="preserve"> </t>
  </si>
  <si>
    <t>2200042093720
2200042093739
2200042093757</t>
  </si>
  <si>
    <t>Clyst St Lawrence Energy Storage</t>
  </si>
  <si>
    <t>Gammaton Moor PV</t>
  </si>
  <si>
    <t>Import
MPANs/MSIDs</t>
  </si>
  <si>
    <t>Export 
MPANs/MSIDs</t>
  </si>
  <si>
    <t>Export
MPANs/MSIDs</t>
  </si>
  <si>
    <t>1, 2 or
5-8</t>
  </si>
  <si>
    <t>3, 4 or
5-8</t>
  </si>
  <si>
    <t>Time Bands for LV and HV Designated Properties</t>
  </si>
  <si>
    <t>Time Bands for Unmetered Properties</t>
  </si>
  <si>
    <t>AVMO7K</t>
  </si>
  <si>
    <t>LAUN5K</t>
  </si>
  <si>
    <t>AARO3</t>
  </si>
  <si>
    <t>ADER5</t>
  </si>
  <si>
    <t>ALCO5</t>
  </si>
  <si>
    <t>ALER5</t>
  </si>
  <si>
    <t>ALMO5</t>
  </si>
  <si>
    <t>ALMR5</t>
  </si>
  <si>
    <t>ARMA5</t>
  </si>
  <si>
    <t>ASHB5</t>
  </si>
  <si>
    <t>ASHW5</t>
  </si>
  <si>
    <t>ATHL5</t>
  </si>
  <si>
    <t>AVMO7J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</si>
  <si>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</si>
  <si>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</si>
  <si>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</si>
  <si>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</si>
  <si>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</si>
  <si>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</si>
  <si>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</si>
  <si>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</si>
  <si>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</si>
  <si>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</si>
  <si>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</si>
  <si>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</si>
  <si>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</si>
  <si>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</si>
  <si>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</si>
  <si>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</si>
  <si>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</si>
  <si>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</si>
  <si>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</si>
  <si>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</si>
  <si>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BRAD5</t>
  </si>
  <si>
    <t>BRAF5</t>
  </si>
  <si>
    <t>BRAL5J</t>
  </si>
  <si>
    <t>BRAU5</t>
  </si>
  <si>
    <t>BRID5</t>
  </si>
  <si>
    <t>BRIL5J</t>
  </si>
  <si>
    <t>BRIM5</t>
  </si>
  <si>
    <t>BRSH5</t>
  </si>
  <si>
    <t>BUCK5</t>
  </si>
  <si>
    <t>BUCS5</t>
  </si>
  <si>
    <t>BUDS5</t>
  </si>
  <si>
    <t>BUGL5J</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</si>
  <si>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</si>
  <si>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</si>
  <si>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</si>
  <si>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</si>
  <si>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</si>
  <si>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</si>
  <si>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</si>
  <si>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</si>
  <si>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</si>
  <si>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</si>
  <si>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</si>
  <si>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</si>
  <si>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</si>
  <si>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</si>
  <si>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</si>
  <si>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</si>
  <si>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</si>
  <si>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</si>
  <si>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</si>
  <si>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</si>
  <si>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</si>
  <si>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COLL5J</t>
  </si>
  <si>
    <t>COLY5</t>
  </si>
  <si>
    <t>COMM5</t>
  </si>
  <si>
    <t>COMP7Dem</t>
  </si>
  <si>
    <t>CONG5</t>
  </si>
  <si>
    <t>CONS5</t>
  </si>
  <si>
    <t>CORH5J</t>
  </si>
  <si>
    <t>CORH5K</t>
  </si>
  <si>
    <t>COUW5</t>
  </si>
  <si>
    <t>COWR5</t>
  </si>
  <si>
    <t>CRED5</t>
  </si>
  <si>
    <t>CREE5</t>
  </si>
  <si>
    <t>CREW5</t>
  </si>
  <si>
    <t>CRIB5</t>
  </si>
  <si>
    <t>CULL5</t>
  </si>
  <si>
    <t>CULM5</t>
  </si>
  <si>
    <t>CURM5</t>
  </si>
  <si>
    <t>DART5</t>
  </si>
  <si>
    <t>DAVI5</t>
  </si>
  <si>
    <t>DAWL5</t>
  </si>
  <si>
    <t>DELA5</t>
  </si>
  <si>
    <t>DEVO5</t>
  </si>
  <si>
    <t>DIND5</t>
  </si>
  <si>
    <t>DOCN3</t>
  </si>
  <si>
    <t>DORS7J</t>
  </si>
  <si>
    <t>DOWF5</t>
  </si>
  <si>
    <t>DREC5</t>
  </si>
  <si>
    <t>DRSW5</t>
  </si>
  <si>
    <t>DUNK5</t>
  </si>
  <si>
    <t>EASB5</t>
  </si>
  <si>
    <t>EASG5</t>
  </si>
  <si>
    <t>EAST5</t>
  </si>
  <si>
    <t>EBUD5</t>
  </si>
  <si>
    <t>ECHI5</t>
  </si>
  <si>
    <t>ECUR5</t>
  </si>
  <si>
    <t>EDGA5</t>
  </si>
  <si>
    <t>EGGB5</t>
  </si>
  <si>
    <t>ELIT5</t>
  </si>
  <si>
    <t>ENTH7</t>
  </si>
  <si>
    <t>EVER5</t>
  </si>
  <si>
    <t>EXEB5</t>
  </si>
  <si>
    <t>EXMI5</t>
  </si>
  <si>
    <t>EXMW5</t>
  </si>
  <si>
    <t>FALD5</t>
  </si>
  <si>
    <t>FEEB5</t>
  </si>
  <si>
    <t>FEED5</t>
  </si>
  <si>
    <t>FILT5J</t>
  </si>
  <si>
    <t>FOLB5</t>
  </si>
  <si>
    <t>FOWE5</t>
  </si>
  <si>
    <t>FOXH5</t>
  </si>
  <si>
    <t>FRAD5</t>
  </si>
  <si>
    <t>FREM5</t>
  </si>
  <si>
    <t>GASL5</t>
  </si>
  <si>
    <t>GEEV5</t>
  </si>
  <si>
    <t>GEOR5</t>
  </si>
  <si>
    <t>GUNN5</t>
  </si>
  <si>
    <t>HATH5</t>
  </si>
  <si>
    <t>HAVE5</t>
  </si>
  <si>
    <t>HEAB5</t>
  </si>
  <si>
    <t>HEDX5</t>
  </si>
  <si>
    <t>HELS5</t>
  </si>
  <si>
    <t>HEMY5Dem</t>
  </si>
  <si>
    <t>HEWL5</t>
  </si>
  <si>
    <t>HIGL5</t>
  </si>
  <si>
    <t>HOLF5</t>
  </si>
  <si>
    <t>HOLL5</t>
  </si>
  <si>
    <t>HOLS5</t>
  </si>
  <si>
    <t>HONI5</t>
  </si>
  <si>
    <t>HYLL5</t>
  </si>
  <si>
    <t>ILFR5</t>
  </si>
  <si>
    <t>IMPS5</t>
  </si>
  <si>
    <t>ISLE5DEM</t>
  </si>
  <si>
    <t>IVYB5</t>
  </si>
  <si>
    <t>KEYE5</t>
  </si>
  <si>
    <t>KEYW5</t>
  </si>
  <si>
    <t>KINB5</t>
  </si>
  <si>
    <t>LANE5</t>
  </si>
  <si>
    <t>LANG5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</si>
  <si>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</si>
  <si>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</si>
  <si>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</si>
  <si>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</si>
  <si>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</si>
  <si>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</si>
  <si>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</si>
  <si>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</si>
  <si>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</si>
  <si>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</si>
  <si>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</si>
  <si>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</si>
  <si>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</si>
  <si>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</si>
  <si>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</si>
  <si>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</si>
  <si>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</si>
  <si>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</si>
  <si>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</si>
  <si>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</si>
  <si>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</si>
  <si>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</si>
  <si>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</si>
  <si>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</si>
  <si>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</si>
  <si>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</si>
  <si>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</si>
  <si>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</si>
  <si>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</si>
  <si>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</si>
  <si>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ABBW5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</si>
  <si>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</si>
  <si>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</si>
  <si>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</si>
  <si>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</si>
  <si>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</si>
  <si>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</si>
  <si>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</si>
  <si>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</si>
  <si>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</si>
  <si>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</si>
  <si>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</si>
  <si>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</si>
  <si>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</si>
  <si>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</si>
  <si>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</si>
  <si>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</si>
  <si>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</si>
  <si>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</si>
  <si>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</si>
  <si>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</si>
  <si>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</si>
  <si>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</si>
  <si>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</si>
  <si>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</si>
  <si>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</si>
  <si>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</si>
  <si>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PARH5Dem</t>
  </si>
  <si>
    <t>PARL5</t>
  </si>
  <si>
    <t>PARS7</t>
  </si>
  <si>
    <t>PAUL5</t>
  </si>
  <si>
    <t>PEAS5</t>
  </si>
  <si>
    <t>PENC5</t>
  </si>
  <si>
    <t>PENH5</t>
  </si>
  <si>
    <t>PENR5</t>
  </si>
  <si>
    <t>PENS5</t>
  </si>
  <si>
    <t>PENX5</t>
  </si>
  <si>
    <t>PERI5</t>
  </si>
  <si>
    <t>PERR5</t>
  </si>
  <si>
    <t>PINH5</t>
  </si>
  <si>
    <t>PLYS5</t>
  </si>
  <si>
    <t>POLZ5</t>
  </si>
  <si>
    <t>PRIO5</t>
  </si>
  <si>
    <t>PRIR5</t>
  </si>
  <si>
    <t>PROB5</t>
  </si>
  <si>
    <t>PURR7</t>
  </si>
  <si>
    <t>REDR5</t>
  </si>
  <si>
    <t>ROAD3</t>
  </si>
  <si>
    <t>ROCP5</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</si>
  <si>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</si>
  <si>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</si>
  <si>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</si>
  <si>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</si>
  <si>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</si>
  <si>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</si>
  <si>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</si>
  <si>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</si>
  <si>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</si>
  <si>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</si>
  <si>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</si>
  <si>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</si>
  <si>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</si>
  <si>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</si>
  <si>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</si>
  <si>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</si>
  <si>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</si>
  <si>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</si>
  <si>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</si>
  <si>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</si>
  <si>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t>
  </si>
  <si>
    <t>STBU5</t>
  </si>
  <si>
    <t>STCO5</t>
  </si>
  <si>
    <t>STEN5</t>
  </si>
  <si>
    <t>STHO5</t>
  </si>
  <si>
    <t>STIV5</t>
  </si>
  <si>
    <t>STMA5</t>
  </si>
  <si>
    <t>STOB5</t>
  </si>
  <si>
    <t>STOK5</t>
  </si>
  <si>
    <t>STRA5</t>
  </si>
  <si>
    <t>STUD5</t>
  </si>
  <si>
    <t>TAMA3</t>
  </si>
  <si>
    <t>TAUL5</t>
  </si>
  <si>
    <t>TAVI5</t>
  </si>
  <si>
    <t>TEIG5</t>
  </si>
  <si>
    <t>TEIH5</t>
  </si>
  <si>
    <t>TINX5J</t>
  </si>
  <si>
    <t>TINX5K</t>
  </si>
  <si>
    <t>TIVE5</t>
  </si>
  <si>
    <t>TIVM5</t>
  </si>
  <si>
    <t>TIVS5</t>
  </si>
  <si>
    <t>TOPS5</t>
  </si>
  <si>
    <t>TORA5</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</si>
  <si>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</si>
  <si>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</si>
  <si>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</si>
  <si>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</si>
  <si>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</si>
  <si>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</si>
  <si>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</si>
  <si>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</si>
  <si>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</si>
  <si>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</si>
  <si>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</si>
  <si>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</si>
  <si>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</si>
  <si>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</si>
  <si>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</si>
  <si>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</si>
  <si>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</si>
  <si>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</si>
  <si>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</si>
  <si>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</si>
  <si>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</si>
  <si>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</si>
  <si>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</si>
  <si>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</si>
  <si>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</si>
  <si>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WHAQ5</t>
  </si>
  <si>
    <t>WHID5</t>
  </si>
  <si>
    <t>WHIT5</t>
  </si>
  <si>
    <t>WHRH5</t>
  </si>
  <si>
    <t>WINS5</t>
  </si>
  <si>
    <t>WINT5</t>
  </si>
  <si>
    <t>WITH5</t>
  </si>
  <si>
    <t>WITR5</t>
  </si>
  <si>
    <t>WIVE5</t>
  </si>
  <si>
    <t>WOOD5J</t>
  </si>
  <si>
    <t>WOOY5</t>
  </si>
  <si>
    <t>YELV5</t>
  </si>
  <si>
    <t>PAPR3</t>
  </si>
  <si>
    <t>BLAK5</t>
  </si>
  <si>
    <t>WOOD5K</t>
  </si>
  <si>
    <t>AVOH5K</t>
  </si>
  <si>
    <t>FILT5K</t>
  </si>
  <si>
    <t>PAIG5</t>
  </si>
  <si>
    <t>DORS7K</t>
  </si>
  <si>
    <t>BAIR5</t>
  </si>
  <si>
    <t>STWB5</t>
  </si>
  <si>
    <t>DACR5</t>
  </si>
  <si>
    <t>ASTZ5</t>
  </si>
  <si>
    <t>NTAW5</t>
  </si>
  <si>
    <t>BRDW5</t>
  </si>
  <si>
    <t>SAWR5</t>
  </si>
  <si>
    <t>LNGE3</t>
  </si>
  <si>
    <t>SPAU5J</t>
  </si>
  <si>
    <t>SPAU5K</t>
  </si>
  <si>
    <t>WAPP5</t>
  </si>
  <si>
    <t>WWIC5</t>
  </si>
  <si>
    <t>ASHL5</t>
  </si>
  <si>
    <t>MARG5J</t>
  </si>
  <si>
    <t>CALY5</t>
  </si>
  <si>
    <t>COTH5</t>
  </si>
  <si>
    <t>EMGR5</t>
  </si>
  <si>
    <t>SMET5</t>
  </si>
  <si>
    <t>EXSC5</t>
  </si>
  <si>
    <t>HBBP5</t>
  </si>
  <si>
    <t>UOBA3D</t>
  </si>
  <si>
    <t>AHMD3</t>
  </si>
  <si>
    <t>PATC5</t>
  </si>
  <si>
    <t>SHER3</t>
  </si>
  <si>
    <t>LGTH3</t>
  </si>
  <si>
    <t>NSMA3</t>
  </si>
  <si>
    <t>WIGR3</t>
  </si>
  <si>
    <t>LANF3</t>
  </si>
  <si>
    <t>FNAT3</t>
  </si>
  <si>
    <t>CHEL3</t>
  </si>
  <si>
    <t>BLAD3</t>
  </si>
  <si>
    <t>BREO3</t>
  </si>
  <si>
    <t>CARL3</t>
  </si>
  <si>
    <t>COLD3</t>
  </si>
  <si>
    <t>COMP7</t>
  </si>
  <si>
    <t>DOCC3</t>
  </si>
  <si>
    <t>FBUR3</t>
  </si>
  <si>
    <t>HEMY5</t>
  </si>
  <si>
    <t>ISLE5</t>
  </si>
  <si>
    <t>PARH5</t>
  </si>
  <si>
    <t>BRFM3</t>
  </si>
  <si>
    <t>HUNT3</t>
  </si>
  <si>
    <t>BEDO3</t>
  </si>
  <si>
    <t>STDA3</t>
  </si>
  <si>
    <t>EXGN1R</t>
  </si>
  <si>
    <t>FILT1</t>
  </si>
  <si>
    <t>CONN3</t>
  </si>
  <si>
    <t>SHOT3</t>
  </si>
  <si>
    <t>DARM3</t>
  </si>
  <si>
    <t>HFLF3</t>
  </si>
  <si>
    <t>FULL1</t>
  </si>
  <si>
    <t>GOON3</t>
  </si>
  <si>
    <t>DELA3</t>
  </si>
  <si>
    <t>HWAV3</t>
  </si>
  <si>
    <t>LUXU3</t>
  </si>
  <si>
    <t>WDBN3</t>
  </si>
  <si>
    <t>AVBC3</t>
  </si>
  <si>
    <t>BLPP3</t>
  </si>
  <si>
    <t>GARL3</t>
  </si>
  <si>
    <t>WABA3</t>
  </si>
  <si>
    <t>MANR3</t>
  </si>
  <si>
    <t>NINS3</t>
  </si>
  <si>
    <t>CHPV3</t>
  </si>
  <si>
    <t>TRNH3</t>
  </si>
  <si>
    <t>HOPV3</t>
  </si>
  <si>
    <t>ESLA3</t>
  </si>
  <si>
    <t>WILL3</t>
  </si>
  <si>
    <t>EAST3</t>
  </si>
  <si>
    <t>WIPE3</t>
  </si>
  <si>
    <t>BRPV3</t>
  </si>
  <si>
    <t>CAPV3</t>
  </si>
  <si>
    <t>BEPV3</t>
  </si>
  <si>
    <t>TREF3G</t>
  </si>
  <si>
    <t>TREW3G</t>
  </si>
  <si>
    <t>HWAS3</t>
  </si>
  <si>
    <t>LANG3</t>
  </si>
  <si>
    <t>ASWR3</t>
  </si>
  <si>
    <t>HNBF3</t>
  </si>
  <si>
    <t>NESK3</t>
  </si>
  <si>
    <t>PKWA3</t>
  </si>
  <si>
    <t>NEWL3</t>
  </si>
  <si>
    <t>WYMD3</t>
  </si>
  <si>
    <t>COBB3</t>
  </si>
  <si>
    <t>HALS3</t>
  </si>
  <si>
    <t>HITR3</t>
  </si>
  <si>
    <t>FORD3</t>
  </si>
  <si>
    <t>BEAF3</t>
  </si>
  <si>
    <t>TREQ3</t>
  </si>
  <si>
    <t>AYSH3</t>
  </si>
  <si>
    <t>BURR3</t>
  </si>
  <si>
    <t>CALG3</t>
  </si>
  <si>
    <t>HTRE3</t>
  </si>
  <si>
    <t>HGRT3</t>
  </si>
  <si>
    <t>HOPE3</t>
  </si>
  <si>
    <t>KNOK3</t>
  </si>
  <si>
    <t>MRLY3</t>
  </si>
  <si>
    <t>MIDT3</t>
  </si>
  <si>
    <t>PNHL3</t>
  </si>
  <si>
    <t>PRIN3</t>
  </si>
  <si>
    <t>REWF3</t>
  </si>
  <si>
    <t>SLAD3</t>
  </si>
  <si>
    <t>WSTH3</t>
  </si>
  <si>
    <t>FOXC3</t>
  </si>
  <si>
    <t>HORS3</t>
  </si>
  <si>
    <t>TREK3</t>
  </si>
  <si>
    <t>MARS3</t>
  </si>
  <si>
    <t>HAZF3</t>
  </si>
  <si>
    <t>HATC3</t>
  </si>
  <si>
    <t>LITT3</t>
  </si>
  <si>
    <t>CULM3G</t>
  </si>
  <si>
    <t>PARS3</t>
  </si>
  <si>
    <t>BURT3</t>
  </si>
  <si>
    <t>EYWF3</t>
  </si>
  <si>
    <t>STON3</t>
  </si>
  <si>
    <t>WHIT3</t>
  </si>
  <si>
    <t>CLEA3</t>
  </si>
  <si>
    <t>FBUB3</t>
  </si>
  <si>
    <t>BRAT3</t>
  </si>
  <si>
    <t>TSOW3</t>
  </si>
  <si>
    <t>DENZ3</t>
  </si>
  <si>
    <t>GALS1</t>
  </si>
  <si>
    <t>PITW3</t>
  </si>
  <si>
    <t>STST3</t>
  </si>
  <si>
    <t>DENB3</t>
  </si>
  <si>
    <t>BIDW3</t>
  </si>
  <si>
    <t>CANW1</t>
  </si>
  <si>
    <t>CRPV3</t>
  </si>
  <si>
    <t>RCPV3</t>
  </si>
  <si>
    <t>CSPV3</t>
  </si>
  <si>
    <t>ACPV3</t>
  </si>
  <si>
    <t>GVPK3</t>
  </si>
  <si>
    <t>COOM3</t>
  </si>
  <si>
    <t>MRLF3</t>
  </si>
  <si>
    <t>NEDO3</t>
  </si>
  <si>
    <t>TILL3</t>
  </si>
  <si>
    <t>KING3</t>
  </si>
  <si>
    <t>LUSC3</t>
  </si>
  <si>
    <t>WEEK3</t>
  </si>
  <si>
    <t>WBAR3</t>
  </si>
  <si>
    <t>KERR3</t>
  </si>
  <si>
    <t>GARV3</t>
  </si>
  <si>
    <t>MEND3</t>
  </si>
  <si>
    <t>IWOO3</t>
  </si>
  <si>
    <t>NWRW3</t>
  </si>
  <si>
    <t>DERF3</t>
  </si>
  <si>
    <t>NEWR3</t>
  </si>
  <si>
    <t>GRAN3</t>
  </si>
  <si>
    <t>DINF3</t>
  </si>
  <si>
    <t>PTFM3</t>
  </si>
  <si>
    <t>CARF3</t>
  </si>
  <si>
    <t>CMPV3</t>
  </si>
  <si>
    <t>HIBE3</t>
  </si>
  <si>
    <t>PENA3</t>
  </si>
  <si>
    <t>SOMD3</t>
  </si>
  <si>
    <t>STFA3</t>
  </si>
  <si>
    <t>THWK3</t>
  </si>
  <si>
    <t>WALA3</t>
  </si>
  <si>
    <t>WHPV3</t>
  </si>
  <si>
    <t>WLPV3</t>
  </si>
  <si>
    <t>ASHC3</t>
  </si>
  <si>
    <t>BDWN3</t>
  </si>
  <si>
    <t>RDFM3</t>
  </si>
  <si>
    <t>TENG3</t>
  </si>
  <si>
    <t>BOMF3</t>
  </si>
  <si>
    <t>SERC1</t>
  </si>
  <si>
    <t>NOMO1</t>
  </si>
  <si>
    <t>OTHM1</t>
  </si>
  <si>
    <t>WILF3</t>
  </si>
  <si>
    <t>NOWA3</t>
  </si>
  <si>
    <t>NEBA3</t>
  </si>
  <si>
    <t>FTWO3</t>
  </si>
  <si>
    <t>CAPE3</t>
  </si>
  <si>
    <t>WALL3</t>
  </si>
  <si>
    <t>TRND3</t>
  </si>
  <si>
    <t>DUNX3</t>
  </si>
  <si>
    <t>ASLF3</t>
  </si>
  <si>
    <t>PYLL3</t>
  </si>
  <si>
    <t>OUTL3</t>
  </si>
  <si>
    <t>CLOG3</t>
  </si>
  <si>
    <t>NANT3</t>
  </si>
  <si>
    <t>GHIL3</t>
  </si>
  <si>
    <t>HIBY3</t>
  </si>
  <si>
    <t>LIVE3</t>
  </si>
  <si>
    <t>CMBF3</t>
  </si>
  <si>
    <t>CARD3</t>
  </si>
  <si>
    <t>TOWF3</t>
  </si>
  <si>
    <t>ROOK3</t>
  </si>
  <si>
    <t>NOWO3</t>
  </si>
  <si>
    <t>CHLW3</t>
  </si>
  <si>
    <t>LOFA3</t>
  </si>
  <si>
    <t>OSFA3</t>
  </si>
  <si>
    <t>ERLA3</t>
  </si>
  <si>
    <t>PAVI3</t>
  </si>
  <si>
    <t>PLAB3</t>
  </si>
  <si>
    <t>YOPA3</t>
  </si>
  <si>
    <t>APPL3</t>
  </si>
  <si>
    <t>RYDO3</t>
  </si>
  <si>
    <t>FRAN3</t>
  </si>
  <si>
    <t>HURC3</t>
  </si>
  <si>
    <t>NANC3</t>
  </si>
  <si>
    <t>FITZ3</t>
  </si>
  <si>
    <t>PURI3</t>
  </si>
  <si>
    <t>TRIK3</t>
  </si>
  <si>
    <t>WITD3</t>
  </si>
  <si>
    <t>PENF3</t>
  </si>
  <si>
    <t>WICF3</t>
  </si>
  <si>
    <t>MAKR3</t>
  </si>
  <si>
    <t>OAKF3</t>
  </si>
  <si>
    <t>BATS3</t>
  </si>
  <si>
    <t>NEWN3</t>
  </si>
  <si>
    <t>BALL3</t>
  </si>
  <si>
    <t>PORT3</t>
  </si>
  <si>
    <t>LAWR3</t>
  </si>
  <si>
    <t>HAWK3</t>
  </si>
  <si>
    <t>CREW3</t>
  </si>
  <si>
    <t>TRER3</t>
  </si>
  <si>
    <t>ROSK3</t>
  </si>
  <si>
    <t>BYST3</t>
  </si>
  <si>
    <t>CATT3</t>
  </si>
  <si>
    <t>WCAR3</t>
  </si>
  <si>
    <t>STDE1</t>
  </si>
  <si>
    <t>TMBG3</t>
  </si>
  <si>
    <t>HOU23</t>
  </si>
  <si>
    <t>REDH3</t>
  </si>
  <si>
    <t>AXEV3</t>
  </si>
  <si>
    <t>WCKW3</t>
  </si>
  <si>
    <t>WILT3</t>
  </si>
  <si>
    <t>SHAR3</t>
  </si>
  <si>
    <t>TONE3</t>
  </si>
  <si>
    <t>BAHW3</t>
  </si>
  <si>
    <t>WATB3</t>
  </si>
  <si>
    <t>OGWF1</t>
  </si>
  <si>
    <t>BCHP3</t>
  </si>
  <si>
    <t>VIRI3</t>
  </si>
  <si>
    <t>FIDO3</t>
  </si>
  <si>
    <t>RKHM3</t>
  </si>
  <si>
    <t>LKLB3</t>
  </si>
  <si>
    <t>HLMR3</t>
  </si>
  <si>
    <t>ALDW3</t>
  </si>
  <si>
    <t>WYND3</t>
  </si>
  <si>
    <t>WDBY1</t>
  </si>
  <si>
    <t>WSHB3</t>
  </si>
  <si>
    <t>SNRG1</t>
  </si>
  <si>
    <t>CLFD3</t>
  </si>
  <si>
    <t>LFTN3</t>
  </si>
  <si>
    <t>WRNR3</t>
  </si>
  <si>
    <t>FRSL3</t>
  </si>
  <si>
    <t>HALL3</t>
  </si>
  <si>
    <t>CSTL1</t>
  </si>
  <si>
    <t>TLLN1</t>
  </si>
  <si>
    <t>FDRB3</t>
  </si>
  <si>
    <t>TRNW1</t>
  </si>
  <si>
    <t>NIRO3</t>
  </si>
  <si>
    <t>LRLH1</t>
  </si>
  <si>
    <t>CNWF1</t>
  </si>
  <si>
    <t>OTPV3</t>
  </si>
  <si>
    <t>CWBP31</t>
  </si>
  <si>
    <t>TNVF3</t>
  </si>
  <si>
    <t>VTNG3</t>
  </si>
  <si>
    <t>HUSH1</t>
  </si>
  <si>
    <t>ARCT3</t>
  </si>
  <si>
    <t>TPCS3</t>
  </si>
  <si>
    <t>GMMM1</t>
  </si>
  <si>
    <t>FORE31</t>
  </si>
  <si>
    <t>FORE32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</si>
</sst>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dd/mm/yy;@"/>
  </numFmts>
  <fonts count="32"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indexed="64"/>
      </left>
      <right/>
      <top/>
      <bottom/>
      <diagonal/>
    </border>
    <border>
      <left/>
      <right style="thin">
        <color indexed="64"/>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s>
  <cellStyleXfs count="19">
    <xf numFmtId="0" fontId="0"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3" fillId="24" borderId="0" applyNumberFormat="0" applyBorder="0" applyAlignment="0" applyProtection="0"/>
    <xf numFmtId="0" fontId="2" fillId="6"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 fillId="27" borderId="0" applyNumberFormat="0" applyBorder="0" applyAlignment="0" applyProtection="0"/>
    <xf numFmtId="0" fontId="23" fillId="28" borderId="0" applyNumberFormat="0" applyBorder="0" applyAlignment="0" applyProtection="0"/>
    <xf numFmtId="0" fontId="27" fillId="0" borderId="0"/>
    <xf numFmtId="0" fontId="29" fillId="35"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7" fillId="0" borderId="0" applyNumberFormat="0" applyFill="0" applyBorder="0" applyAlignment="0" applyProtection="0">
      <alignment horizontal="left"/>
    </xf>
  </cellStyleXfs>
  <cellXfs count="330">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3"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2"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49" fontId="20" fillId="8" borderId="1" xfId="0" applyNumberFormat="1" applyFont="1" applyFill="1" applyBorder="1" applyAlignment="1" applyProtection="1">
      <alignment horizontal="center" vertical="center" wrapText="1"/>
      <protection locked="0"/>
    </xf>
    <xf numFmtId="172" fontId="20" fillId="9" borderId="1" xfId="0" applyNumberFormat="1" applyFont="1" applyFill="1" applyBorder="1" applyAlignment="1" applyProtection="1">
      <alignment horizontal="center" vertical="center"/>
      <protection locked="0"/>
    </xf>
    <xf numFmtId="172"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3" fontId="20" fillId="8" borderId="1" xfId="0" applyNumberFormat="1" applyFont="1" applyFill="1" applyBorder="1" applyAlignment="1" applyProtection="1">
      <alignment horizontal="center" vertical="center" wrapText="1"/>
      <protection locked="0"/>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3" applyFont="1" applyFill="1" applyAlignment="1" applyProtection="1">
      <alignment vertical="center"/>
    </xf>
    <xf numFmtId="0" fontId="5" fillId="2" borderId="8" xfId="6" quotePrefix="1" applyFont="1" applyFill="1" applyBorder="1" applyAlignment="1">
      <alignment vertical="center" wrapText="1"/>
    </xf>
    <xf numFmtId="0" fontId="5" fillId="2" borderId="0" xfId="6" applyFont="1" applyFill="1" applyAlignment="1">
      <alignment vertical="center"/>
    </xf>
    <xf numFmtId="0" fontId="7" fillId="2" borderId="0" xfId="6" applyFont="1" applyFill="1" applyAlignment="1">
      <alignment vertical="center"/>
    </xf>
    <xf numFmtId="0" fontId="6" fillId="7" borderId="1" xfId="6" quotePrefix="1" applyFont="1" applyFill="1" applyBorder="1" applyAlignment="1">
      <alignment horizontal="center" vertical="center" wrapText="1"/>
    </xf>
    <xf numFmtId="0" fontId="6" fillId="7" borderId="1" xfId="6" applyFont="1" applyFill="1" applyBorder="1" applyAlignment="1">
      <alignment horizontal="center" vertical="center" wrapText="1"/>
    </xf>
    <xf numFmtId="49" fontId="22" fillId="7" borderId="1" xfId="6" applyNumberFormat="1" applyFont="1" applyFill="1" applyBorder="1" applyAlignment="1">
      <alignment horizontal="center" vertical="center" wrapText="1"/>
    </xf>
    <xf numFmtId="49" fontId="6" fillId="7" borderId="1" xfId="6" applyNumberFormat="1" applyFont="1" applyFill="1" applyBorder="1" applyAlignment="1">
      <alignment horizontal="center" vertical="center" wrapText="1"/>
    </xf>
    <xf numFmtId="1" fontId="5" fillId="9" borderId="1" xfId="6" applyNumberFormat="1" applyFont="1" applyFill="1" applyBorder="1" applyAlignment="1" applyProtection="1">
      <alignment horizontal="left" vertical="center" wrapText="1"/>
      <protection locked="0"/>
    </xf>
    <xf numFmtId="0" fontId="5" fillId="9" borderId="1" xfId="6" applyNumberFormat="1" applyFont="1" applyFill="1" applyBorder="1" applyAlignment="1" applyProtection="1">
      <alignment horizontal="left" vertical="center" wrapText="1"/>
      <protection locked="0"/>
    </xf>
    <xf numFmtId="0" fontId="5" fillId="2" borderId="0" xfId="6" applyFont="1" applyFill="1" applyAlignment="1">
      <alignment horizontal="center" vertical="center"/>
    </xf>
    <xf numFmtId="166" fontId="5" fillId="2" borderId="0" xfId="6" applyNumberFormat="1" applyFont="1" applyFill="1" applyAlignment="1">
      <alignment horizontal="center" vertical="center"/>
    </xf>
    <xf numFmtId="0" fontId="5" fillId="2" borderId="0" xfId="6" applyFont="1" applyFill="1"/>
    <xf numFmtId="172" fontId="3" fillId="12" borderId="1" xfId="6" applyNumberFormat="1" applyFont="1" applyFill="1" applyBorder="1" applyAlignment="1" applyProtection="1">
      <alignment horizontal="center" vertical="center"/>
      <protection locked="0"/>
    </xf>
    <xf numFmtId="164" fontId="3" fillId="12" borderId="1" xfId="6" applyNumberFormat="1" applyFont="1" applyFill="1" applyBorder="1" applyAlignment="1" applyProtection="1">
      <alignment horizontal="center" vertical="center"/>
      <protection locked="0"/>
    </xf>
    <xf numFmtId="172" fontId="3" fillId="9" borderId="1" xfId="6" applyNumberFormat="1" applyFont="1" applyFill="1" applyBorder="1" applyAlignment="1" applyProtection="1">
      <alignment horizontal="center" vertical="center"/>
      <protection locked="0"/>
    </xf>
    <xf numFmtId="164" fontId="3" fillId="9" borderId="1" xfId="6" applyNumberFormat="1" applyFont="1" applyFill="1" applyBorder="1" applyAlignment="1" applyProtection="1">
      <alignment horizontal="center" vertical="center"/>
      <protection locked="0"/>
    </xf>
    <xf numFmtId="0" fontId="5" fillId="0" borderId="0" xfId="0" applyFont="1" applyProtection="1">
      <protection locked="0"/>
    </xf>
    <xf numFmtId="49" fontId="10" fillId="6" borderId="0" xfId="1" quotePrefix="1" applyNumberFormat="1" applyFont="1" applyFill="1" applyAlignment="1" applyProtection="1">
      <alignment horizontal="left" vertical="center" wrapText="1"/>
      <protection locked="0"/>
    </xf>
    <xf numFmtId="49" fontId="10" fillId="6" borderId="0" xfId="1" applyNumberFormat="1" applyFont="1" applyFill="1" applyAlignment="1" applyProtection="1">
      <alignment vertical="center" wrapText="1"/>
      <protection locked="0"/>
    </xf>
    <xf numFmtId="49" fontId="18" fillId="0" borderId="0" xfId="4" applyNumberFormat="1" applyFont="1" applyBorder="1" applyAlignment="1" applyProtection="1">
      <alignment vertical="center"/>
      <protection locked="0"/>
    </xf>
    <xf numFmtId="0" fontId="5" fillId="0" borderId="0" xfId="0" applyFont="1" applyBorder="1" applyProtection="1">
      <protection locked="0"/>
    </xf>
    <xf numFmtId="49" fontId="10" fillId="6" borderId="0" xfId="1" applyNumberFormat="1" applyFont="1" applyFill="1" applyBorder="1" applyAlignment="1" applyProtection="1">
      <alignment vertical="center" wrapText="1"/>
      <protection locked="0"/>
    </xf>
    <xf numFmtId="49" fontId="10" fillId="0" borderId="0" xfId="5" applyNumberFormat="1" applyFont="1" applyBorder="1" applyAlignment="1" applyProtection="1">
      <alignment vertical="center"/>
      <protection locked="0"/>
    </xf>
    <xf numFmtId="49" fontId="10" fillId="0" borderId="0" xfId="5" quotePrefix="1" applyNumberFormat="1" applyFont="1" applyBorder="1" applyAlignment="1" applyProtection="1">
      <alignment horizontal="left" vertical="center"/>
      <protection locked="0"/>
    </xf>
    <xf numFmtId="49" fontId="22" fillId="7" borderId="1" xfId="0" applyNumberFormat="1" applyFont="1" applyFill="1" applyBorder="1" applyAlignment="1">
      <alignment horizontal="center" vertical="center" wrapText="1"/>
    </xf>
    <xf numFmtId="0" fontId="12" fillId="0" borderId="0" xfId="3"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4" fillId="20" borderId="1" xfId="0" applyFont="1" applyFill="1" applyBorder="1" applyAlignment="1" applyProtection="1">
      <alignment horizontal="center" vertical="center" wrapText="1"/>
      <protection locked="0"/>
    </xf>
    <xf numFmtId="0" fontId="24"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6"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1" applyNumberFormat="1" applyFont="1" applyFill="1" applyBorder="1" applyAlignment="1">
      <alignment horizontal="center" vertical="center" wrapText="1"/>
    </xf>
    <xf numFmtId="172" fontId="20" fillId="19" borderId="3" xfId="0" applyNumberFormat="1" applyFont="1" applyFill="1" applyBorder="1" applyAlignment="1" applyProtection="1">
      <alignment horizontal="center" vertical="center" wrapText="1"/>
      <protection locked="0"/>
    </xf>
    <xf numFmtId="0" fontId="12" fillId="0" borderId="0" xfId="3" applyAlignment="1" applyProtection="1"/>
    <xf numFmtId="0" fontId="12" fillId="2" borderId="0" xfId="3" applyFont="1" applyFill="1" applyAlignment="1" applyProtection="1">
      <alignment vertical="center"/>
      <protection hidden="1"/>
    </xf>
    <xf numFmtId="175" fontId="5" fillId="9" borderId="1" xfId="6" applyNumberFormat="1" applyFont="1" applyFill="1" applyBorder="1" applyAlignment="1">
      <alignment horizontal="center" vertical="center" wrapText="1"/>
    </xf>
    <xf numFmtId="0" fontId="5" fillId="9" borderId="1" xfId="6" applyNumberFormat="1" applyFont="1" applyFill="1" applyBorder="1" applyAlignment="1" applyProtection="1">
      <alignment horizontal="left" vertical="center" wrapText="1"/>
    </xf>
    <xf numFmtId="1" fontId="5" fillId="9" borderId="1" xfId="6" applyNumberFormat="1" applyFont="1" applyFill="1" applyBorder="1" applyAlignment="1" applyProtection="1">
      <alignment horizontal="left" vertical="center" wrapText="1"/>
    </xf>
    <xf numFmtId="172" fontId="3" fillId="23" borderId="1" xfId="6" applyNumberFormat="1" applyFont="1" applyFill="1" applyBorder="1" applyAlignment="1" applyProtection="1">
      <alignment horizontal="center" vertical="center"/>
    </xf>
    <xf numFmtId="43" fontId="3" fillId="23" borderId="1" xfId="7" applyFont="1" applyFill="1" applyBorder="1" applyAlignment="1" applyProtection="1">
      <alignment horizontal="center" vertical="center"/>
    </xf>
    <xf numFmtId="164" fontId="3" fillId="23" borderId="1" xfId="6" applyNumberFormat="1" applyFont="1" applyFill="1" applyBorder="1" applyAlignment="1" applyProtection="1">
      <alignment horizontal="center" vertical="center"/>
    </xf>
    <xf numFmtId="165" fontId="3" fillId="12" borderId="1" xfId="6" applyNumberFormat="1" applyFont="1" applyFill="1" applyBorder="1" applyAlignment="1" applyProtection="1">
      <alignment horizontal="center" vertical="center"/>
    </xf>
    <xf numFmtId="43" fontId="3" fillId="12" borderId="1" xfId="7" applyFont="1" applyFill="1" applyBorder="1" applyAlignment="1" applyProtection="1">
      <alignment horizontal="center" vertical="center"/>
    </xf>
    <xf numFmtId="164" fontId="3" fillId="12" borderId="1" xfId="6" applyNumberFormat="1" applyFont="1" applyFill="1" applyBorder="1" applyAlignment="1" applyProtection="1">
      <alignment horizontal="center" vertical="center"/>
    </xf>
    <xf numFmtId="0" fontId="5" fillId="11" borderId="1" xfId="13" applyFont="1" applyFill="1" applyBorder="1" applyAlignment="1" applyProtection="1">
      <alignment vertical="center"/>
      <protection locked="0"/>
    </xf>
    <xf numFmtId="174" fontId="5" fillId="31" borderId="1" xfId="10" applyNumberFormat="1" applyFont="1" applyFill="1" applyBorder="1" applyAlignment="1" applyProtection="1">
      <alignment vertical="center"/>
      <protection locked="0"/>
    </xf>
    <xf numFmtId="173" fontId="2" fillId="30" borderId="1" xfId="9" applyNumberFormat="1" applyFill="1" applyBorder="1" applyAlignment="1" applyProtection="1">
      <alignment vertical="center"/>
    </xf>
    <xf numFmtId="174" fontId="5" fillId="30" borderId="1" xfId="9" applyNumberFormat="1" applyFont="1" applyFill="1" applyBorder="1" applyAlignment="1" applyProtection="1">
      <alignment vertical="center"/>
      <protection locked="0"/>
    </xf>
    <xf numFmtId="174" fontId="5" fillId="33" borderId="1" xfId="9" applyNumberFormat="1" applyFont="1" applyFill="1" applyBorder="1" applyAlignment="1" applyProtection="1">
      <alignment vertical="center"/>
      <protection locked="0"/>
    </xf>
    <xf numFmtId="174" fontId="5"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8" quotePrefix="1" applyFont="1" applyFill="1" applyBorder="1" applyAlignment="1" applyProtection="1">
      <alignment horizontal="center" vertical="center" wrapText="1"/>
    </xf>
    <xf numFmtId="0" fontId="5" fillId="32" borderId="1" xfId="11" quotePrefix="1" applyFont="1" applyFill="1" applyBorder="1" applyAlignment="1" applyProtection="1">
      <alignment horizontal="center" vertical="center" wrapText="1"/>
    </xf>
    <xf numFmtId="173" fontId="2" fillId="33" borderId="1" xfId="12"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3" applyFont="1" applyFill="1" applyBorder="1" applyAlignment="1" applyProtection="1">
      <alignment vertical="center" wrapText="1"/>
    </xf>
    <xf numFmtId="0" fontId="5" fillId="29" borderId="1" xfId="13" applyFont="1" applyFill="1" applyBorder="1" applyAlignment="1" applyProtection="1">
      <alignment vertical="center" wrapText="1"/>
    </xf>
    <xf numFmtId="0" fontId="1" fillId="11" borderId="1" xfId="13" applyFont="1" applyFill="1" applyBorder="1" applyAlignment="1" applyProtection="1">
      <alignment vertical="center" wrapText="1"/>
    </xf>
    <xf numFmtId="0" fontId="1" fillId="29" borderId="1" xfId="13"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4" fontId="2" fillId="30" borderId="1" xfId="9" applyNumberFormat="1" applyFill="1" applyBorder="1" applyAlignment="1" applyProtection="1">
      <alignment vertical="center"/>
      <protection locked="0"/>
    </xf>
    <xf numFmtId="176" fontId="2" fillId="30" borderId="1" xfId="9" applyNumberFormat="1" applyFill="1" applyBorder="1" applyAlignment="1" applyProtection="1">
      <alignment vertical="center"/>
    </xf>
    <xf numFmtId="176" fontId="2" fillId="33" borderId="1" xfId="9" applyNumberFormat="1" applyFill="1" applyBorder="1" applyAlignment="1" applyProtection="1">
      <alignment vertical="center"/>
    </xf>
    <xf numFmtId="176" fontId="5" fillId="31" borderId="1" xfId="10" applyNumberFormat="1" applyFont="1" applyFill="1" applyBorder="1" applyAlignment="1" applyProtection="1">
      <alignment vertical="center"/>
    </xf>
    <xf numFmtId="176" fontId="5" fillId="34" borderId="1" xfId="10" applyNumberFormat="1" applyFont="1" applyFill="1" applyBorder="1" applyAlignment="1" applyProtection="1">
      <alignment vertical="center"/>
    </xf>
    <xf numFmtId="177" fontId="2" fillId="30" borderId="5" xfId="9" applyNumberFormat="1" applyFill="1" applyBorder="1" applyAlignment="1" applyProtection="1">
      <alignment vertical="center"/>
    </xf>
    <xf numFmtId="177" fontId="2" fillId="30" borderId="1" xfId="9" applyNumberFormat="1" applyFill="1" applyBorder="1" applyAlignment="1" applyProtection="1">
      <alignment vertical="center"/>
    </xf>
    <xf numFmtId="0" fontId="6" fillId="7" borderId="1" xfId="0" applyFont="1" applyFill="1" applyBorder="1" applyAlignment="1">
      <alignment horizontal="center" vertical="center" wrapText="1"/>
    </xf>
    <xf numFmtId="2" fontId="6" fillId="7" borderId="1" xfId="6" applyNumberFormat="1" applyFont="1" applyFill="1" applyBorder="1" applyAlignment="1">
      <alignment horizontal="center" vertical="center" wrapText="1"/>
    </xf>
    <xf numFmtId="49" fontId="5" fillId="11" borderId="1" xfId="8" quotePrefix="1" applyNumberFormat="1" applyFont="1" applyFill="1" applyBorder="1" applyAlignment="1" applyProtection="1">
      <alignment horizontal="center" vertical="center" wrapText="1"/>
    </xf>
    <xf numFmtId="49" fontId="5" fillId="32" borderId="1" xfId="11" quotePrefix="1" applyNumberFormat="1" applyFont="1" applyFill="1" applyBorder="1" applyAlignment="1" applyProtection="1">
      <alignment horizontal="center" vertical="center" wrapText="1"/>
    </xf>
    <xf numFmtId="49" fontId="10" fillId="6" borderId="0" xfId="1" applyNumberFormat="1" applyFont="1" applyFill="1" applyAlignment="1" applyProtection="1">
      <alignment horizontal="center" vertical="center" wrapText="1"/>
      <protection locked="0"/>
    </xf>
    <xf numFmtId="49" fontId="10" fillId="6" borderId="0" xfId="1" quotePrefix="1" applyNumberFormat="1" applyFont="1" applyFill="1" applyAlignment="1" applyProtection="1">
      <alignment horizontal="center" vertical="center" wrapText="1"/>
      <protection locked="0"/>
    </xf>
    <xf numFmtId="49" fontId="22" fillId="7" borderId="1" xfId="6" quotePrefix="1" applyNumberFormat="1" applyFont="1" applyFill="1" applyBorder="1" applyAlignment="1">
      <alignment horizontal="center" vertical="center" wrapText="1"/>
    </xf>
    <xf numFmtId="0" fontId="0" fillId="0" borderId="0" xfId="0" applyFill="1"/>
    <xf numFmtId="0" fontId="13" fillId="0" borderId="0" xfId="3" applyFont="1" applyFill="1" applyBorder="1" applyAlignment="1" applyProtection="1">
      <alignment vertical="center"/>
    </xf>
    <xf numFmtId="49" fontId="18" fillId="0" borderId="0" xfId="4"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78" fontId="21" fillId="18" borderId="1" xfId="0" applyNumberFormat="1" applyFont="1" applyFill="1" applyBorder="1" applyAlignment="1" applyProtection="1">
      <alignment horizontal="center" vertical="center"/>
      <protection locked="0"/>
    </xf>
    <xf numFmtId="178" fontId="20" fillId="19" borderId="1" xfId="0" applyNumberFormat="1" applyFont="1" applyFill="1" applyBorder="1" applyAlignment="1" applyProtection="1">
      <alignment horizontal="center" vertical="center"/>
      <protection locked="0"/>
    </xf>
    <xf numFmtId="178" fontId="21" fillId="20" borderId="1" xfId="0" applyNumberFormat="1" applyFont="1" applyFill="1" applyBorder="1" applyAlignment="1" applyProtection="1">
      <alignment horizontal="center" vertical="center"/>
      <protection locked="0"/>
    </xf>
    <xf numFmtId="178" fontId="21" fillId="21" borderId="1" xfId="0" applyNumberFormat="1" applyFont="1" applyFill="1" applyBorder="1" applyAlignment="1" applyProtection="1">
      <alignment horizontal="center" vertical="center"/>
      <protection locked="0"/>
    </xf>
    <xf numFmtId="178" fontId="20" fillId="22" borderId="1" xfId="0" applyNumberFormat="1" applyFont="1" applyFill="1" applyBorder="1" applyAlignment="1" applyProtection="1">
      <alignment horizontal="center" vertical="center"/>
      <protection locked="0"/>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11" borderId="1" xfId="0" applyFont="1" applyFill="1" applyBorder="1" applyAlignment="1" applyProtection="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178" fontId="30" fillId="18" borderId="1" xfId="0" applyNumberFormat="1" applyFont="1" applyFill="1" applyBorder="1" applyAlignment="1" applyProtection="1">
      <alignment horizontal="center" vertical="center" wrapText="1"/>
      <protection locked="0"/>
    </xf>
    <xf numFmtId="178" fontId="8" fillId="19" borderId="1" xfId="0" applyNumberFormat="1" applyFont="1" applyFill="1" applyBorder="1" applyAlignment="1" applyProtection="1">
      <alignment horizontal="center" vertical="center" wrapText="1"/>
      <protection locked="0"/>
    </xf>
    <xf numFmtId="178" fontId="30" fillId="20" borderId="1" xfId="0" applyNumberFormat="1" applyFont="1" applyFill="1" applyBorder="1" applyAlignment="1" applyProtection="1">
      <alignment horizontal="center" vertical="center" wrapText="1"/>
      <protection locked="0"/>
    </xf>
    <xf numFmtId="164" fontId="8" fillId="3" borderId="1" xfId="0" applyNumberFormat="1" applyFont="1" applyFill="1" applyBorder="1" applyAlignment="1" applyProtection="1">
      <alignment horizontal="center" vertical="center"/>
      <protection locked="0"/>
    </xf>
    <xf numFmtId="172" fontId="8" fillId="3" borderId="1" xfId="0" applyNumberFormat="1" applyFont="1" applyFill="1" applyBorder="1" applyAlignment="1" applyProtection="1">
      <alignment horizontal="center" vertical="center"/>
      <protection locked="0"/>
    </xf>
    <xf numFmtId="172" fontId="8" fillId="9" borderId="1" xfId="0" applyNumberFormat="1" applyFont="1" applyFill="1" applyBorder="1" applyAlignment="1" applyProtection="1">
      <alignment horizontal="center" vertical="center"/>
      <protection locked="0"/>
    </xf>
    <xf numFmtId="178" fontId="30" fillId="21" borderId="1" xfId="0" applyNumberFormat="1" applyFont="1" applyFill="1" applyBorder="1" applyAlignment="1" applyProtection="1">
      <alignment horizontal="center" vertical="center" wrapText="1"/>
      <protection locked="0"/>
    </xf>
    <xf numFmtId="178" fontId="8" fillId="22"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xf>
    <xf numFmtId="172" fontId="8" fillId="9" borderId="1" xfId="0" applyNumberFormat="1" applyFont="1" applyFill="1" applyBorder="1" applyAlignment="1" applyProtection="1">
      <alignment horizontal="center" vertical="center" wrapText="1"/>
      <protection locked="0"/>
    </xf>
    <xf numFmtId="0" fontId="5" fillId="0" borderId="0" xfId="6"/>
    <xf numFmtId="0" fontId="5" fillId="0" borderId="0" xfId="6" applyAlignment="1">
      <alignment horizontal="left"/>
    </xf>
    <xf numFmtId="0" fontId="31" fillId="0" borderId="0" xfId="6" applyFont="1"/>
    <xf numFmtId="0" fontId="12" fillId="0" borderId="0" xfId="3" applyFont="1" applyFill="1" applyAlignment="1" applyProtection="1">
      <alignment horizontal="left" vertical="center"/>
    </xf>
    <xf numFmtId="0" fontId="5" fillId="0" borderId="0" xfId="6" applyAlignment="1">
      <alignment horizontal="center" vertical="center" wrapText="1"/>
    </xf>
    <xf numFmtId="0" fontId="5" fillId="0" borderId="0" xfId="6" applyAlignment="1">
      <alignment horizontal="center" vertical="top" wrapText="1"/>
    </xf>
    <xf numFmtId="0" fontId="5" fillId="36" borderId="0" xfId="6" applyFill="1" applyAlignment="1">
      <alignment horizontal="left"/>
    </xf>
    <xf numFmtId="14" fontId="5" fillId="0" borderId="0" xfId="6" applyNumberFormat="1"/>
    <xf numFmtId="0" fontId="5" fillId="0" borderId="0" xfId="6" quotePrefix="1" applyAlignment="1">
      <alignment horizontal="left"/>
    </xf>
    <xf numFmtId="0" fontId="5" fillId="0" borderId="0" xfId="6" quotePrefix="1" applyFont="1" applyAlignment="1">
      <alignment horizontal="left"/>
    </xf>
    <xf numFmtId="0" fontId="5" fillId="0" borderId="0" xfId="6" applyFont="1"/>
    <xf numFmtId="0" fontId="12" fillId="0" borderId="0" xfId="3" applyFill="1" applyAlignment="1" applyProtection="1">
      <alignment horizontal="left" vertical="center"/>
    </xf>
    <xf numFmtId="0" fontId="5" fillId="36" borderId="0" xfId="6" applyFill="1" applyAlignment="1">
      <alignment horizontal="left" vertical="center"/>
    </xf>
    <xf numFmtId="179" fontId="5" fillId="36" borderId="0" xfId="6" applyNumberFormat="1" applyFill="1" applyAlignment="1">
      <alignment horizontal="left"/>
    </xf>
    <xf numFmtId="0" fontId="5" fillId="4" borderId="1" xfId="0" applyFont="1" applyFill="1" applyBorder="1" applyAlignment="1">
      <alignment horizontal="center" vertical="center" wrapText="1"/>
    </xf>
    <xf numFmtId="0" fontId="24" fillId="18" borderId="1" xfId="0" applyFont="1" applyFill="1" applyBorder="1" applyAlignment="1" applyProtection="1">
      <alignment horizontal="center" vertical="center" wrapText="1"/>
      <protection locked="0"/>
    </xf>
    <xf numFmtId="180" fontId="15" fillId="5" borderId="7" xfId="2"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4" xfId="0" applyFont="1" applyFill="1" applyBorder="1" applyAlignment="1">
      <alignment vertical="center" wrapText="1"/>
    </xf>
    <xf numFmtId="0" fontId="5" fillId="9" borderId="1" xfId="0" quotePrefix="1" applyNumberFormat="1" applyFont="1" applyFill="1" applyBorder="1" applyAlignment="1" applyProtection="1">
      <alignment horizontal="left" vertical="center" wrapText="1"/>
      <protection locked="0"/>
    </xf>
    <xf numFmtId="0" fontId="5" fillId="9" borderId="1" xfId="0" applyNumberFormat="1" applyFont="1" applyFill="1" applyBorder="1" applyAlignment="1" applyProtection="1">
      <alignment horizontal="left" vertical="center" wrapText="1"/>
      <protection locked="0"/>
    </xf>
    <xf numFmtId="0" fontId="6" fillId="0" borderId="6" xfId="0" applyFont="1"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7" borderId="6" xfId="6" applyFont="1" applyFill="1" applyBorder="1" applyAlignment="1" applyProtection="1">
      <alignment vertical="center" wrapText="1"/>
      <protection locked="0"/>
    </xf>
    <xf numFmtId="0" fontId="24" fillId="18" borderId="1" xfId="6" applyFont="1" applyFill="1" applyBorder="1" applyAlignment="1" applyProtection="1">
      <alignment horizontal="center" vertical="center" wrapText="1"/>
      <protection locked="0"/>
    </xf>
    <xf numFmtId="0" fontId="24" fillId="20" borderId="1" xfId="6" applyFont="1" applyFill="1" applyBorder="1" applyAlignment="1" applyProtection="1">
      <alignment horizontal="center" vertical="center" wrapText="1"/>
      <protection locked="0"/>
    </xf>
    <xf numFmtId="0" fontId="24" fillId="21" borderId="1" xfId="6" applyFont="1" applyFill="1" applyBorder="1" applyAlignment="1" applyProtection="1">
      <alignment horizontal="center" vertical="center" wrapText="1"/>
      <protection locked="0"/>
    </xf>
    <xf numFmtId="0" fontId="6" fillId="22" borderId="1" xfId="6" applyFont="1" applyFill="1" applyBorder="1" applyAlignment="1" applyProtection="1">
      <alignment horizontal="center" vertical="center" wrapText="1"/>
      <protection locked="0"/>
    </xf>
    <xf numFmtId="0" fontId="6" fillId="0" borderId="1" xfId="6" applyFont="1" applyBorder="1" applyAlignment="1">
      <alignment horizontal="center" vertical="center" wrapText="1"/>
    </xf>
    <xf numFmtId="0" fontId="5" fillId="0" borderId="13" xfId="6" applyFont="1" applyFill="1" applyBorder="1" applyAlignment="1">
      <alignment horizontal="center" vertical="center" wrapText="1"/>
    </xf>
    <xf numFmtId="0" fontId="16" fillId="17" borderId="0" xfId="1" applyNumberFormat="1" applyFont="1" applyFill="1" applyBorder="1" applyAlignment="1" applyProtection="1">
      <alignment horizontal="center" vertical="center" wrapText="1"/>
    </xf>
    <xf numFmtId="0" fontId="16" fillId="17" borderId="0" xfId="1" applyNumberFormat="1" applyFont="1" applyFill="1" applyBorder="1" applyAlignment="1">
      <alignment vertical="center" wrapText="1"/>
    </xf>
    <xf numFmtId="0" fontId="5" fillId="0" borderId="6" xfId="6" applyFont="1" applyBorder="1" applyAlignment="1">
      <alignment horizontal="center" vertical="center" wrapText="1"/>
    </xf>
    <xf numFmtId="0" fontId="5" fillId="0" borderId="3" xfId="6" applyFont="1" applyBorder="1" applyAlignment="1">
      <alignment horizontal="center" vertical="center" wrapText="1"/>
    </xf>
    <xf numFmtId="0" fontId="5" fillId="17" borderId="1" xfId="6" applyFont="1" applyFill="1" applyBorder="1" applyAlignment="1">
      <alignment horizontal="center" vertical="center" wrapText="1"/>
    </xf>
    <xf numFmtId="0" fontId="5" fillId="0" borderId="1" xfId="6" applyFont="1" applyFill="1" applyBorder="1" applyAlignment="1">
      <alignment horizontal="center" vertical="center" wrapText="1"/>
    </xf>
    <xf numFmtId="0" fontId="5" fillId="4" borderId="1" xfId="6" applyFont="1" applyFill="1" applyBorder="1" applyAlignment="1">
      <alignment horizontal="center" vertical="center" wrapText="1"/>
    </xf>
    <xf numFmtId="0" fontId="5" fillId="0" borderId="3" xfId="6"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lignment vertical="center" wrapText="1"/>
    </xf>
    <xf numFmtId="0" fontId="16" fillId="17" borderId="18" xfId="1" applyNumberFormat="1" applyFont="1" applyFill="1" applyBorder="1" applyAlignment="1">
      <alignment horizontal="center" vertical="center" wrapText="1"/>
    </xf>
    <xf numFmtId="0" fontId="5" fillId="0" borderId="0" xfId="0" applyFont="1" applyBorder="1" applyAlignment="1">
      <alignment vertical="center" wrapText="1"/>
    </xf>
    <xf numFmtId="0" fontId="5" fillId="0" borderId="20" xfId="0" applyFont="1" applyFill="1" applyBorder="1" applyAlignment="1">
      <alignment horizontal="center" vertical="center" wrapText="1"/>
    </xf>
    <xf numFmtId="0" fontId="6" fillId="17" borderId="0" xfId="0" applyFont="1" applyFill="1" applyBorder="1" applyAlignment="1">
      <alignment horizontal="left" vertical="center" wrapText="1"/>
    </xf>
    <xf numFmtId="0" fontId="5" fillId="17" borderId="0" xfId="0" applyFont="1" applyFill="1" applyBorder="1" applyAlignment="1">
      <alignment horizontal="left" vertical="center" wrapText="1"/>
    </xf>
    <xf numFmtId="0" fontId="5" fillId="0" borderId="1" xfId="6" quotePrefix="1" applyFont="1" applyBorder="1" applyAlignment="1">
      <alignment horizontal="center" vertical="center" wrapText="1"/>
    </xf>
    <xf numFmtId="0" fontId="5" fillId="2" borderId="0" xfId="6" quotePrefix="1" applyFont="1" applyFill="1" applyBorder="1" applyAlignment="1" applyProtection="1">
      <alignment horizontal="center" vertical="center" wrapText="1"/>
    </xf>
    <xf numFmtId="0" fontId="5" fillId="2" borderId="0" xfId="6" applyFill="1" applyAlignment="1" applyProtection="1">
      <alignment vertical="center"/>
    </xf>
    <xf numFmtId="0" fontId="5" fillId="17" borderId="0" xfId="6" applyFill="1" applyBorder="1" applyAlignment="1" applyProtection="1">
      <alignment vertical="center"/>
    </xf>
    <xf numFmtId="0" fontId="6" fillId="7" borderId="1" xfId="6" quotePrefix="1" applyFont="1" applyFill="1" applyBorder="1" applyAlignment="1" applyProtection="1">
      <alignment horizontal="center" vertical="center" wrapText="1"/>
    </xf>
    <xf numFmtId="0" fontId="6" fillId="7" borderId="1" xfId="6" applyFont="1" applyFill="1" applyBorder="1" applyAlignment="1" applyProtection="1">
      <alignment horizontal="center" vertical="center" wrapText="1"/>
    </xf>
    <xf numFmtId="0" fontId="6" fillId="7" borderId="1" xfId="6" applyFont="1" applyFill="1" applyBorder="1" applyAlignment="1" applyProtection="1">
      <alignment vertical="center" wrapText="1"/>
    </xf>
    <xf numFmtId="0" fontId="20" fillId="8" borderId="1" xfId="6" applyNumberFormat="1" applyFont="1" applyFill="1" applyBorder="1" applyAlignment="1" applyProtection="1">
      <alignment horizontal="center" vertical="center" wrapText="1"/>
    </xf>
    <xf numFmtId="0" fontId="20" fillId="17" borderId="1" xfId="6" applyNumberFormat="1" applyFont="1" applyFill="1" applyBorder="1" applyAlignment="1" applyProtection="1">
      <alignment horizontal="center" vertical="center" wrapText="1"/>
    </xf>
    <xf numFmtId="164" fontId="20" fillId="3" borderId="1" xfId="6" applyNumberFormat="1" applyFont="1" applyFill="1" applyBorder="1" applyAlignment="1" applyProtection="1">
      <alignment horizontal="center" vertical="center"/>
      <protection locked="0"/>
    </xf>
    <xf numFmtId="0" fontId="6" fillId="11" borderId="1" xfId="6" applyFont="1" applyFill="1" applyBorder="1" applyAlignment="1" applyProtection="1">
      <alignment vertical="center" wrapText="1"/>
    </xf>
    <xf numFmtId="164" fontId="20" fillId="3" borderId="1" xfId="6" applyNumberFormat="1" applyFont="1" applyFill="1" applyBorder="1" applyAlignment="1" applyProtection="1">
      <alignment horizontal="center" vertical="center"/>
    </xf>
    <xf numFmtId="0" fontId="5" fillId="2" borderId="0" xfId="6" applyFill="1" applyAlignment="1" applyProtection="1">
      <alignment horizontal="center" vertical="center"/>
    </xf>
    <xf numFmtId="164" fontId="20" fillId="9" borderId="1" xfId="6" applyNumberFormat="1" applyFont="1" applyFill="1" applyBorder="1" applyAlignment="1" applyProtection="1">
      <alignment horizontal="center" vertical="center"/>
      <protection locked="0"/>
    </xf>
    <xf numFmtId="164" fontId="20" fillId="9" borderId="1" xfId="6" applyNumberFormat="1" applyFont="1" applyFill="1" applyBorder="1" applyAlignment="1" applyProtection="1">
      <alignment horizontal="center" vertical="center"/>
    </xf>
    <xf numFmtId="0" fontId="20" fillId="8" borderId="1" xfId="0" applyNumberFormat="1" applyFont="1" applyFill="1" applyBorder="1" applyAlignment="1" applyProtection="1">
      <alignment horizontal="center"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0" borderId="0" xfId="0" quotePrefix="1" applyNumberFormat="1" applyFont="1" applyFill="1" applyAlignment="1" applyProtection="1">
      <alignment horizontal="left" vertical="top" wrapText="1"/>
    </xf>
    <xf numFmtId="0" fontId="14" fillId="0" borderId="0" xfId="0" quotePrefix="1" applyNumberFormat="1" applyFont="1" applyAlignment="1" applyProtection="1">
      <alignment horizontal="left" vertical="top" wrapText="1"/>
    </xf>
    <xf numFmtId="49" fontId="10" fillId="6" borderId="0" xfId="1" applyNumberFormat="1" applyFont="1" applyFill="1" applyAlignment="1" applyProtection="1">
      <alignment horizontal="center" vertical="center" wrapText="1"/>
      <protection locked="0"/>
    </xf>
    <xf numFmtId="49" fontId="10" fillId="6" borderId="0" xfId="1" applyNumberFormat="1" applyFont="1" applyFill="1" applyAlignment="1" applyProtection="1">
      <alignment horizontal="left" vertical="center" wrapText="1"/>
      <protection locked="0"/>
    </xf>
    <xf numFmtId="0" fontId="5" fillId="2" borderId="8" xfId="6" quotePrefix="1" applyFont="1" applyFill="1" applyBorder="1" applyAlignment="1">
      <alignment horizontal="center" vertical="center" wrapText="1"/>
    </xf>
    <xf numFmtId="0" fontId="29" fillId="35" borderId="11" xfId="15" quotePrefix="1" applyBorder="1" applyAlignment="1">
      <alignment horizontal="left" vertical="top" wrapText="1"/>
    </xf>
    <xf numFmtId="0" fontId="29" fillId="35" borderId="8" xfId="15"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6" applyFont="1" applyFill="1" applyBorder="1" applyAlignment="1">
      <alignment horizontal="center" vertical="center" wrapText="1"/>
    </xf>
    <xf numFmtId="0" fontId="5" fillId="0" borderId="3" xfId="6" applyFont="1" applyBorder="1" applyAlignment="1">
      <alignment horizontal="center" vertical="center" wrapText="1"/>
    </xf>
    <xf numFmtId="0" fontId="5" fillId="0" borderId="4" xfId="6" applyFont="1" applyBorder="1" applyAlignment="1">
      <alignment horizontal="center" vertical="center" wrapText="1"/>
    </xf>
    <xf numFmtId="0" fontId="5" fillId="0" borderId="5" xfId="6"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16" fillId="6" borderId="1" xfId="1" applyNumberFormat="1" applyFont="1" applyFill="1" applyBorder="1" applyAlignment="1">
      <alignment horizontal="center" vertical="center" wrapText="1"/>
    </xf>
    <xf numFmtId="172" fontId="20" fillId="19" borderId="3" xfId="6" applyNumberFormat="1" applyFont="1" applyFill="1" applyBorder="1" applyAlignment="1" applyProtection="1">
      <alignment horizontal="center" vertical="center" wrapText="1"/>
      <protection locked="0"/>
    </xf>
    <xf numFmtId="172" fontId="20" fillId="19" borderId="5" xfId="6" applyNumberFormat="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7" borderId="3" xfId="6" applyFont="1" applyFill="1" applyBorder="1" applyAlignment="1" applyProtection="1">
      <alignment horizontal="center" vertical="center" wrapText="1"/>
      <protection locked="0"/>
    </xf>
    <xf numFmtId="0" fontId="6" fillId="7" borderId="5" xfId="6"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16" fillId="6" borderId="3" xfId="1" applyNumberFormat="1" applyFont="1" applyFill="1" applyBorder="1" applyAlignment="1">
      <alignment horizontal="center" vertical="center" wrapText="1"/>
    </xf>
    <xf numFmtId="0" fontId="16" fillId="6" borderId="4"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6" applyFont="1" applyBorder="1" applyAlignment="1">
      <alignment horizontal="center" vertical="center" wrapText="1"/>
    </xf>
    <xf numFmtId="0" fontId="6" fillId="0" borderId="1" xfId="6" applyFont="1" applyBorder="1" applyAlignment="1">
      <alignment horizontal="center" vertical="center" wrapText="1"/>
    </xf>
    <xf numFmtId="0" fontId="24" fillId="18" borderId="3" xfId="0" applyFont="1" applyFill="1" applyBorder="1" applyAlignment="1" applyProtection="1">
      <alignment horizontal="center" vertical="center" wrapText="1"/>
      <protection locked="0"/>
    </xf>
    <xf numFmtId="0" fontId="24" fillId="18" borderId="4" xfId="0" applyFont="1" applyFill="1" applyBorder="1" applyAlignment="1" applyProtection="1">
      <alignment horizontal="center" vertical="center" wrapText="1"/>
      <protection locked="0"/>
    </xf>
    <xf numFmtId="0" fontId="24" fillId="18" borderId="5" xfId="0" applyFont="1" applyFill="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2" borderId="8" xfId="6"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5" fillId="0" borderId="15" xfId="0" applyFont="1" applyBorder="1" applyAlignment="1">
      <alignment horizontal="center" vertical="center" wrapText="1"/>
    </xf>
    <xf numFmtId="0" fontId="6" fillId="7" borderId="17" xfId="0" applyFont="1" applyFill="1" applyBorder="1" applyAlignment="1" applyProtection="1">
      <alignment horizontal="center" vertical="center" wrapText="1"/>
      <protection locked="0"/>
    </xf>
    <xf numFmtId="0" fontId="6" fillId="7" borderId="0" xfId="0" applyFont="1" applyFill="1" applyBorder="1" applyAlignment="1" applyProtection="1">
      <alignment horizontal="center" vertical="center" wrapText="1"/>
      <protection locked="0"/>
    </xf>
    <xf numFmtId="0" fontId="6" fillId="0" borderId="1" xfId="0" applyFont="1" applyBorder="1" applyAlignment="1">
      <alignment horizontal="left" vertical="center" wrapText="1"/>
    </xf>
    <xf numFmtId="0" fontId="6" fillId="0" borderId="15" xfId="0" applyFont="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29" fillId="35" borderId="11" xfId="15" quotePrefix="1" applyBorder="1" applyAlignment="1" applyProtection="1">
      <alignment horizontal="left" vertical="center" wrapText="1"/>
    </xf>
    <xf numFmtId="0" fontId="29" fillId="35" borderId="8" xfId="15" quotePrefix="1" applyBorder="1" applyAlignment="1" applyProtection="1">
      <alignment horizontal="left" vertical="center" wrapText="1"/>
    </xf>
    <xf numFmtId="0" fontId="29" fillId="35" borderId="11" xfId="15" quotePrefix="1" applyBorder="1" applyAlignment="1" applyProtection="1">
      <alignment horizontal="center" vertical="center" wrapText="1"/>
    </xf>
    <xf numFmtId="0" fontId="29" fillId="35" borderId="8" xfId="15" quotePrefix="1" applyBorder="1" applyAlignment="1" applyProtection="1">
      <alignment horizontal="center" vertical="center" wrapText="1"/>
    </xf>
    <xf numFmtId="0" fontId="29" fillId="35" borderId="12" xfId="15" quotePrefix="1" applyBorder="1" applyAlignment="1" applyProtection="1">
      <alignment horizontal="center" vertical="center" wrapText="1"/>
    </xf>
    <xf numFmtId="0" fontId="16" fillId="6" borderId="1" xfId="1" applyNumberFormat="1" applyFont="1" applyFill="1" applyBorder="1" applyAlignment="1" applyProtection="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29" fillId="17" borderId="0" xfId="15" quotePrefix="1" applyFill="1" applyBorder="1" applyAlignment="1" applyProtection="1">
      <alignment horizontal="left" vertical="top" wrapText="1"/>
    </xf>
    <xf numFmtId="0" fontId="16" fillId="6" borderId="3" xfId="1" applyNumberFormat="1" applyFont="1" applyFill="1" applyBorder="1" applyAlignment="1" applyProtection="1">
      <alignment horizontal="center" vertical="center" wrapText="1"/>
    </xf>
    <xf numFmtId="0" fontId="16" fillId="6" borderId="4" xfId="1" applyNumberFormat="1" applyFont="1" applyFill="1" applyBorder="1" applyAlignment="1" applyProtection="1">
      <alignment horizontal="center" vertical="center" wrapText="1"/>
    </xf>
    <xf numFmtId="0" fontId="16" fillId="6" borderId="5" xfId="1" applyNumberFormat="1" applyFont="1" applyFill="1" applyBorder="1" applyAlignment="1" applyProtection="1">
      <alignment horizontal="center" vertical="center" wrapText="1"/>
    </xf>
    <xf numFmtId="0" fontId="25" fillId="6" borderId="3" xfId="1" applyNumberFormat="1" applyFont="1" applyFill="1" applyBorder="1" applyAlignment="1" applyProtection="1">
      <alignment horizontal="center" vertical="center" wrapText="1"/>
    </xf>
    <xf numFmtId="0" fontId="25" fillId="6" borderId="4" xfId="1" applyNumberFormat="1" applyFont="1" applyFill="1" applyBorder="1" applyAlignment="1" applyProtection="1">
      <alignment horizontal="center" vertical="center" wrapText="1"/>
    </xf>
    <xf numFmtId="0" fontId="25" fillId="6" borderId="5" xfId="1"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5" fillId="6" borderId="3" xfId="1" applyNumberFormat="1" applyFont="1" applyFill="1" applyBorder="1" applyAlignment="1" applyProtection="1">
      <alignment horizontal="left" vertical="center" wrapText="1"/>
    </xf>
    <xf numFmtId="0" fontId="25" fillId="6" borderId="4" xfId="1" applyNumberFormat="1" applyFont="1" applyFill="1" applyBorder="1" applyAlignment="1" applyProtection="1">
      <alignment horizontal="left" vertical="center" wrapText="1"/>
    </xf>
    <xf numFmtId="0" fontId="25" fillId="6" borderId="5" xfId="1"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xf numFmtId="165" fontId="0" fillId="2" borderId="1" xfId="0" applyNumberFormat="1" applyFill="1" applyBorder="1" applyAlignment="1">
      <alignment horizontal="center" vertical="center"/>
    </xf>
  </cellXfs>
  <cellStyles count="19">
    <cellStyle name="40% - Accent1" xfId="9" builtinId="31"/>
    <cellStyle name="40% - Accent1 2" xfId="16"/>
    <cellStyle name="40% - Accent4" xfId="12" builtinId="43"/>
    <cellStyle name="40% - Accent4 2" xfId="17"/>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Text_CEPATNEI" xfId="18"/>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37184"/>
          <a:ext cx="5763259" cy="405765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4"/>
  <sheetViews>
    <sheetView showGridLines="0" topLeftCell="C1" zoomScaleNormal="100" zoomScaleSheetLayoutView="100" workbookViewId="0">
      <selection activeCell="B9" sqref="B9:E9"/>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6"/>
      <c r="B1" s="26"/>
      <c r="C1" s="26"/>
      <c r="D1" s="26"/>
      <c r="E1" s="26"/>
    </row>
    <row r="2" spans="1:8" ht="16.5" x14ac:dyDescent="0.2">
      <c r="A2" s="149" t="s">
        <v>172</v>
      </c>
      <c r="B2" s="75"/>
      <c r="C2" s="75"/>
      <c r="D2" s="75"/>
      <c r="E2" s="75"/>
    </row>
    <row r="3" spans="1:8" ht="15" x14ac:dyDescent="0.2">
      <c r="A3" s="79"/>
      <c r="B3" s="145" t="s">
        <v>173</v>
      </c>
      <c r="C3" s="144" t="s">
        <v>176</v>
      </c>
      <c r="D3" s="144" t="s">
        <v>31</v>
      </c>
      <c r="E3" s="144" t="s">
        <v>30</v>
      </c>
    </row>
    <row r="4" spans="1:8" ht="15" x14ac:dyDescent="0.2">
      <c r="A4" s="76" t="s">
        <v>172</v>
      </c>
      <c r="B4" s="32" t="s">
        <v>562</v>
      </c>
      <c r="C4" s="32" t="s">
        <v>557</v>
      </c>
      <c r="D4" s="191">
        <v>44287</v>
      </c>
      <c r="E4" s="32" t="s">
        <v>171</v>
      </c>
    </row>
    <row r="5" spans="1:8" x14ac:dyDescent="0.2">
      <c r="A5" s="75"/>
      <c r="B5" s="75"/>
      <c r="C5" s="75"/>
      <c r="D5" s="75"/>
      <c r="E5" s="75"/>
    </row>
    <row r="6" spans="1:8" ht="16.5" x14ac:dyDescent="0.2">
      <c r="A6" s="78" t="s">
        <v>25</v>
      </c>
      <c r="B6" s="75"/>
      <c r="C6" s="75"/>
      <c r="D6" s="75"/>
      <c r="E6" s="75"/>
    </row>
    <row r="7" spans="1:8" ht="15" x14ac:dyDescent="0.2">
      <c r="A7" s="80" t="s">
        <v>26</v>
      </c>
      <c r="B7" s="246" t="s">
        <v>27</v>
      </c>
      <c r="C7" s="246"/>
      <c r="D7" s="246"/>
      <c r="E7" s="246"/>
    </row>
    <row r="8" spans="1:8" ht="30" customHeight="1" x14ac:dyDescent="0.2">
      <c r="A8" s="84" t="s">
        <v>311</v>
      </c>
      <c r="B8" s="244" t="s">
        <v>300</v>
      </c>
      <c r="C8" s="244"/>
      <c r="D8" s="244"/>
      <c r="E8" s="244"/>
    </row>
    <row r="9" spans="1:8" ht="30" customHeight="1" x14ac:dyDescent="0.2">
      <c r="A9" s="84" t="s">
        <v>69</v>
      </c>
      <c r="B9" s="244"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West) plc Licence area.</v>
      </c>
      <c r="C9" s="244"/>
      <c r="D9" s="244"/>
      <c r="E9" s="244"/>
    </row>
    <row r="10" spans="1:8" ht="30" customHeight="1" x14ac:dyDescent="0.2">
      <c r="A10" s="84" t="s">
        <v>70</v>
      </c>
      <c r="B10" s="244" t="s">
        <v>29</v>
      </c>
      <c r="C10" s="244"/>
      <c r="D10" s="244"/>
      <c r="E10" s="244"/>
    </row>
    <row r="11" spans="1:8" ht="61.5" customHeight="1" x14ac:dyDescent="0.2">
      <c r="A11" s="84" t="s">
        <v>71</v>
      </c>
      <c r="B11" s="244"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44"/>
      <c r="D11" s="244"/>
      <c r="E11" s="244"/>
      <c r="F11" s="240"/>
      <c r="G11" s="240"/>
      <c r="H11" s="240"/>
    </row>
    <row r="12" spans="1:8" ht="86.25" customHeight="1" x14ac:dyDescent="0.2">
      <c r="A12" s="84" t="s">
        <v>48</v>
      </c>
      <c r="B12" s="243" t="s">
        <v>190</v>
      </c>
      <c r="C12" s="243"/>
      <c r="D12" s="243"/>
      <c r="E12" s="243"/>
    </row>
    <row r="13" spans="1:8" ht="33.75" customHeight="1" x14ac:dyDescent="0.2">
      <c r="A13" s="84" t="s">
        <v>191</v>
      </c>
      <c r="B13" s="244"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West) plc Licence area.</v>
      </c>
      <c r="C13" s="244"/>
      <c r="D13" s="244"/>
      <c r="E13" s="244"/>
    </row>
    <row r="14" spans="1:8" ht="29.25" customHeight="1" x14ac:dyDescent="0.2">
      <c r="A14" s="84" t="s">
        <v>62</v>
      </c>
      <c r="B14" s="244" t="s">
        <v>157</v>
      </c>
      <c r="C14" s="244"/>
      <c r="D14" s="244"/>
      <c r="E14" s="244"/>
    </row>
    <row r="15" spans="1:8" ht="30" customHeight="1" x14ac:dyDescent="0.2">
      <c r="A15" s="84" t="s">
        <v>131</v>
      </c>
      <c r="B15" s="244" t="s">
        <v>130</v>
      </c>
      <c r="C15" s="244"/>
      <c r="D15" s="244"/>
      <c r="E15" s="244"/>
    </row>
    <row r="16" spans="1:8" x14ac:dyDescent="0.2">
      <c r="A16" s="75"/>
      <c r="B16" s="75"/>
      <c r="C16" s="75"/>
      <c r="D16" s="75"/>
      <c r="E16" s="75"/>
    </row>
    <row r="17" spans="1:5" ht="15" x14ac:dyDescent="0.2">
      <c r="A17" s="81" t="s">
        <v>36</v>
      </c>
      <c r="B17" s="75"/>
      <c r="C17" s="75"/>
      <c r="D17" s="75"/>
      <c r="E17" s="75"/>
    </row>
    <row r="18" spans="1:5" ht="15" x14ac:dyDescent="0.2">
      <c r="A18" s="80"/>
      <c r="B18" s="245"/>
      <c r="C18" s="245"/>
      <c r="D18" s="245"/>
      <c r="E18" s="245"/>
    </row>
    <row r="19" spans="1:5" ht="32.25" customHeight="1" x14ac:dyDescent="0.2">
      <c r="A19" s="241" t="s">
        <v>115</v>
      </c>
      <c r="B19" s="242"/>
      <c r="C19" s="242"/>
      <c r="D19" s="242"/>
      <c r="E19" s="242"/>
    </row>
    <row r="20" spans="1:5" x14ac:dyDescent="0.2">
      <c r="A20" s="75"/>
      <c r="B20" s="75"/>
      <c r="C20" s="75"/>
      <c r="D20" s="75"/>
      <c r="E20" s="75"/>
    </row>
    <row r="21" spans="1:5" ht="15" x14ac:dyDescent="0.2">
      <c r="A21" s="82" t="s">
        <v>37</v>
      </c>
      <c r="B21" s="75"/>
      <c r="C21" s="75"/>
      <c r="D21" s="75"/>
      <c r="E21" s="75"/>
    </row>
    <row r="22" spans="1:5" ht="15" x14ac:dyDescent="0.2">
      <c r="A22" s="77"/>
      <c r="B22" s="245"/>
      <c r="C22" s="245"/>
      <c r="D22" s="245"/>
      <c r="E22" s="245"/>
    </row>
    <row r="23" spans="1:5" ht="28.5" customHeight="1" x14ac:dyDescent="0.2">
      <c r="A23" s="241" t="s">
        <v>72</v>
      </c>
      <c r="B23" s="242"/>
      <c r="C23" s="242"/>
      <c r="D23" s="242"/>
      <c r="E23" s="242"/>
    </row>
    <row r="24" spans="1:5" ht="28.5" customHeight="1" x14ac:dyDescent="0.2">
      <c r="A24" s="239" t="s">
        <v>170</v>
      </c>
      <c r="B24" s="239"/>
      <c r="C24" s="239"/>
      <c r="D24" s="239"/>
      <c r="E24" s="239"/>
    </row>
  </sheetData>
  <customSheetViews>
    <customSheetView guid="{5032A364-B81A-48DA-88DA-AB3B86B47EE9}">
      <selection activeCell="A12" sqref="A12"/>
      <pageMargins left="0.7" right="0.7" top="0.75" bottom="0.75" header="0.3" footer="0.3"/>
    </customSheetView>
  </customSheetViews>
  <mergeCells count="15">
    <mergeCell ref="B8:E8"/>
    <mergeCell ref="B9:E9"/>
    <mergeCell ref="B10:E10"/>
    <mergeCell ref="B11:E11"/>
    <mergeCell ref="B7:E7"/>
    <mergeCell ref="A24:E24"/>
    <mergeCell ref="F11:H11"/>
    <mergeCell ref="A19:E19"/>
    <mergeCell ref="A23:E23"/>
    <mergeCell ref="B12:E12"/>
    <mergeCell ref="B14:E14"/>
    <mergeCell ref="B13:E13"/>
    <mergeCell ref="B15:E15"/>
    <mergeCell ref="B18:E18"/>
    <mergeCell ref="B22:E22"/>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zoomScale="80" zoomScaleNormal="80" zoomScaleSheetLayoutView="100" workbookViewId="0">
      <selection activeCell="E6" sqref="E6"/>
    </sheetView>
  </sheetViews>
  <sheetFormatPr defaultColWidth="9.140625" defaultRowHeight="27.75" customHeight="1" x14ac:dyDescent="0.2"/>
  <cols>
    <col min="1" max="1" width="49" style="225" bestFit="1" customWidth="1"/>
    <col min="2" max="2" width="17.5703125" style="235" customWidth="1"/>
    <col min="3" max="3" width="10.28515625" style="225" bestFit="1" customWidth="1"/>
    <col min="4" max="6" width="17.5703125" style="235" customWidth="1"/>
    <col min="7" max="16384" width="9.140625" style="225"/>
  </cols>
  <sheetData>
    <row r="1" spans="1:6" ht="27.75" customHeight="1" x14ac:dyDescent="0.2">
      <c r="A1" s="58" t="s">
        <v>28</v>
      </c>
      <c r="B1" s="314"/>
      <c r="C1" s="314"/>
      <c r="D1" s="224"/>
      <c r="E1" s="224"/>
      <c r="F1" s="224"/>
    </row>
    <row r="2" spans="1:6" ht="35.1" customHeight="1" x14ac:dyDescent="0.2">
      <c r="A2" s="315" t="str">
        <f>Overview!B4&amp; " - Effective from "&amp;TEXT(Overview!D4,"D MMMM YYYY")&amp;" - "&amp;Overview!E4&amp;" Supplier of Last Resort and Eligible Bad Debt Pass-Through Costs"</f>
        <v>Western Power Distribution (South West) plc - Effective from 1 April 2021 - Final Supplier of Last Resort and Eligible Bad Debt Pass-Through Costs</v>
      </c>
      <c r="B2" s="316"/>
      <c r="C2" s="316"/>
      <c r="D2" s="316"/>
      <c r="E2" s="316"/>
      <c r="F2" s="317"/>
    </row>
    <row r="3" spans="1:6" s="226" customFormat="1" ht="21" customHeight="1" x14ac:dyDescent="0.2">
      <c r="A3" s="208"/>
      <c r="B3" s="208"/>
      <c r="C3" s="208"/>
      <c r="D3" s="208"/>
      <c r="E3" s="208"/>
      <c r="F3" s="208"/>
    </row>
    <row r="4" spans="1:6" ht="71.45" customHeight="1" x14ac:dyDescent="0.2">
      <c r="A4" s="227" t="s">
        <v>177</v>
      </c>
      <c r="B4" s="228" t="s">
        <v>579</v>
      </c>
      <c r="C4" s="228" t="s">
        <v>33</v>
      </c>
      <c r="D4" s="228" t="s">
        <v>583</v>
      </c>
      <c r="E4" s="228" t="s">
        <v>584</v>
      </c>
      <c r="F4" s="228" t="s">
        <v>585</v>
      </c>
    </row>
    <row r="5" spans="1:6" ht="30" x14ac:dyDescent="0.2">
      <c r="A5" s="229" t="s">
        <v>193</v>
      </c>
      <c r="B5" s="230" t="str">
        <f>IFERROR(INDEX('Annex 1 LV, HV and UMS charges'!$B$14:$B$29,MATCH($A5,'Annex 1 LV, HV and UMS charges'!$A$14:$A$294,0)),INDEX('Annex 4 LDNO charges'!$B$14:$B$99,MATCH($A5,'Annex 4 LDNO charges'!$A$14:$A$99,0)))</f>
        <v>10, 20, 30, 40, 202</v>
      </c>
      <c r="C5" s="231" t="str">
        <f>IFERROR(INDEX('Annex 1 LV, HV and UMS charges'!$C$14:$C$29,MATCH($A5,'Annex 1 LV, HV and UMS charges'!$A$14:$A$294,0)),INDEX('Annex 4 LDNO charges'!$C$14:$C$99,MATCH($A5,'Annex 4 LDNO charges'!$A$14:$A$99,0)))</f>
        <v>1, 2 or
5-8</v>
      </c>
      <c r="D5" s="236">
        <v>0.01</v>
      </c>
      <c r="E5" s="236">
        <v>0</v>
      </c>
      <c r="F5" s="236">
        <v>0.25</v>
      </c>
    </row>
    <row r="6" spans="1:6" ht="31.15" customHeight="1" x14ac:dyDescent="0.2">
      <c r="A6" s="229" t="s">
        <v>195</v>
      </c>
      <c r="B6" s="230" t="str">
        <f>IFERROR(INDEX('Annex 1 LV, HV and UMS charges'!$B$14:$B$29,MATCH($A6,'Annex 1 LV, HV and UMS charges'!$A$14:$A$294,0)),INDEX('Annex 4 LDNO charges'!$B$14:$B$99,MATCH($A6,'Annex 4 LDNO charges'!$A$14:$A$99,0)))</f>
        <v>110, 210, 570, 540, 203, 510</v>
      </c>
      <c r="C6" s="231" t="s">
        <v>556</v>
      </c>
      <c r="D6" s="232"/>
      <c r="E6" s="232"/>
      <c r="F6" s="236">
        <v>0.25</v>
      </c>
    </row>
    <row r="7" spans="1:6" ht="23.25" customHeight="1" x14ac:dyDescent="0.2">
      <c r="A7" s="229" t="s">
        <v>197</v>
      </c>
      <c r="B7" s="230">
        <f>IFERROR(INDEX('Annex 1 LV, HV and UMS charges'!$B$14:$B$29,MATCH($A7,'Annex 1 LV, HV and UMS charges'!$A$14:$A$294,0)),INDEX('Annex 4 LDNO charges'!$B$14:$B$99,MATCH($A7,'Annex 4 LDNO charges'!$A$14:$A$99,0)))</f>
        <v>570</v>
      </c>
      <c r="C7" s="231">
        <f>IFERROR(INDEX('Annex 1 LV, HV and UMS charges'!$C$14:$C$29,MATCH($A7,'Annex 1 LV, HV and UMS charges'!$A$14:$A$294,0)),INDEX('Annex 4 LDNO charges'!$C$14:$C$99,MATCH($A7,'Annex 4 LDNO charges'!$A$14:$A$99,0)))</f>
        <v>0</v>
      </c>
      <c r="D7" s="232"/>
      <c r="E7" s="232"/>
      <c r="F7" s="236">
        <v>0.25</v>
      </c>
    </row>
    <row r="8" spans="1:6" ht="23.25" customHeight="1" x14ac:dyDescent="0.2">
      <c r="A8" s="229" t="s">
        <v>198</v>
      </c>
      <c r="B8" s="230">
        <f>IFERROR(INDEX('Annex 1 LV, HV and UMS charges'!$B$14:$B$29,MATCH($A8,'Annex 1 LV, HV and UMS charges'!$A$14:$A$294,0)),INDEX('Annex 4 LDNO charges'!$B$14:$B$99,MATCH($A8,'Annex 4 LDNO charges'!$A$14:$A$99,0)))</f>
        <v>540</v>
      </c>
      <c r="C8" s="231">
        <f>IFERROR(INDEX('Annex 1 LV, HV and UMS charges'!$C$14:$C$29,MATCH($A8,'Annex 1 LV, HV and UMS charges'!$A$14:$A$294,0)),INDEX('Annex 4 LDNO charges'!$C$14:$C$99,MATCH($A8,'Annex 4 LDNO charges'!$A$14:$A$99,0)))</f>
        <v>0</v>
      </c>
      <c r="D8" s="232"/>
      <c r="E8" s="232"/>
      <c r="F8" s="236">
        <v>0.25</v>
      </c>
    </row>
    <row r="9" spans="1:6" ht="23.25" customHeight="1" x14ac:dyDescent="0.2">
      <c r="A9" s="229" t="s">
        <v>199</v>
      </c>
      <c r="B9" s="230">
        <f>IFERROR(INDEX('Annex 1 LV, HV and UMS charges'!$B$14:$B$29,MATCH($A9,'Annex 1 LV, HV and UMS charges'!$A$14:$A$294,0)),INDEX('Annex 4 LDNO charges'!$B$14:$B$99,MATCH($A9,'Annex 4 LDNO charges'!$A$14:$A$99,0)))</f>
        <v>510</v>
      </c>
      <c r="C9" s="231">
        <f>IFERROR(INDEX('Annex 1 LV, HV and UMS charges'!$C$14:$C$29,MATCH($A9,'Annex 1 LV, HV and UMS charges'!$A$14:$A$294,0)),INDEX('Annex 4 LDNO charges'!$C$14:$C$99,MATCH($A9,'Annex 4 LDNO charges'!$A$14:$A$99,0)))</f>
        <v>0</v>
      </c>
      <c r="D9" s="232"/>
      <c r="E9" s="232"/>
      <c r="F9" s="236">
        <v>0.25</v>
      </c>
    </row>
    <row r="10" spans="1:6" ht="23.25" customHeight="1" x14ac:dyDescent="0.2">
      <c r="A10" s="233" t="s">
        <v>210</v>
      </c>
      <c r="B10" s="230" t="str">
        <f>IFERROR(INDEX('Annex 1 LV, HV and UMS charges'!$B$14:$B$29,MATCH($A10,'Annex 1 LV, HV and UMS charges'!$A$14:$A$294,0)),INDEX('Annex 4 LDNO charges'!$B$14:$B$99,MATCH($A10,'Annex 4 LDNO charges'!$A$14:$A$99,0)))</f>
        <v>TBC</v>
      </c>
      <c r="C10" s="231" t="str">
        <f>IFERROR(INDEX('Annex 1 LV, HV and UMS charges'!$C$14:$C$29,MATCH($A10,'Annex 1 LV, HV and UMS charges'!$A$14:$A$294,0)),INDEX('Annex 4 LDNO charges'!$C$14:$C$99,MATCH($A10,'Annex 4 LDNO charges'!$A$14:$A$99,0)))</f>
        <v>1, 2 or 5-8</v>
      </c>
      <c r="D10" s="237">
        <f>$D$5</f>
        <v>0.01</v>
      </c>
      <c r="E10" s="237">
        <f>$E$5</f>
        <v>0</v>
      </c>
      <c r="F10" s="237">
        <f>$F$5</f>
        <v>0.25</v>
      </c>
    </row>
    <row r="11" spans="1:6" ht="23.25" customHeight="1" x14ac:dyDescent="0.2">
      <c r="A11" s="233" t="s">
        <v>212</v>
      </c>
      <c r="B11" s="230" t="str">
        <f>IFERROR(INDEX('Annex 1 LV, HV and UMS charges'!$B$14:$B$29,MATCH($A11,'Annex 1 LV, HV and UMS charges'!$A$14:$A$294,0)),INDEX('Annex 4 LDNO charges'!$B$14:$B$99,MATCH($A11,'Annex 4 LDNO charges'!$A$14:$A$99,0)))</f>
        <v>TBC</v>
      </c>
      <c r="C11" s="231" t="str">
        <f>IFERROR(INDEX('Annex 1 LV, HV and UMS charges'!$C$14:$C$29,MATCH($A11,'Annex 1 LV, HV and UMS charges'!$A$14:$A$294,0)),INDEX('Annex 4 LDNO charges'!$C$14:$C$99,MATCH($A11,'Annex 4 LDNO charges'!$A$14:$A$99,0)))</f>
        <v>3, 4 or 5-8</v>
      </c>
      <c r="D11" s="234"/>
      <c r="E11" s="234"/>
      <c r="F11" s="237">
        <f>$F$6</f>
        <v>0.25</v>
      </c>
    </row>
    <row r="12" spans="1:6" ht="23.25" customHeight="1" x14ac:dyDescent="0.2">
      <c r="A12" s="233" t="s">
        <v>214</v>
      </c>
      <c r="B12" s="230" t="str">
        <f>IFERROR(INDEX('Annex 1 LV, HV and UMS charges'!$B$14:$B$29,MATCH($A12,'Annex 1 LV, HV and UMS charges'!$A$14:$A$294,0)),INDEX('Annex 4 LDNO charges'!$B$14:$B$99,MATCH($A12,'Annex 4 LDNO charges'!$A$14:$A$99,0)))</f>
        <v>TBC</v>
      </c>
      <c r="C12" s="231">
        <f>IFERROR(INDEX('Annex 1 LV, HV and UMS charges'!$C$14:$C$29,MATCH($A12,'Annex 1 LV, HV and UMS charges'!$A$14:$A$294,0)),INDEX('Annex 4 LDNO charges'!$C$14:$C$99,MATCH($A12,'Annex 4 LDNO charges'!$A$14:$A$99,0)))</f>
        <v>0</v>
      </c>
      <c r="D12" s="234"/>
      <c r="E12" s="234"/>
      <c r="F12" s="237">
        <f>$F$7</f>
        <v>0.25</v>
      </c>
    </row>
    <row r="13" spans="1:6" ht="23.25" customHeight="1" x14ac:dyDescent="0.2">
      <c r="A13" s="229" t="s">
        <v>218</v>
      </c>
      <c r="B13" s="230" t="str">
        <f>IFERROR(INDEX('Annex 1 LV, HV and UMS charges'!$B$14:$B$29,MATCH($A13,'Annex 1 LV, HV and UMS charges'!$A$14:$A$294,0)),INDEX('Annex 4 LDNO charges'!$B$14:$B$99,MATCH($A13,'Annex 4 LDNO charges'!$A$14:$A$99,0)))</f>
        <v>TBC</v>
      </c>
      <c r="C13" s="231" t="str">
        <f>IFERROR(INDEX('Annex 1 LV, HV and UMS charges'!$C$14:$C$29,MATCH($A13,'Annex 1 LV, HV and UMS charges'!$A$14:$A$294,0)),INDEX('Annex 4 LDNO charges'!$C$14:$C$99,MATCH($A13,'Annex 4 LDNO charges'!$A$14:$A$99,0)))</f>
        <v>1, 2 or 5-8</v>
      </c>
      <c r="D13" s="237">
        <f>$D$5</f>
        <v>0.01</v>
      </c>
      <c r="E13" s="237">
        <f>$E$5</f>
        <v>0</v>
      </c>
      <c r="F13" s="237">
        <f>$F$5</f>
        <v>0.25</v>
      </c>
    </row>
    <row r="14" spans="1:6" ht="23.25" customHeight="1" x14ac:dyDescent="0.2">
      <c r="A14" s="229" t="s">
        <v>220</v>
      </c>
      <c r="B14" s="230" t="str">
        <f>IFERROR(INDEX('Annex 1 LV, HV and UMS charges'!$B$14:$B$29,MATCH($A14,'Annex 1 LV, HV and UMS charges'!$A$14:$A$294,0)),INDEX('Annex 4 LDNO charges'!$B$14:$B$99,MATCH($A14,'Annex 4 LDNO charges'!$A$14:$A$99,0)))</f>
        <v>TBC</v>
      </c>
      <c r="C14" s="231" t="str">
        <f>IFERROR(INDEX('Annex 1 LV, HV and UMS charges'!$C$14:$C$29,MATCH($A14,'Annex 1 LV, HV and UMS charges'!$A$14:$A$294,0)),INDEX('Annex 4 LDNO charges'!$C$14:$C$99,MATCH($A14,'Annex 4 LDNO charges'!$A$14:$A$99,0)))</f>
        <v>3, 4 or 5-8</v>
      </c>
      <c r="D14" s="234"/>
      <c r="E14" s="234"/>
      <c r="F14" s="237">
        <f>$F$6</f>
        <v>0.25</v>
      </c>
    </row>
    <row r="15" spans="1:6" ht="23.25" customHeight="1" x14ac:dyDescent="0.2">
      <c r="A15" s="229" t="s">
        <v>222</v>
      </c>
      <c r="B15" s="230" t="str">
        <f>IFERROR(INDEX('Annex 1 LV, HV and UMS charges'!$B$14:$B$29,MATCH($A15,'Annex 1 LV, HV and UMS charges'!$A$14:$A$294,0)),INDEX('Annex 4 LDNO charges'!$B$14:$B$99,MATCH($A15,'Annex 4 LDNO charges'!$A$14:$A$99,0)))</f>
        <v>TBC</v>
      </c>
      <c r="C15" s="231">
        <f>IFERROR(INDEX('Annex 1 LV, HV and UMS charges'!$C$14:$C$29,MATCH($A15,'Annex 1 LV, HV and UMS charges'!$A$14:$A$294,0)),INDEX('Annex 4 LDNO charges'!$C$14:$C$99,MATCH($A15,'Annex 4 LDNO charges'!$A$14:$A$99,0)))</f>
        <v>0</v>
      </c>
      <c r="D15" s="234"/>
      <c r="E15" s="234"/>
      <c r="F15" s="237">
        <f>$F$7</f>
        <v>0.25</v>
      </c>
    </row>
    <row r="16" spans="1:6" ht="23.25" customHeight="1" x14ac:dyDescent="0.2">
      <c r="A16" s="229" t="s">
        <v>223</v>
      </c>
      <c r="B16" s="230" t="str">
        <f>IFERROR(INDEX('Annex 1 LV, HV and UMS charges'!$B$14:$B$29,MATCH($A16,'Annex 1 LV, HV and UMS charges'!$A$14:$A$294,0)),INDEX('Annex 4 LDNO charges'!$B$14:$B$99,MATCH($A16,'Annex 4 LDNO charges'!$A$14:$A$99,0)))</f>
        <v>TBC</v>
      </c>
      <c r="C16" s="231">
        <f>IFERROR(INDEX('Annex 1 LV, HV and UMS charges'!$C$14:$C$29,MATCH($A16,'Annex 1 LV, HV and UMS charges'!$A$14:$A$294,0)),INDEX('Annex 4 LDNO charges'!$C$14:$C$99,MATCH($A16,'Annex 4 LDNO charges'!$A$14:$A$99,0)))</f>
        <v>0</v>
      </c>
      <c r="D16" s="234"/>
      <c r="E16" s="234"/>
      <c r="F16" s="237">
        <f>$F$8</f>
        <v>0.25</v>
      </c>
    </row>
    <row r="17" spans="1:6" ht="23.25" customHeight="1" x14ac:dyDescent="0.2">
      <c r="A17" s="229" t="s">
        <v>224</v>
      </c>
      <c r="B17" s="230" t="str">
        <f>IFERROR(INDEX('Annex 1 LV, HV and UMS charges'!$B$14:$B$29,MATCH($A17,'Annex 1 LV, HV and UMS charges'!$A$14:$A$294,0)),INDEX('Annex 4 LDNO charges'!$B$14:$B$99,MATCH($A17,'Annex 4 LDNO charges'!$A$14:$A$99,0)))</f>
        <v>TBC</v>
      </c>
      <c r="C17" s="231">
        <f>IFERROR(INDEX('Annex 1 LV, HV and UMS charges'!$C$14:$C$29,MATCH($A17,'Annex 1 LV, HV and UMS charges'!$A$14:$A$294,0)),INDEX('Annex 4 LDNO charges'!$C$14:$C$99,MATCH($A17,'Annex 4 LDNO charges'!$A$14:$A$99,0)))</f>
        <v>0</v>
      </c>
      <c r="D17" s="234"/>
      <c r="E17" s="234"/>
      <c r="F17" s="237">
        <f>$F$9</f>
        <v>0.25</v>
      </c>
    </row>
    <row r="18" spans="1:6" ht="23.25" customHeight="1" x14ac:dyDescent="0.2">
      <c r="A18" s="233" t="s">
        <v>231</v>
      </c>
      <c r="B18" s="230" t="str">
        <f>IFERROR(INDEX('Annex 1 LV, HV and UMS charges'!$B$14:$B$29,MATCH($A18,'Annex 1 LV, HV and UMS charges'!$A$14:$A$294,0)),INDEX('Annex 4 LDNO charges'!$B$14:$B$99,MATCH($A18,'Annex 4 LDNO charges'!$A$14:$A$99,0)))</f>
        <v>TBC</v>
      </c>
      <c r="C18" s="231" t="str">
        <f>IFERROR(INDEX('Annex 1 LV, HV and UMS charges'!$C$14:$C$29,MATCH($A18,'Annex 1 LV, HV and UMS charges'!$A$14:$A$294,0)),INDEX('Annex 4 LDNO charges'!$C$14:$C$99,MATCH($A18,'Annex 4 LDNO charges'!$A$14:$A$99,0)))</f>
        <v>1, 2 or 5-8</v>
      </c>
      <c r="D18" s="237">
        <f>$D$5</f>
        <v>0.01</v>
      </c>
      <c r="E18" s="237">
        <f>$E$5</f>
        <v>0</v>
      </c>
      <c r="F18" s="237">
        <f>$F$5</f>
        <v>0.25</v>
      </c>
    </row>
    <row r="19" spans="1:6" ht="23.25" customHeight="1" x14ac:dyDescent="0.2">
      <c r="A19" s="233" t="s">
        <v>233</v>
      </c>
      <c r="B19" s="230" t="str">
        <f>IFERROR(INDEX('Annex 1 LV, HV and UMS charges'!$B$14:$B$29,MATCH($A19,'Annex 1 LV, HV and UMS charges'!$A$14:$A$294,0)),INDEX('Annex 4 LDNO charges'!$B$14:$B$99,MATCH($A19,'Annex 4 LDNO charges'!$A$14:$A$99,0)))</f>
        <v>TBC</v>
      </c>
      <c r="C19" s="231" t="str">
        <f>IFERROR(INDEX('Annex 1 LV, HV and UMS charges'!$C$14:$C$29,MATCH($A19,'Annex 1 LV, HV and UMS charges'!$A$14:$A$294,0)),INDEX('Annex 4 LDNO charges'!$C$14:$C$99,MATCH($A19,'Annex 4 LDNO charges'!$A$14:$A$99,0)))</f>
        <v>3, 4 or 5-8</v>
      </c>
      <c r="D19" s="234"/>
      <c r="E19" s="234"/>
      <c r="F19" s="237">
        <f>$F$6</f>
        <v>0.25</v>
      </c>
    </row>
    <row r="20" spans="1:6" ht="23.25" customHeight="1" x14ac:dyDescent="0.2">
      <c r="A20" s="233" t="s">
        <v>235</v>
      </c>
      <c r="B20" s="230" t="str">
        <f>IFERROR(INDEX('Annex 1 LV, HV and UMS charges'!$B$14:$B$29,MATCH($A20,'Annex 1 LV, HV and UMS charges'!$A$14:$A$294,0)),INDEX('Annex 4 LDNO charges'!$B$14:$B$99,MATCH($A20,'Annex 4 LDNO charges'!$A$14:$A$99,0)))</f>
        <v>TBC</v>
      </c>
      <c r="C20" s="231">
        <f>IFERROR(INDEX('Annex 1 LV, HV and UMS charges'!$C$14:$C$29,MATCH($A20,'Annex 1 LV, HV and UMS charges'!$A$14:$A$294,0)),INDEX('Annex 4 LDNO charges'!$C$14:$C$99,MATCH($A20,'Annex 4 LDNO charges'!$A$14:$A$99,0)))</f>
        <v>0</v>
      </c>
      <c r="D20" s="234"/>
      <c r="E20" s="234"/>
      <c r="F20" s="237">
        <f>$F$7</f>
        <v>0.25</v>
      </c>
    </row>
    <row r="21" spans="1:6" ht="23.25" customHeight="1" x14ac:dyDescent="0.2">
      <c r="A21" s="233" t="s">
        <v>236</v>
      </c>
      <c r="B21" s="230" t="str">
        <f>IFERROR(INDEX('Annex 1 LV, HV and UMS charges'!$B$14:$B$29,MATCH($A21,'Annex 1 LV, HV and UMS charges'!$A$14:$A$294,0)),INDEX('Annex 4 LDNO charges'!$B$14:$B$99,MATCH($A21,'Annex 4 LDNO charges'!$A$14:$A$99,0)))</f>
        <v>TBC</v>
      </c>
      <c r="C21" s="231">
        <f>IFERROR(INDEX('Annex 1 LV, HV and UMS charges'!$C$14:$C$29,MATCH($A21,'Annex 1 LV, HV and UMS charges'!$A$14:$A$294,0)),INDEX('Annex 4 LDNO charges'!$C$14:$C$99,MATCH($A21,'Annex 4 LDNO charges'!$A$14:$A$99,0)))</f>
        <v>0</v>
      </c>
      <c r="D21" s="234"/>
      <c r="E21" s="234"/>
      <c r="F21" s="237">
        <f>$F$8</f>
        <v>0.25</v>
      </c>
    </row>
    <row r="22" spans="1:6" ht="23.25" customHeight="1" x14ac:dyDescent="0.2">
      <c r="A22" s="233" t="s">
        <v>237</v>
      </c>
      <c r="B22" s="230" t="str">
        <f>IFERROR(INDEX('Annex 1 LV, HV and UMS charges'!$B$14:$B$29,MATCH($A22,'Annex 1 LV, HV and UMS charges'!$A$14:$A$294,0)),INDEX('Annex 4 LDNO charges'!$B$14:$B$99,MATCH($A22,'Annex 4 LDNO charges'!$A$14:$A$99,0)))</f>
        <v>TBC</v>
      </c>
      <c r="C22" s="231">
        <f>IFERROR(INDEX('Annex 1 LV, HV and UMS charges'!$C$14:$C$29,MATCH($A22,'Annex 1 LV, HV and UMS charges'!$A$14:$A$294,0)),INDEX('Annex 4 LDNO charges'!$C$14:$C$99,MATCH($A22,'Annex 4 LDNO charges'!$A$14:$A$99,0)))</f>
        <v>0</v>
      </c>
      <c r="D22" s="234"/>
      <c r="E22" s="234"/>
      <c r="F22" s="237">
        <f>$F$9</f>
        <v>0.25</v>
      </c>
    </row>
    <row r="23" spans="1:6" ht="23.25" customHeight="1" x14ac:dyDescent="0.2">
      <c r="A23" s="233" t="s">
        <v>244</v>
      </c>
      <c r="B23" s="230" t="str">
        <f>IFERROR(INDEX('Annex 1 LV, HV and UMS charges'!$B$14:$B$29,MATCH($A23,'Annex 1 LV, HV and UMS charges'!$A$14:$A$294,0)),INDEX('Annex 4 LDNO charges'!$B$14:$B$99,MATCH($A23,'Annex 4 LDNO charges'!$A$14:$A$99,0)))</f>
        <v>TBC</v>
      </c>
      <c r="C23" s="231" t="str">
        <f>IFERROR(INDEX('Annex 1 LV, HV and UMS charges'!$C$14:$C$29,MATCH($A23,'Annex 1 LV, HV and UMS charges'!$A$14:$A$294,0)),INDEX('Annex 4 LDNO charges'!$C$14:$C$99,MATCH($A23,'Annex 4 LDNO charges'!$A$14:$A$99,0)))</f>
        <v>1, 2 or 5-8</v>
      </c>
      <c r="D23" s="237">
        <f>$D$5</f>
        <v>0.01</v>
      </c>
      <c r="E23" s="237">
        <f>$E$5</f>
        <v>0</v>
      </c>
      <c r="F23" s="237">
        <f>$F$5</f>
        <v>0.25</v>
      </c>
    </row>
    <row r="24" spans="1:6" ht="23.25" customHeight="1" x14ac:dyDescent="0.2">
      <c r="A24" s="233" t="s">
        <v>246</v>
      </c>
      <c r="B24" s="230" t="str">
        <f>IFERROR(INDEX('Annex 1 LV, HV and UMS charges'!$B$14:$B$29,MATCH($A24,'Annex 1 LV, HV and UMS charges'!$A$14:$A$294,0)),INDEX('Annex 4 LDNO charges'!$B$14:$B$99,MATCH($A24,'Annex 4 LDNO charges'!$A$14:$A$99,0)))</f>
        <v>TBC</v>
      </c>
      <c r="C24" s="231" t="str">
        <f>IFERROR(INDEX('Annex 1 LV, HV and UMS charges'!$C$14:$C$29,MATCH($A24,'Annex 1 LV, HV and UMS charges'!$A$14:$A$294,0)),INDEX('Annex 4 LDNO charges'!$C$14:$C$99,MATCH($A24,'Annex 4 LDNO charges'!$A$14:$A$99,0)))</f>
        <v>3, 4 or 5-8</v>
      </c>
      <c r="D24" s="234"/>
      <c r="E24" s="234"/>
      <c r="F24" s="237">
        <f>$F$6</f>
        <v>0.25</v>
      </c>
    </row>
    <row r="25" spans="1:6" ht="23.25" customHeight="1" x14ac:dyDescent="0.2">
      <c r="A25" s="233" t="s">
        <v>248</v>
      </c>
      <c r="B25" s="230" t="str">
        <f>IFERROR(INDEX('Annex 1 LV, HV and UMS charges'!$B$14:$B$29,MATCH($A25,'Annex 1 LV, HV and UMS charges'!$A$14:$A$294,0)),INDEX('Annex 4 LDNO charges'!$B$14:$B$99,MATCH($A25,'Annex 4 LDNO charges'!$A$14:$A$99,0)))</f>
        <v>TBC</v>
      </c>
      <c r="C25" s="231">
        <f>IFERROR(INDEX('Annex 1 LV, HV and UMS charges'!$C$14:$C$29,MATCH($A25,'Annex 1 LV, HV and UMS charges'!$A$14:$A$294,0)),INDEX('Annex 4 LDNO charges'!$C$14:$C$99,MATCH($A25,'Annex 4 LDNO charges'!$A$14:$A$99,0)))</f>
        <v>0</v>
      </c>
      <c r="D25" s="234"/>
      <c r="E25" s="234"/>
      <c r="F25" s="237">
        <f>$F$7</f>
        <v>0.25</v>
      </c>
    </row>
    <row r="26" spans="1:6" ht="23.25" customHeight="1" x14ac:dyDescent="0.2">
      <c r="A26" s="233" t="s">
        <v>249</v>
      </c>
      <c r="B26" s="230" t="str">
        <f>IFERROR(INDEX('Annex 1 LV, HV and UMS charges'!$B$14:$B$29,MATCH($A26,'Annex 1 LV, HV and UMS charges'!$A$14:$A$294,0)),INDEX('Annex 4 LDNO charges'!$B$14:$B$99,MATCH($A26,'Annex 4 LDNO charges'!$A$14:$A$99,0)))</f>
        <v>TBC</v>
      </c>
      <c r="C26" s="231">
        <f>IFERROR(INDEX('Annex 1 LV, HV and UMS charges'!$C$14:$C$29,MATCH($A26,'Annex 1 LV, HV and UMS charges'!$A$14:$A$294,0)),INDEX('Annex 4 LDNO charges'!$C$14:$C$99,MATCH($A26,'Annex 4 LDNO charges'!$A$14:$A$99,0)))</f>
        <v>0</v>
      </c>
      <c r="D26" s="234"/>
      <c r="E26" s="234"/>
      <c r="F26" s="237">
        <f>$F$8</f>
        <v>0.25</v>
      </c>
    </row>
    <row r="27" spans="1:6" ht="23.25" customHeight="1" x14ac:dyDescent="0.2">
      <c r="A27" s="233" t="s">
        <v>250</v>
      </c>
      <c r="B27" s="230" t="str">
        <f>IFERROR(INDEX('Annex 1 LV, HV and UMS charges'!$B$14:$B$29,MATCH($A27,'Annex 1 LV, HV and UMS charges'!$A$14:$A$294,0)),INDEX('Annex 4 LDNO charges'!$B$14:$B$99,MATCH($A27,'Annex 4 LDNO charges'!$A$14:$A$99,0)))</f>
        <v>TBC</v>
      </c>
      <c r="C27" s="231">
        <f>IFERROR(INDEX('Annex 1 LV, HV and UMS charges'!$C$14:$C$29,MATCH($A27,'Annex 1 LV, HV and UMS charges'!$A$14:$A$294,0)),INDEX('Annex 4 LDNO charges'!$C$14:$C$99,MATCH($A27,'Annex 4 LDNO charges'!$A$14:$A$99,0)))</f>
        <v>0</v>
      </c>
      <c r="D27" s="234"/>
      <c r="E27" s="234"/>
      <c r="F27" s="237">
        <f>$F$9</f>
        <v>0.25</v>
      </c>
    </row>
    <row r="28" spans="1:6" ht="23.25" customHeight="1" x14ac:dyDescent="0.2">
      <c r="A28" s="233" t="s">
        <v>257</v>
      </c>
      <c r="B28" s="230" t="str">
        <f>IFERROR(INDEX('Annex 1 LV, HV and UMS charges'!$B$14:$B$29,MATCH($A28,'Annex 1 LV, HV and UMS charges'!$A$14:$A$294,0)),INDEX('Annex 4 LDNO charges'!$B$14:$B$99,MATCH($A28,'Annex 4 LDNO charges'!$A$14:$A$99,0)))</f>
        <v>TBC</v>
      </c>
      <c r="C28" s="231" t="str">
        <f>IFERROR(INDEX('Annex 1 LV, HV and UMS charges'!$C$14:$C$29,MATCH($A28,'Annex 1 LV, HV and UMS charges'!$A$14:$A$294,0)),INDEX('Annex 4 LDNO charges'!$C$14:$C$99,MATCH($A28,'Annex 4 LDNO charges'!$A$14:$A$99,0)))</f>
        <v>1, 2 or 5-8</v>
      </c>
      <c r="D28" s="237">
        <f>$D$5</f>
        <v>0.01</v>
      </c>
      <c r="E28" s="237">
        <f>$E$5</f>
        <v>0</v>
      </c>
      <c r="F28" s="237">
        <f>$F$5</f>
        <v>0.25</v>
      </c>
    </row>
    <row r="29" spans="1:6" ht="23.25" customHeight="1" x14ac:dyDescent="0.2">
      <c r="A29" s="233" t="s">
        <v>259</v>
      </c>
      <c r="B29" s="230" t="str">
        <f>IFERROR(INDEX('Annex 1 LV, HV and UMS charges'!$B$14:$B$29,MATCH($A29,'Annex 1 LV, HV and UMS charges'!$A$14:$A$294,0)),INDEX('Annex 4 LDNO charges'!$B$14:$B$99,MATCH($A29,'Annex 4 LDNO charges'!$A$14:$A$99,0)))</f>
        <v>TBC</v>
      </c>
      <c r="C29" s="231" t="str">
        <f>IFERROR(INDEX('Annex 1 LV, HV and UMS charges'!$C$14:$C$29,MATCH($A29,'Annex 1 LV, HV and UMS charges'!$A$14:$A$294,0)),INDEX('Annex 4 LDNO charges'!$C$14:$C$99,MATCH($A29,'Annex 4 LDNO charges'!$A$14:$A$99,0)))</f>
        <v>3, 4 or 5-8</v>
      </c>
      <c r="D29" s="234"/>
      <c r="E29" s="234"/>
      <c r="F29" s="237">
        <f>$F$6</f>
        <v>0.25</v>
      </c>
    </row>
    <row r="30" spans="1:6" ht="23.25" customHeight="1" x14ac:dyDescent="0.2">
      <c r="A30" s="233" t="s">
        <v>261</v>
      </c>
      <c r="B30" s="230" t="str">
        <f>IFERROR(INDEX('Annex 1 LV, HV and UMS charges'!$B$14:$B$29,MATCH($A30,'Annex 1 LV, HV and UMS charges'!$A$14:$A$294,0)),INDEX('Annex 4 LDNO charges'!$B$14:$B$99,MATCH($A30,'Annex 4 LDNO charges'!$A$14:$A$99,0)))</f>
        <v>TBC</v>
      </c>
      <c r="C30" s="231">
        <f>IFERROR(INDEX('Annex 1 LV, HV and UMS charges'!$C$14:$C$29,MATCH($A30,'Annex 1 LV, HV and UMS charges'!$A$14:$A$294,0)),INDEX('Annex 4 LDNO charges'!$C$14:$C$99,MATCH($A30,'Annex 4 LDNO charges'!$A$14:$A$99,0)))</f>
        <v>0</v>
      </c>
      <c r="D30" s="234"/>
      <c r="E30" s="234"/>
      <c r="F30" s="237">
        <f>$F$7</f>
        <v>0.25</v>
      </c>
    </row>
    <row r="31" spans="1:6" ht="23.25" customHeight="1" x14ac:dyDescent="0.2">
      <c r="A31" s="233" t="s">
        <v>262</v>
      </c>
      <c r="B31" s="230" t="str">
        <f>IFERROR(INDEX('Annex 1 LV, HV and UMS charges'!$B$14:$B$29,MATCH($A31,'Annex 1 LV, HV and UMS charges'!$A$14:$A$294,0)),INDEX('Annex 4 LDNO charges'!$B$14:$B$99,MATCH($A31,'Annex 4 LDNO charges'!$A$14:$A$99,0)))</f>
        <v>TBC</v>
      </c>
      <c r="C31" s="231">
        <f>IFERROR(INDEX('Annex 1 LV, HV and UMS charges'!$C$14:$C$29,MATCH($A31,'Annex 1 LV, HV and UMS charges'!$A$14:$A$294,0)),INDEX('Annex 4 LDNO charges'!$C$14:$C$99,MATCH($A31,'Annex 4 LDNO charges'!$A$14:$A$99,0)))</f>
        <v>0</v>
      </c>
      <c r="D31" s="234"/>
      <c r="E31" s="234"/>
      <c r="F31" s="237">
        <f>$F$8</f>
        <v>0.25</v>
      </c>
    </row>
    <row r="32" spans="1:6" ht="23.25" customHeight="1" x14ac:dyDescent="0.2">
      <c r="A32" s="233" t="s">
        <v>263</v>
      </c>
      <c r="B32" s="230" t="str">
        <f>IFERROR(INDEX('Annex 1 LV, HV and UMS charges'!$B$14:$B$29,MATCH($A32,'Annex 1 LV, HV and UMS charges'!$A$14:$A$294,0)),INDEX('Annex 4 LDNO charges'!$B$14:$B$99,MATCH($A32,'Annex 4 LDNO charges'!$A$14:$A$99,0)))</f>
        <v>TBC</v>
      </c>
      <c r="C32" s="231">
        <f>IFERROR(INDEX('Annex 1 LV, HV and UMS charges'!$C$14:$C$29,MATCH($A32,'Annex 1 LV, HV and UMS charges'!$A$14:$A$294,0)),INDEX('Annex 4 LDNO charges'!$C$14:$C$99,MATCH($A32,'Annex 4 LDNO charges'!$A$14:$A$99,0)))</f>
        <v>0</v>
      </c>
      <c r="D32" s="234"/>
      <c r="E32" s="234"/>
      <c r="F32" s="237">
        <f>$F$9</f>
        <v>0.25</v>
      </c>
    </row>
    <row r="33" spans="1:6" ht="23.25" customHeight="1" x14ac:dyDescent="0.2">
      <c r="A33" s="233" t="s">
        <v>270</v>
      </c>
      <c r="B33" s="230" t="str">
        <f>IFERROR(INDEX('Annex 1 LV, HV and UMS charges'!$B$14:$B$29,MATCH($A33,'Annex 1 LV, HV and UMS charges'!$A$14:$A$294,0)),INDEX('Annex 4 LDNO charges'!$B$14:$B$99,MATCH($A33,'Annex 4 LDNO charges'!$A$14:$A$99,0)))</f>
        <v>TBC</v>
      </c>
      <c r="C33" s="231" t="str">
        <f>IFERROR(INDEX('Annex 1 LV, HV and UMS charges'!$C$14:$C$29,MATCH($A33,'Annex 1 LV, HV and UMS charges'!$A$14:$A$294,0)),INDEX('Annex 4 LDNO charges'!$C$14:$C$99,MATCH($A33,'Annex 4 LDNO charges'!$A$14:$A$99,0)))</f>
        <v>1, 2 or 5-8</v>
      </c>
      <c r="D33" s="237">
        <f>$D$5</f>
        <v>0.01</v>
      </c>
      <c r="E33" s="237">
        <f>$E$5</f>
        <v>0</v>
      </c>
      <c r="F33" s="237">
        <f>$F$5</f>
        <v>0.25</v>
      </c>
    </row>
    <row r="34" spans="1:6" ht="23.25" customHeight="1" x14ac:dyDescent="0.2">
      <c r="A34" s="233" t="s">
        <v>272</v>
      </c>
      <c r="B34" s="230" t="str">
        <f>IFERROR(INDEX('Annex 1 LV, HV and UMS charges'!$B$14:$B$29,MATCH($A34,'Annex 1 LV, HV and UMS charges'!$A$14:$A$294,0)),INDEX('Annex 4 LDNO charges'!$B$14:$B$99,MATCH($A34,'Annex 4 LDNO charges'!$A$14:$A$99,0)))</f>
        <v>TBC</v>
      </c>
      <c r="C34" s="231" t="str">
        <f>IFERROR(INDEX('Annex 1 LV, HV and UMS charges'!$C$14:$C$29,MATCH($A34,'Annex 1 LV, HV and UMS charges'!$A$14:$A$294,0)),INDEX('Annex 4 LDNO charges'!$C$14:$C$99,MATCH($A34,'Annex 4 LDNO charges'!$A$14:$A$99,0)))</f>
        <v>3, 4 or 5-8</v>
      </c>
      <c r="D34" s="234"/>
      <c r="E34" s="234"/>
      <c r="F34" s="237">
        <f>$F$6</f>
        <v>0.25</v>
      </c>
    </row>
    <row r="35" spans="1:6" ht="23.25" customHeight="1" x14ac:dyDescent="0.2">
      <c r="A35" s="233" t="s">
        <v>274</v>
      </c>
      <c r="B35" s="230" t="str">
        <f>IFERROR(INDEX('Annex 1 LV, HV and UMS charges'!$B$14:$B$29,MATCH($A35,'Annex 1 LV, HV and UMS charges'!$A$14:$A$294,0)),INDEX('Annex 4 LDNO charges'!$B$14:$B$99,MATCH($A35,'Annex 4 LDNO charges'!$A$14:$A$99,0)))</f>
        <v>TBC</v>
      </c>
      <c r="C35" s="231">
        <f>IFERROR(INDEX('Annex 1 LV, HV and UMS charges'!$C$14:$C$29,MATCH($A35,'Annex 1 LV, HV and UMS charges'!$A$14:$A$294,0)),INDEX('Annex 4 LDNO charges'!$C$14:$C$99,MATCH($A35,'Annex 4 LDNO charges'!$A$14:$A$99,0)))</f>
        <v>0</v>
      </c>
      <c r="D35" s="234"/>
      <c r="E35" s="234"/>
      <c r="F35" s="237">
        <f>$F$7</f>
        <v>0.25</v>
      </c>
    </row>
    <row r="36" spans="1:6" ht="23.25" customHeight="1" x14ac:dyDescent="0.2">
      <c r="A36" s="233" t="s">
        <v>275</v>
      </c>
      <c r="B36" s="230" t="str">
        <f>IFERROR(INDEX('Annex 1 LV, HV and UMS charges'!$B$14:$B$29,MATCH($A36,'Annex 1 LV, HV and UMS charges'!$A$14:$A$294,0)),INDEX('Annex 4 LDNO charges'!$B$14:$B$99,MATCH($A36,'Annex 4 LDNO charges'!$A$14:$A$99,0)))</f>
        <v>TBC</v>
      </c>
      <c r="C36" s="231">
        <f>IFERROR(INDEX('Annex 1 LV, HV and UMS charges'!$C$14:$C$29,MATCH($A36,'Annex 1 LV, HV and UMS charges'!$A$14:$A$294,0)),INDEX('Annex 4 LDNO charges'!$C$14:$C$99,MATCH($A36,'Annex 4 LDNO charges'!$A$14:$A$99,0)))</f>
        <v>0</v>
      </c>
      <c r="D36" s="234"/>
      <c r="E36" s="234"/>
      <c r="F36" s="237">
        <f>$F$8</f>
        <v>0.25</v>
      </c>
    </row>
    <row r="37" spans="1:6" ht="23.25" customHeight="1" x14ac:dyDescent="0.2">
      <c r="A37" s="233" t="s">
        <v>276</v>
      </c>
      <c r="B37" s="230" t="str">
        <f>IFERROR(INDEX('Annex 1 LV, HV and UMS charges'!$B$14:$B$29,MATCH($A37,'Annex 1 LV, HV and UMS charges'!$A$14:$A$294,0)),INDEX('Annex 4 LDNO charges'!$B$14:$B$99,MATCH($A37,'Annex 4 LDNO charges'!$A$14:$A$99,0)))</f>
        <v>TBC</v>
      </c>
      <c r="C37" s="231">
        <f>IFERROR(INDEX('Annex 1 LV, HV and UMS charges'!$C$14:$C$29,MATCH($A37,'Annex 1 LV, HV and UMS charges'!$A$14:$A$294,0)),INDEX('Annex 4 LDNO charges'!$C$14:$C$99,MATCH($A37,'Annex 4 LDNO charges'!$A$14:$A$99,0)))</f>
        <v>0</v>
      </c>
      <c r="D37" s="234"/>
      <c r="E37" s="234"/>
      <c r="F37" s="237">
        <f>$F$9</f>
        <v>0.25</v>
      </c>
    </row>
    <row r="38" spans="1:6" ht="23.25" customHeight="1" x14ac:dyDescent="0.2">
      <c r="A38" s="233" t="s">
        <v>283</v>
      </c>
      <c r="B38" s="230" t="str">
        <f>IFERROR(INDEX('Annex 1 LV, HV and UMS charges'!$B$14:$B$29,MATCH($A38,'Annex 1 LV, HV and UMS charges'!$A$14:$A$294,0)),INDEX('Annex 4 LDNO charges'!$B$14:$B$99,MATCH($A38,'Annex 4 LDNO charges'!$A$14:$A$99,0)))</f>
        <v>TBC</v>
      </c>
      <c r="C38" s="231" t="str">
        <f>IFERROR(INDEX('Annex 1 LV, HV and UMS charges'!$C$14:$C$29,MATCH($A38,'Annex 1 LV, HV and UMS charges'!$A$14:$A$294,0)),INDEX('Annex 4 LDNO charges'!$C$14:$C$99,MATCH($A38,'Annex 4 LDNO charges'!$A$14:$A$99,0)))</f>
        <v>1, 2 or 5-8</v>
      </c>
      <c r="D38" s="237">
        <f>$D$5</f>
        <v>0.01</v>
      </c>
      <c r="E38" s="237">
        <f>$E$5</f>
        <v>0</v>
      </c>
      <c r="F38" s="237">
        <f>$F$5</f>
        <v>0.25</v>
      </c>
    </row>
    <row r="39" spans="1:6" ht="23.25" customHeight="1" x14ac:dyDescent="0.2">
      <c r="A39" s="233" t="s">
        <v>285</v>
      </c>
      <c r="B39" s="230" t="str">
        <f>IFERROR(INDEX('Annex 1 LV, HV and UMS charges'!$B$14:$B$29,MATCH($A39,'Annex 1 LV, HV and UMS charges'!$A$14:$A$294,0)),INDEX('Annex 4 LDNO charges'!$B$14:$B$99,MATCH($A39,'Annex 4 LDNO charges'!$A$14:$A$99,0)))</f>
        <v>TBC</v>
      </c>
      <c r="C39" s="231" t="str">
        <f>IFERROR(INDEX('Annex 1 LV, HV and UMS charges'!$C$14:$C$29,MATCH($A39,'Annex 1 LV, HV and UMS charges'!$A$14:$A$294,0)),INDEX('Annex 4 LDNO charges'!$C$14:$C$99,MATCH($A39,'Annex 4 LDNO charges'!$A$14:$A$99,0)))</f>
        <v>3, 4 or 5-8</v>
      </c>
      <c r="D39" s="234"/>
      <c r="E39" s="234"/>
      <c r="F39" s="237">
        <f>$F$6</f>
        <v>0.25</v>
      </c>
    </row>
    <row r="40" spans="1:6" ht="23.25" customHeight="1" x14ac:dyDescent="0.2">
      <c r="A40" s="233" t="s">
        <v>287</v>
      </c>
      <c r="B40" s="230" t="str">
        <f>IFERROR(INDEX('Annex 1 LV, HV and UMS charges'!$B$14:$B$29,MATCH($A40,'Annex 1 LV, HV and UMS charges'!$A$14:$A$294,0)),INDEX('Annex 4 LDNO charges'!$B$14:$B$99,MATCH($A40,'Annex 4 LDNO charges'!$A$14:$A$99,0)))</f>
        <v>TBC</v>
      </c>
      <c r="C40" s="231">
        <f>IFERROR(INDEX('Annex 1 LV, HV and UMS charges'!$C$14:$C$29,MATCH($A40,'Annex 1 LV, HV and UMS charges'!$A$14:$A$294,0)),INDEX('Annex 4 LDNO charges'!$C$14:$C$99,MATCH($A40,'Annex 4 LDNO charges'!$A$14:$A$99,0)))</f>
        <v>0</v>
      </c>
      <c r="D40" s="234"/>
      <c r="E40" s="234"/>
      <c r="F40" s="237">
        <f>$F$7</f>
        <v>0.25</v>
      </c>
    </row>
    <row r="41" spans="1:6" ht="23.25" customHeight="1" x14ac:dyDescent="0.2">
      <c r="A41" s="233" t="s">
        <v>288</v>
      </c>
      <c r="B41" s="230" t="str">
        <f>IFERROR(INDEX('Annex 1 LV, HV and UMS charges'!$B$14:$B$29,MATCH($A41,'Annex 1 LV, HV and UMS charges'!$A$14:$A$294,0)),INDEX('Annex 4 LDNO charges'!$B$14:$B$99,MATCH($A41,'Annex 4 LDNO charges'!$A$14:$A$99,0)))</f>
        <v>TBC</v>
      </c>
      <c r="C41" s="231">
        <f>IFERROR(INDEX('Annex 1 LV, HV and UMS charges'!$C$14:$C$29,MATCH($A41,'Annex 1 LV, HV and UMS charges'!$A$14:$A$294,0)),INDEX('Annex 4 LDNO charges'!$C$14:$C$99,MATCH($A41,'Annex 4 LDNO charges'!$A$14:$A$99,0)))</f>
        <v>0</v>
      </c>
      <c r="D41" s="234"/>
      <c r="E41" s="234"/>
      <c r="F41" s="237">
        <f>$F$8</f>
        <v>0.25</v>
      </c>
    </row>
    <row r="42" spans="1:6" ht="23.25" customHeight="1" x14ac:dyDescent="0.2">
      <c r="A42" s="233" t="s">
        <v>289</v>
      </c>
      <c r="B42" s="230" t="str">
        <f>IFERROR(INDEX('Annex 1 LV, HV and UMS charges'!$B$14:$B$29,MATCH($A42,'Annex 1 LV, HV and UMS charges'!$A$14:$A$294,0)),INDEX('Annex 4 LDNO charges'!$B$14:$B$99,MATCH($A42,'Annex 4 LDNO charges'!$A$14:$A$99,0)))</f>
        <v>TBC</v>
      </c>
      <c r="C42" s="231">
        <f>IFERROR(INDEX('Annex 1 LV, HV and UMS charges'!$C$14:$C$29,MATCH($A42,'Annex 1 LV, HV and UMS charges'!$A$14:$A$294,0)),INDEX('Annex 4 LDNO charges'!$C$14:$C$99,MATCH($A42,'Annex 4 LDNO charges'!$A$14:$A$99,0)))</f>
        <v>0</v>
      </c>
      <c r="D42" s="234"/>
      <c r="E42" s="234"/>
      <c r="F42" s="237">
        <f>$F$9</f>
        <v>0.25</v>
      </c>
    </row>
    <row r="43" spans="1:6" ht="12.75" x14ac:dyDescent="0.2">
      <c r="A43" s="225" t="s">
        <v>580</v>
      </c>
    </row>
    <row r="44" spans="1:6" ht="12.75" x14ac:dyDescent="0.2">
      <c r="A44" s="225" t="s">
        <v>581</v>
      </c>
    </row>
    <row r="45" spans="1:6" ht="12.75" x14ac:dyDescent="0.2">
      <c r="A45" s="225" t="s">
        <v>582</v>
      </c>
    </row>
  </sheetData>
  <autoFilter ref="A4:F45"/>
  <mergeCells count="2">
    <mergeCell ref="B1:C1"/>
    <mergeCell ref="A2:F2"/>
  </mergeCells>
  <hyperlinks>
    <hyperlink ref="A1" location="Overview!A1" display="Back to Overview"/>
  </hyperlinks>
  <pageMargins left="0.39370078740157483" right="0.39370078740157483" top="0.51181102362204722" bottom="0.74803149606299213" header="0.27559055118110237" footer="0.27559055118110237"/>
  <pageSetup paperSize="9" scale="75"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78"/>
  <sheetViews>
    <sheetView zoomScale="85" zoomScaleNormal="85" zoomScaleSheetLayoutView="100" workbookViewId="0">
      <selection activeCell="C4" sqref="C4:D578"/>
    </sheetView>
  </sheetViews>
  <sheetFormatPr defaultColWidth="9.140625"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28</v>
      </c>
      <c r="B1" s="3"/>
      <c r="C1" s="2"/>
      <c r="E1" s="10"/>
      <c r="F1" s="4"/>
      <c r="G1" s="4"/>
    </row>
    <row r="2" spans="1:7" s="11" customFormat="1" ht="22.5" customHeight="1" x14ac:dyDescent="0.2">
      <c r="A2" s="265" t="str">
        <f>Overview!B4&amp; " - Effective from "&amp;TEXT(Overview!D4,"D MMMM YYYY")&amp;" - "&amp;Overview!E4&amp;" Nodal/Zonal charges"</f>
        <v>Western Power Distribution (South West) plc - Effective from 1 April 2021 - Final Nodal/Zonal charges</v>
      </c>
      <c r="B2" s="266"/>
      <c r="C2" s="266"/>
      <c r="D2" s="267"/>
    </row>
    <row r="3" spans="1:7" ht="60.75" customHeight="1" x14ac:dyDescent="0.2">
      <c r="A3" s="23" t="s">
        <v>102</v>
      </c>
      <c r="B3" s="23" t="s">
        <v>1</v>
      </c>
      <c r="C3" s="23" t="s">
        <v>64</v>
      </c>
      <c r="D3" s="23" t="s">
        <v>65</v>
      </c>
    </row>
    <row r="4" spans="1:7" ht="21.75" customHeight="1" x14ac:dyDescent="0.2">
      <c r="A4" s="7" t="s">
        <v>971</v>
      </c>
      <c r="B4" s="8">
        <v>0</v>
      </c>
      <c r="C4" s="329">
        <v>0</v>
      </c>
      <c r="D4" s="329">
        <v>0.65862826589593026</v>
      </c>
    </row>
    <row r="5" spans="1:7" ht="21.75" customHeight="1" x14ac:dyDescent="0.2">
      <c r="A5" s="7" t="s">
        <v>972</v>
      </c>
      <c r="B5" s="8">
        <v>0</v>
      </c>
      <c r="C5" s="329">
        <v>0.99249935831530633</v>
      </c>
      <c r="D5" s="329">
        <v>7.4037445695047239</v>
      </c>
    </row>
    <row r="6" spans="1:7" ht="21.75" customHeight="1" x14ac:dyDescent="0.2">
      <c r="A6" s="7" t="s">
        <v>973</v>
      </c>
      <c r="B6" s="8">
        <v>0</v>
      </c>
      <c r="C6" s="329">
        <v>3.4209038270075944</v>
      </c>
      <c r="D6" s="329">
        <v>1.136692825691912</v>
      </c>
    </row>
    <row r="7" spans="1:7" ht="21.75" customHeight="1" x14ac:dyDescent="0.2">
      <c r="A7" s="7" t="s">
        <v>974</v>
      </c>
      <c r="B7" s="8">
        <v>0</v>
      </c>
      <c r="C7" s="329">
        <v>1.0720934538882101</v>
      </c>
      <c r="D7" s="329">
        <v>6.8223616112677075</v>
      </c>
    </row>
    <row r="8" spans="1:7" ht="21.75" customHeight="1" x14ac:dyDescent="0.2">
      <c r="A8" s="7" t="s">
        <v>975</v>
      </c>
      <c r="B8" s="8">
        <v>0</v>
      </c>
      <c r="C8" s="329">
        <v>0.60286858289648204</v>
      </c>
      <c r="D8" s="329">
        <v>4.2620156759273238</v>
      </c>
    </row>
    <row r="9" spans="1:7" ht="21.75" customHeight="1" x14ac:dyDescent="0.2">
      <c r="A9" s="7" t="s">
        <v>976</v>
      </c>
      <c r="B9" s="8">
        <v>0</v>
      </c>
      <c r="C9" s="329">
        <v>0.6222353839185305</v>
      </c>
      <c r="D9" s="329">
        <v>5.4485533215645123</v>
      </c>
    </row>
    <row r="10" spans="1:7" ht="21.75" customHeight="1" x14ac:dyDescent="0.2">
      <c r="A10" s="7" t="s">
        <v>977</v>
      </c>
      <c r="B10" s="8">
        <v>0</v>
      </c>
      <c r="C10" s="329">
        <v>0.7301157070820411</v>
      </c>
      <c r="D10" s="329">
        <v>1.3878006073218885</v>
      </c>
    </row>
    <row r="11" spans="1:7" ht="21.75" customHeight="1" x14ac:dyDescent="0.2">
      <c r="A11" s="7" t="s">
        <v>978</v>
      </c>
      <c r="B11" s="8">
        <v>0</v>
      </c>
      <c r="C11" s="329">
        <v>0.42628476012896338</v>
      </c>
      <c r="D11" s="329">
        <v>2.7416886872703703</v>
      </c>
    </row>
    <row r="12" spans="1:7" ht="21.75" customHeight="1" x14ac:dyDescent="0.2">
      <c r="A12" s="7" t="s">
        <v>979</v>
      </c>
      <c r="B12" s="8">
        <v>0</v>
      </c>
      <c r="C12" s="329">
        <v>1.0446351806713428</v>
      </c>
      <c r="D12" s="329">
        <v>4.8368953624363016</v>
      </c>
    </row>
    <row r="13" spans="1:7" ht="21.75" customHeight="1" x14ac:dyDescent="0.2">
      <c r="A13" s="7" t="s">
        <v>980</v>
      </c>
      <c r="B13" s="8">
        <v>0</v>
      </c>
      <c r="C13" s="329">
        <v>0.49518540181877213</v>
      </c>
      <c r="D13" s="329">
        <v>3.3861480304150859</v>
      </c>
    </row>
    <row r="14" spans="1:7" ht="21.75" customHeight="1" x14ac:dyDescent="0.2">
      <c r="A14" s="7" t="s">
        <v>981</v>
      </c>
      <c r="B14" s="8">
        <v>0</v>
      </c>
      <c r="C14" s="329">
        <v>0.19335603421279202</v>
      </c>
      <c r="D14" s="329">
        <v>2.7470552704043509</v>
      </c>
    </row>
    <row r="15" spans="1:7" ht="21.75" customHeight="1" x14ac:dyDescent="0.2">
      <c r="A15" s="7" t="s">
        <v>982</v>
      </c>
      <c r="B15" s="8">
        <v>0</v>
      </c>
      <c r="C15" s="329">
        <v>0.42677251304115232</v>
      </c>
      <c r="D15" s="329">
        <v>9.0272247197285491</v>
      </c>
    </row>
    <row r="16" spans="1:7" ht="21.75" customHeight="1" x14ac:dyDescent="0.2">
      <c r="A16" s="7" t="s">
        <v>983</v>
      </c>
      <c r="B16" s="8" t="s">
        <v>971</v>
      </c>
      <c r="C16" s="329">
        <v>0</v>
      </c>
      <c r="D16" s="329">
        <v>0.75693399763090197</v>
      </c>
    </row>
    <row r="17" spans="1:4" ht="21.75" customHeight="1" x14ac:dyDescent="0.2">
      <c r="A17" s="7" t="s">
        <v>984</v>
      </c>
      <c r="B17" s="8">
        <v>0</v>
      </c>
      <c r="C17" s="329">
        <v>2.2564845314654547</v>
      </c>
      <c r="D17" s="329">
        <v>22.246228120881906</v>
      </c>
    </row>
    <row r="18" spans="1:4" ht="21.75" customHeight="1" x14ac:dyDescent="0.2">
      <c r="A18" s="7" t="s">
        <v>985</v>
      </c>
      <c r="B18" s="8">
        <v>0</v>
      </c>
      <c r="C18" s="329">
        <v>0.20757193868276322</v>
      </c>
      <c r="D18" s="329">
        <v>2.5240016743098015</v>
      </c>
    </row>
    <row r="19" spans="1:4" ht="21.75" customHeight="1" x14ac:dyDescent="0.2">
      <c r="A19" s="7" t="s">
        <v>986</v>
      </c>
      <c r="B19" s="8">
        <v>0</v>
      </c>
      <c r="C19" s="329">
        <v>7.4550612599472821E-2</v>
      </c>
      <c r="D19" s="329">
        <v>11.145419581646065</v>
      </c>
    </row>
    <row r="20" spans="1:4" ht="21.75" customHeight="1" x14ac:dyDescent="0.2">
      <c r="A20" s="7" t="s">
        <v>987</v>
      </c>
      <c r="B20" s="8">
        <v>0</v>
      </c>
      <c r="C20" s="329">
        <v>0.87008587563913531</v>
      </c>
      <c r="D20" s="329">
        <v>4.4618380974307597</v>
      </c>
    </row>
    <row r="21" spans="1:4" ht="21.75" customHeight="1" x14ac:dyDescent="0.2">
      <c r="A21" s="7" t="s">
        <v>988</v>
      </c>
      <c r="B21" s="8">
        <v>0</v>
      </c>
      <c r="C21" s="329">
        <v>0.42767478620085264</v>
      </c>
      <c r="D21" s="329">
        <v>1.727291417115125</v>
      </c>
    </row>
    <row r="22" spans="1:4" ht="21.75" customHeight="1" x14ac:dyDescent="0.2">
      <c r="A22" s="7" t="s">
        <v>989</v>
      </c>
      <c r="B22" s="8">
        <v>0</v>
      </c>
      <c r="C22" s="329">
        <v>0.80279914468947056</v>
      </c>
      <c r="D22" s="329">
        <v>2.3440548182534284</v>
      </c>
    </row>
    <row r="23" spans="1:4" ht="21.75" customHeight="1" x14ac:dyDescent="0.2">
      <c r="A23" s="7" t="s">
        <v>990</v>
      </c>
      <c r="B23" s="8">
        <v>0</v>
      </c>
      <c r="C23" s="329">
        <v>1.5250763956959432</v>
      </c>
      <c r="D23" s="329">
        <v>2.3069498614110056</v>
      </c>
    </row>
    <row r="24" spans="1:4" ht="21.75" customHeight="1" x14ac:dyDescent="0.2">
      <c r="A24" s="7" t="s">
        <v>991</v>
      </c>
      <c r="B24" s="8">
        <v>0</v>
      </c>
      <c r="C24" s="329">
        <v>0.26071838121029067</v>
      </c>
      <c r="D24" s="329">
        <v>1.2018460356139362</v>
      </c>
    </row>
    <row r="25" spans="1:4" ht="21.75" customHeight="1" x14ac:dyDescent="0.2">
      <c r="A25" s="7" t="s">
        <v>992</v>
      </c>
      <c r="B25" s="8">
        <v>0</v>
      </c>
      <c r="C25" s="329">
        <v>0.25875245505089861</v>
      </c>
      <c r="D25" s="329">
        <v>2.7073907649144227</v>
      </c>
    </row>
    <row r="26" spans="1:4" ht="21.75" customHeight="1" x14ac:dyDescent="0.2">
      <c r="A26" s="7" t="s">
        <v>993</v>
      </c>
      <c r="B26" s="8">
        <v>0</v>
      </c>
      <c r="C26" s="329">
        <v>0</v>
      </c>
      <c r="D26" s="329">
        <v>3.8145700749124396</v>
      </c>
    </row>
    <row r="27" spans="1:4" ht="27.75" customHeight="1" x14ac:dyDescent="0.2">
      <c r="A27" s="7" t="s">
        <v>994</v>
      </c>
      <c r="B27" s="8">
        <v>0</v>
      </c>
      <c r="C27" s="329">
        <v>1.9488086034633423</v>
      </c>
      <c r="D27" s="329">
        <v>5.9390630497015939</v>
      </c>
    </row>
    <row r="28" spans="1:4" ht="27.75" customHeight="1" x14ac:dyDescent="0.2">
      <c r="A28" s="7" t="s">
        <v>995</v>
      </c>
      <c r="B28" s="8">
        <v>0</v>
      </c>
      <c r="C28" s="329">
        <v>0.75646849351673529</v>
      </c>
      <c r="D28" s="329">
        <v>4.3317499247404152</v>
      </c>
    </row>
    <row r="29" spans="1:4" ht="27.75" customHeight="1" x14ac:dyDescent="0.2">
      <c r="A29" s="7" t="s">
        <v>996</v>
      </c>
      <c r="B29" s="8">
        <v>0</v>
      </c>
      <c r="C29" s="329">
        <v>0.64333771638952653</v>
      </c>
      <c r="D29" s="329">
        <v>4.087143528735445</v>
      </c>
    </row>
    <row r="30" spans="1:4" ht="27.75" customHeight="1" x14ac:dyDescent="0.2">
      <c r="A30" s="7" t="s">
        <v>997</v>
      </c>
      <c r="B30" s="8">
        <v>0</v>
      </c>
      <c r="C30" s="329">
        <v>3.7646876135947201E-2</v>
      </c>
      <c r="D30" s="329">
        <v>2.2292937176240475</v>
      </c>
    </row>
    <row r="31" spans="1:4" ht="27.75" customHeight="1" x14ac:dyDescent="0.2">
      <c r="A31" s="7" t="s">
        <v>998</v>
      </c>
      <c r="B31" s="8">
        <v>0</v>
      </c>
      <c r="C31" s="329">
        <v>3.3298150966863012</v>
      </c>
      <c r="D31" s="329">
        <v>17.062359830528806</v>
      </c>
    </row>
    <row r="32" spans="1:4" ht="27.75" customHeight="1" x14ac:dyDescent="0.2">
      <c r="A32" s="7" t="s">
        <v>999</v>
      </c>
      <c r="B32" s="8">
        <v>0</v>
      </c>
      <c r="C32" s="329">
        <v>0.62671284353440571</v>
      </c>
      <c r="D32" s="329">
        <v>4.240931205721691</v>
      </c>
    </row>
    <row r="33" spans="1:4" ht="27.75" customHeight="1" x14ac:dyDescent="0.2">
      <c r="A33" s="7" t="s">
        <v>1000</v>
      </c>
      <c r="B33" s="8">
        <v>0</v>
      </c>
      <c r="C33" s="329">
        <v>3.1527526979399356</v>
      </c>
      <c r="D33" s="329">
        <v>3.6669379793015566</v>
      </c>
    </row>
    <row r="34" spans="1:4" ht="27.75" customHeight="1" x14ac:dyDescent="0.2">
      <c r="A34" s="7" t="s">
        <v>1001</v>
      </c>
      <c r="B34" s="8">
        <v>0</v>
      </c>
      <c r="C34" s="329">
        <v>0.55325689262768829</v>
      </c>
      <c r="D34" s="329">
        <v>13.027927749999606</v>
      </c>
    </row>
    <row r="35" spans="1:4" ht="27.75" customHeight="1" x14ac:dyDescent="0.2">
      <c r="A35" s="7" t="s">
        <v>1002</v>
      </c>
      <c r="B35" s="8">
        <v>0</v>
      </c>
      <c r="C35" s="329">
        <v>0.83126064461821947</v>
      </c>
      <c r="D35" s="329">
        <v>4.9589616965920742</v>
      </c>
    </row>
    <row r="36" spans="1:4" ht="27.75" customHeight="1" x14ac:dyDescent="0.2">
      <c r="A36" s="7" t="s">
        <v>1003</v>
      </c>
      <c r="B36" s="8">
        <v>0</v>
      </c>
      <c r="C36" s="329">
        <v>0.2466011199040653</v>
      </c>
      <c r="D36" s="329">
        <v>2.47176548402562</v>
      </c>
    </row>
    <row r="37" spans="1:4" ht="27.75" customHeight="1" x14ac:dyDescent="0.2">
      <c r="A37" s="7" t="s">
        <v>1004</v>
      </c>
      <c r="B37" s="8">
        <v>0</v>
      </c>
      <c r="C37" s="329">
        <v>0.69955492091562044</v>
      </c>
      <c r="D37" s="329">
        <v>0.72479161752559063</v>
      </c>
    </row>
    <row r="38" spans="1:4" ht="27.75" customHeight="1" x14ac:dyDescent="0.2">
      <c r="A38" s="7" t="s">
        <v>1005</v>
      </c>
      <c r="B38" s="8">
        <v>0</v>
      </c>
      <c r="C38" s="329">
        <v>2.8922380647785464</v>
      </c>
      <c r="D38" s="329">
        <v>2.4616480083027654</v>
      </c>
    </row>
    <row r="39" spans="1:4" ht="27.75" customHeight="1" x14ac:dyDescent="0.2">
      <c r="A39" s="7" t="s">
        <v>1006</v>
      </c>
      <c r="B39" s="8">
        <v>0</v>
      </c>
      <c r="C39" s="329">
        <v>1.2038218101797258</v>
      </c>
      <c r="D39" s="329">
        <v>11.467131714221612</v>
      </c>
    </row>
    <row r="40" spans="1:4" ht="27.75" customHeight="1" x14ac:dyDescent="0.2">
      <c r="A40" s="7" t="s">
        <v>1007</v>
      </c>
      <c r="B40" s="8">
        <v>0</v>
      </c>
      <c r="C40" s="329">
        <v>0.41375018434362321</v>
      </c>
      <c r="D40" s="329">
        <v>5.4832925181985832</v>
      </c>
    </row>
    <row r="41" spans="1:4" ht="27.75" customHeight="1" x14ac:dyDescent="0.2">
      <c r="A41" s="7" t="s">
        <v>1008</v>
      </c>
      <c r="B41" s="8">
        <v>0</v>
      </c>
      <c r="C41" s="329">
        <v>1.2970602292489508</v>
      </c>
      <c r="D41" s="329">
        <v>4.9802541671831451</v>
      </c>
    </row>
    <row r="42" spans="1:4" ht="27.75" customHeight="1" x14ac:dyDescent="0.2">
      <c r="A42" s="7" t="s">
        <v>1009</v>
      </c>
      <c r="B42" s="8">
        <v>0</v>
      </c>
      <c r="C42" s="329">
        <v>0.73512629465528612</v>
      </c>
      <c r="D42" s="329">
        <v>3.9514545507699648</v>
      </c>
    </row>
    <row r="43" spans="1:4" ht="27.75" customHeight="1" x14ac:dyDescent="0.2">
      <c r="A43" s="7" t="s">
        <v>1010</v>
      </c>
      <c r="B43" s="8">
        <v>0</v>
      </c>
      <c r="C43" s="329">
        <v>0.87956820064611885</v>
      </c>
      <c r="D43" s="329">
        <v>11.534491544429462</v>
      </c>
    </row>
    <row r="44" spans="1:4" ht="27.75" customHeight="1" x14ac:dyDescent="0.2">
      <c r="A44" s="7" t="s">
        <v>1011</v>
      </c>
      <c r="B44" s="8">
        <v>0</v>
      </c>
      <c r="C44" s="329">
        <v>0.21188834922820038</v>
      </c>
      <c r="D44" s="329">
        <v>1.1771731533466467</v>
      </c>
    </row>
    <row r="45" spans="1:4" ht="27.75" customHeight="1" x14ac:dyDescent="0.2">
      <c r="A45" s="7" t="s">
        <v>1012</v>
      </c>
      <c r="B45" s="8">
        <v>0</v>
      </c>
      <c r="C45" s="329">
        <v>2.9458274785444871</v>
      </c>
      <c r="D45" s="329">
        <v>3.2945598899796318</v>
      </c>
    </row>
    <row r="46" spans="1:4" ht="27.75" customHeight="1" x14ac:dyDescent="0.2">
      <c r="A46" s="7" t="s">
        <v>1013</v>
      </c>
      <c r="B46" s="8">
        <v>0</v>
      </c>
      <c r="C46" s="329">
        <v>0.4306230234921602</v>
      </c>
      <c r="D46" s="329">
        <v>3.9253352732685527</v>
      </c>
    </row>
    <row r="47" spans="1:4" ht="27.75" customHeight="1" x14ac:dyDescent="0.2">
      <c r="A47" s="7" t="s">
        <v>1014</v>
      </c>
      <c r="B47" s="8">
        <v>0</v>
      </c>
      <c r="C47" s="329">
        <v>0.10861447737952455</v>
      </c>
      <c r="D47" s="329">
        <v>1.4240686290689226</v>
      </c>
    </row>
    <row r="48" spans="1:4" ht="27.75" customHeight="1" x14ac:dyDescent="0.2">
      <c r="A48" s="7" t="s">
        <v>1015</v>
      </c>
      <c r="B48" s="8">
        <v>0</v>
      </c>
      <c r="C48" s="329">
        <v>0.542627832177353</v>
      </c>
      <c r="D48" s="329">
        <v>2.0560354997043215</v>
      </c>
    </row>
    <row r="49" spans="1:4" ht="27.75" customHeight="1" x14ac:dyDescent="0.2">
      <c r="A49" s="7" t="s">
        <v>1016</v>
      </c>
      <c r="B49" s="8">
        <v>0</v>
      </c>
      <c r="C49" s="329">
        <v>0.19619177401498536</v>
      </c>
      <c r="D49" s="329">
        <v>2.0810755302065371</v>
      </c>
    </row>
    <row r="50" spans="1:4" ht="27.75" customHeight="1" x14ac:dyDescent="0.2">
      <c r="A50" s="7" t="s">
        <v>1017</v>
      </c>
      <c r="B50" s="8">
        <v>0</v>
      </c>
      <c r="C50" s="329">
        <v>0.7201565011100014</v>
      </c>
      <c r="D50" s="329">
        <v>8.0897060514071466</v>
      </c>
    </row>
    <row r="51" spans="1:4" ht="27.75" customHeight="1" x14ac:dyDescent="0.2">
      <c r="A51" s="7" t="s">
        <v>1018</v>
      </c>
      <c r="B51" s="8">
        <v>0</v>
      </c>
      <c r="C51" s="329">
        <v>0.46157146237370128</v>
      </c>
      <c r="D51" s="329">
        <v>3.9687377513099276</v>
      </c>
    </row>
    <row r="52" spans="1:4" ht="27.75" customHeight="1" x14ac:dyDescent="0.2">
      <c r="A52" s="7" t="s">
        <v>1019</v>
      </c>
      <c r="B52" s="8">
        <v>0</v>
      </c>
      <c r="C52" s="329">
        <v>0.33619211800371085</v>
      </c>
      <c r="D52" s="329">
        <v>3.3876970557220689</v>
      </c>
    </row>
    <row r="53" spans="1:4" ht="27.75" customHeight="1" x14ac:dyDescent="0.2">
      <c r="A53" s="7" t="s">
        <v>1020</v>
      </c>
      <c r="B53" s="8">
        <v>0</v>
      </c>
      <c r="C53" s="329">
        <v>2.9247295477314581</v>
      </c>
      <c r="D53" s="329">
        <v>6.0094945241520215</v>
      </c>
    </row>
    <row r="54" spans="1:4" ht="27.75" customHeight="1" x14ac:dyDescent="0.2">
      <c r="A54" s="7" t="s">
        <v>1021</v>
      </c>
      <c r="B54" s="8">
        <v>0</v>
      </c>
      <c r="C54" s="329">
        <v>0.74696587000690362</v>
      </c>
      <c r="D54" s="329">
        <v>14.718696346887379</v>
      </c>
    </row>
    <row r="55" spans="1:4" ht="27.75" customHeight="1" x14ac:dyDescent="0.2">
      <c r="A55" s="7" t="s">
        <v>1022</v>
      </c>
      <c r="B55" s="8">
        <v>0</v>
      </c>
      <c r="C55" s="329">
        <v>3.0431185299963674</v>
      </c>
      <c r="D55" s="329">
        <v>15.548414250978352</v>
      </c>
    </row>
    <row r="56" spans="1:4" ht="27.75" customHeight="1" x14ac:dyDescent="0.2">
      <c r="A56" s="7" t="s">
        <v>1023</v>
      </c>
      <c r="B56" s="8">
        <v>0</v>
      </c>
      <c r="C56" s="329">
        <v>1.4421612822448371</v>
      </c>
      <c r="D56" s="329">
        <v>13.87338135950643</v>
      </c>
    </row>
    <row r="57" spans="1:4" ht="27.75" customHeight="1" x14ac:dyDescent="0.2">
      <c r="A57" s="7" t="s">
        <v>1024</v>
      </c>
      <c r="B57" s="8">
        <v>0</v>
      </c>
      <c r="C57" s="329">
        <v>1.1778353205360199</v>
      </c>
      <c r="D57" s="329">
        <v>3.8224007678483392</v>
      </c>
    </row>
    <row r="58" spans="1:4" ht="27.75" customHeight="1" x14ac:dyDescent="0.2">
      <c r="A58" s="7" t="s">
        <v>1025</v>
      </c>
      <c r="B58" s="8">
        <v>0</v>
      </c>
      <c r="C58" s="329">
        <v>2.108390491493418</v>
      </c>
      <c r="D58" s="329">
        <v>22.930223347224981</v>
      </c>
    </row>
    <row r="59" spans="1:4" ht="27.75" customHeight="1" x14ac:dyDescent="0.2">
      <c r="A59" s="7" t="s">
        <v>1026</v>
      </c>
      <c r="B59" s="8">
        <v>0</v>
      </c>
      <c r="C59" s="329">
        <v>2.1783371452149183</v>
      </c>
      <c r="D59" s="329">
        <v>9.3515092340950527</v>
      </c>
    </row>
    <row r="60" spans="1:4" ht="27.75" customHeight="1" x14ac:dyDescent="0.2">
      <c r="A60" s="7" t="s">
        <v>1027</v>
      </c>
      <c r="B60" s="8">
        <v>0</v>
      </c>
      <c r="C60" s="329">
        <v>3.0437596369864153</v>
      </c>
      <c r="D60" s="329">
        <v>16.9648549103837</v>
      </c>
    </row>
    <row r="61" spans="1:4" ht="27.75" customHeight="1" x14ac:dyDescent="0.2">
      <c r="A61" s="7" t="s">
        <v>1028</v>
      </c>
      <c r="B61" s="8">
        <v>0</v>
      </c>
      <c r="C61" s="329">
        <v>0.14271586469688033</v>
      </c>
      <c r="D61" s="329">
        <v>16.014294163530117</v>
      </c>
    </row>
    <row r="62" spans="1:4" ht="27.75" customHeight="1" x14ac:dyDescent="0.2">
      <c r="A62" s="7" t="s">
        <v>1029</v>
      </c>
      <c r="B62" s="8">
        <v>0</v>
      </c>
      <c r="C62" s="329">
        <v>2.6553218924387525</v>
      </c>
      <c r="D62" s="329">
        <v>12.533990752555257</v>
      </c>
    </row>
    <row r="63" spans="1:4" ht="27.75" customHeight="1" x14ac:dyDescent="0.2">
      <c r="A63" s="7" t="s">
        <v>1030</v>
      </c>
      <c r="B63" s="8">
        <v>0</v>
      </c>
      <c r="C63" s="329">
        <v>1.1152014143148523</v>
      </c>
      <c r="D63" s="329">
        <v>4.527392938540622</v>
      </c>
    </row>
    <row r="64" spans="1:4" ht="27.75" customHeight="1" x14ac:dyDescent="0.2">
      <c r="A64" s="7" t="s">
        <v>1031</v>
      </c>
      <c r="B64" s="8">
        <v>0</v>
      </c>
      <c r="C64" s="329">
        <v>2.2712562315902454</v>
      </c>
      <c r="D64" s="329">
        <v>8.3915137106898623</v>
      </c>
    </row>
    <row r="65" spans="1:4" ht="27.75" customHeight="1" x14ac:dyDescent="0.2">
      <c r="A65" s="7" t="s">
        <v>1032</v>
      </c>
      <c r="B65" s="8">
        <v>0</v>
      </c>
      <c r="C65" s="329">
        <v>0.5659420640271059</v>
      </c>
      <c r="D65" s="329">
        <v>4.3006528368390473</v>
      </c>
    </row>
    <row r="66" spans="1:4" ht="27.75" customHeight="1" x14ac:dyDescent="0.2">
      <c r="A66" s="7" t="s">
        <v>1033</v>
      </c>
      <c r="B66" s="8">
        <v>0</v>
      </c>
      <c r="C66" s="329">
        <v>1.1308463777594477</v>
      </c>
      <c r="D66" s="329">
        <v>7.6988466790787609</v>
      </c>
    </row>
    <row r="67" spans="1:4" ht="27.75" customHeight="1" x14ac:dyDescent="0.2">
      <c r="A67" s="7" t="s">
        <v>1034</v>
      </c>
      <c r="B67" s="8">
        <v>0</v>
      </c>
      <c r="C67" s="329">
        <v>0.91907262722533656</v>
      </c>
      <c r="D67" s="329">
        <v>3.7906444792640492</v>
      </c>
    </row>
    <row r="68" spans="1:4" ht="27.75" customHeight="1" x14ac:dyDescent="0.2">
      <c r="A68" s="7" t="s">
        <v>1035</v>
      </c>
      <c r="B68" s="8">
        <v>0</v>
      </c>
      <c r="C68" s="329">
        <v>0.60360761828687826</v>
      </c>
      <c r="D68" s="329">
        <v>4.1178690008207395E-4</v>
      </c>
    </row>
    <row r="69" spans="1:4" ht="27.75" customHeight="1" x14ac:dyDescent="0.2">
      <c r="A69" s="7" t="s">
        <v>1036</v>
      </c>
      <c r="B69" s="8">
        <v>0</v>
      </c>
      <c r="C69" s="329">
        <v>1.6569500369743724</v>
      </c>
      <c r="D69" s="329">
        <v>6.8311365653265304</v>
      </c>
    </row>
    <row r="70" spans="1:4" ht="27.75" customHeight="1" x14ac:dyDescent="0.2">
      <c r="A70" s="7" t="s">
        <v>1037</v>
      </c>
      <c r="B70" s="8">
        <v>0</v>
      </c>
      <c r="C70" s="329">
        <v>0.98329432368114722</v>
      </c>
      <c r="D70" s="329">
        <v>2.1810865844121112</v>
      </c>
    </row>
    <row r="71" spans="1:4" ht="27.75" customHeight="1" x14ac:dyDescent="0.2">
      <c r="A71" s="7" t="s">
        <v>1038</v>
      </c>
      <c r="B71" s="8">
        <v>0</v>
      </c>
      <c r="C71" s="329">
        <v>0.58442697143252309</v>
      </c>
      <c r="D71" s="329">
        <v>3.4504520735191462</v>
      </c>
    </row>
    <row r="72" spans="1:4" ht="27.75" customHeight="1" x14ac:dyDescent="0.2">
      <c r="A72" s="7" t="s">
        <v>1039</v>
      </c>
      <c r="B72" s="8">
        <v>0</v>
      </c>
      <c r="C72" s="329">
        <v>3.0264144674220912</v>
      </c>
      <c r="D72" s="329">
        <v>17.022223667324244</v>
      </c>
    </row>
    <row r="73" spans="1:4" ht="27.75" customHeight="1" x14ac:dyDescent="0.2">
      <c r="A73" s="7" t="s">
        <v>1040</v>
      </c>
      <c r="B73" s="8">
        <v>0</v>
      </c>
      <c r="C73" s="329">
        <v>4.6164836791224975E-2</v>
      </c>
      <c r="D73" s="329">
        <v>11.975102456173152</v>
      </c>
    </row>
    <row r="74" spans="1:4" ht="27.75" customHeight="1" x14ac:dyDescent="0.2">
      <c r="A74" s="7" t="s">
        <v>1041</v>
      </c>
      <c r="B74" s="8">
        <v>0</v>
      </c>
      <c r="C74" s="329">
        <v>1.0111763669794021</v>
      </c>
      <c r="D74" s="329">
        <v>16.859909149539245</v>
      </c>
    </row>
    <row r="75" spans="1:4" ht="27.75" customHeight="1" x14ac:dyDescent="0.2">
      <c r="A75" s="7" t="s">
        <v>1042</v>
      </c>
      <c r="B75" s="8">
        <v>0</v>
      </c>
      <c r="C75" s="329">
        <v>1.8996855260957195</v>
      </c>
      <c r="D75" s="329">
        <v>6.3283572024438097</v>
      </c>
    </row>
    <row r="76" spans="1:4" ht="27.75" customHeight="1" x14ac:dyDescent="0.2">
      <c r="A76" s="7" t="s">
        <v>1043</v>
      </c>
      <c r="B76" s="8">
        <v>0</v>
      </c>
      <c r="C76" s="329">
        <v>3.5859426277461117</v>
      </c>
      <c r="D76" s="329">
        <v>3.9341340814086792</v>
      </c>
    </row>
    <row r="77" spans="1:4" ht="27.75" customHeight="1" x14ac:dyDescent="0.2">
      <c r="A77" s="7" t="s">
        <v>1044</v>
      </c>
      <c r="B77" s="8">
        <v>0</v>
      </c>
      <c r="C77" s="329">
        <v>3.5859426277461117</v>
      </c>
      <c r="D77" s="329">
        <v>3.9341340814086792</v>
      </c>
    </row>
    <row r="78" spans="1:4" ht="27.75" customHeight="1" x14ac:dyDescent="0.2">
      <c r="A78" s="7" t="s">
        <v>1045</v>
      </c>
      <c r="B78" s="8">
        <v>0</v>
      </c>
      <c r="C78" s="329">
        <v>0.42443984612922098</v>
      </c>
      <c r="D78" s="329">
        <v>2.7967289912369853</v>
      </c>
    </row>
    <row r="79" spans="1:4" ht="27.75" customHeight="1" x14ac:dyDescent="0.2">
      <c r="A79" s="7" t="s">
        <v>1046</v>
      </c>
      <c r="B79" s="8">
        <v>0</v>
      </c>
      <c r="C79" s="329">
        <v>1.8884799488459634</v>
      </c>
      <c r="D79" s="329">
        <v>8.5842931154053659</v>
      </c>
    </row>
    <row r="80" spans="1:4" ht="27.75" customHeight="1" x14ac:dyDescent="0.2">
      <c r="A80" s="7" t="s">
        <v>1047</v>
      </c>
      <c r="B80" s="8">
        <v>0</v>
      </c>
      <c r="C80" s="329">
        <v>0.32693725449735328</v>
      </c>
      <c r="D80" s="329">
        <v>11.726593435798453</v>
      </c>
    </row>
    <row r="81" spans="1:4" ht="27.75" customHeight="1" x14ac:dyDescent="0.2">
      <c r="A81" s="7" t="s">
        <v>1048</v>
      </c>
      <c r="B81" s="8">
        <v>0</v>
      </c>
      <c r="C81" s="329">
        <v>0.17789616792334959</v>
      </c>
      <c r="D81" s="329">
        <v>3.9088071571907421</v>
      </c>
    </row>
    <row r="82" spans="1:4" ht="27.75" customHeight="1" x14ac:dyDescent="0.2">
      <c r="A82" s="7" t="s">
        <v>1049</v>
      </c>
      <c r="B82" s="8">
        <v>0</v>
      </c>
      <c r="C82" s="329">
        <v>1.132857572860001</v>
      </c>
      <c r="D82" s="329">
        <v>2.2897455872374599</v>
      </c>
    </row>
    <row r="83" spans="1:4" ht="27.75" customHeight="1" x14ac:dyDescent="0.2">
      <c r="A83" s="7" t="s">
        <v>1050</v>
      </c>
      <c r="B83" s="8">
        <v>0</v>
      </c>
      <c r="C83" s="329">
        <v>0.87400306420892204</v>
      </c>
      <c r="D83" s="329">
        <v>2.456229913247324</v>
      </c>
    </row>
    <row r="84" spans="1:4" ht="27.75" customHeight="1" x14ac:dyDescent="0.2">
      <c r="A84" s="7" t="s">
        <v>1051</v>
      </c>
      <c r="B84" s="8">
        <v>0</v>
      </c>
      <c r="C84" s="329">
        <v>0.24241613975368081</v>
      </c>
      <c r="D84" s="329">
        <v>9.2906782899515505</v>
      </c>
    </row>
    <row r="85" spans="1:4" ht="27.75" customHeight="1" x14ac:dyDescent="0.2">
      <c r="A85" s="7" t="s">
        <v>1052</v>
      </c>
      <c r="B85" s="8">
        <v>0</v>
      </c>
      <c r="C85" s="329">
        <v>1.7435333944047462</v>
      </c>
      <c r="D85" s="329">
        <v>0.44613924221885548</v>
      </c>
    </row>
    <row r="86" spans="1:4" ht="27.75" customHeight="1" x14ac:dyDescent="0.2">
      <c r="A86" s="7" t="s">
        <v>1053</v>
      </c>
      <c r="B86" s="8">
        <v>0</v>
      </c>
      <c r="C86" s="329">
        <v>0.296125637854664</v>
      </c>
      <c r="D86" s="329">
        <v>1.7844454664289024</v>
      </c>
    </row>
    <row r="87" spans="1:4" ht="27.75" customHeight="1" x14ac:dyDescent="0.2">
      <c r="A87" s="7" t="s">
        <v>1054</v>
      </c>
      <c r="B87" s="8">
        <v>0</v>
      </c>
      <c r="C87" s="329">
        <v>0.26672952930367</v>
      </c>
      <c r="D87" s="329">
        <v>8.7266390648860881</v>
      </c>
    </row>
    <row r="88" spans="1:4" ht="27.75" customHeight="1" x14ac:dyDescent="0.2">
      <c r="A88" s="7" t="s">
        <v>1055</v>
      </c>
      <c r="B88" s="8">
        <v>0</v>
      </c>
      <c r="C88" s="329">
        <v>1.8616684356960278</v>
      </c>
      <c r="D88" s="329">
        <v>10.681367700767098</v>
      </c>
    </row>
    <row r="89" spans="1:4" ht="27.75" customHeight="1" x14ac:dyDescent="0.2">
      <c r="A89" s="7" t="s">
        <v>1056</v>
      </c>
      <c r="B89" s="8">
        <v>0</v>
      </c>
      <c r="C89" s="329">
        <v>0.64607535430935215</v>
      </c>
      <c r="D89" s="329">
        <v>13.352442791092017</v>
      </c>
    </row>
    <row r="90" spans="1:4" ht="27.75" customHeight="1" x14ac:dyDescent="0.2">
      <c r="A90" s="7" t="s">
        <v>1057</v>
      </c>
      <c r="B90" s="8">
        <v>0</v>
      </c>
      <c r="C90" s="329">
        <v>0.98086061252190337</v>
      </c>
      <c r="D90" s="329">
        <v>5.9952687627586663</v>
      </c>
    </row>
    <row r="91" spans="1:4" ht="27.75" customHeight="1" x14ac:dyDescent="0.2">
      <c r="A91" s="7" t="s">
        <v>1058</v>
      </c>
      <c r="B91" s="8">
        <v>0</v>
      </c>
      <c r="C91" s="329">
        <v>1.4243459892055241</v>
      </c>
      <c r="D91" s="329">
        <v>4.5057025597623808</v>
      </c>
    </row>
    <row r="92" spans="1:4" ht="27.75" customHeight="1" x14ac:dyDescent="0.2">
      <c r="A92" s="7" t="s">
        <v>1059</v>
      </c>
      <c r="B92" s="8">
        <v>0</v>
      </c>
      <c r="C92" s="329">
        <v>3.285587377331479</v>
      </c>
      <c r="D92" s="329">
        <v>10.560631368809746</v>
      </c>
    </row>
    <row r="93" spans="1:4" ht="27.75" customHeight="1" x14ac:dyDescent="0.2">
      <c r="A93" s="7" t="s">
        <v>1060</v>
      </c>
      <c r="B93" s="8">
        <v>0</v>
      </c>
      <c r="C93" s="329">
        <v>3.6444435191822971E-2</v>
      </c>
      <c r="D93" s="329">
        <v>2.5943179427585021</v>
      </c>
    </row>
    <row r="94" spans="1:4" ht="27.75" customHeight="1" x14ac:dyDescent="0.2">
      <c r="A94" s="7" t="s">
        <v>1061</v>
      </c>
      <c r="B94" s="8">
        <v>0</v>
      </c>
      <c r="C94" s="329">
        <v>0.49060022729496672</v>
      </c>
      <c r="D94" s="329">
        <v>11.287573951727701</v>
      </c>
    </row>
    <row r="95" spans="1:4" ht="27.75" customHeight="1" x14ac:dyDescent="0.2">
      <c r="A95" s="7" t="s">
        <v>1062</v>
      </c>
      <c r="B95" s="8">
        <v>0</v>
      </c>
      <c r="C95" s="329">
        <v>0.37265620006527622</v>
      </c>
      <c r="D95" s="329">
        <v>2.4486573705190615</v>
      </c>
    </row>
    <row r="96" spans="1:4" ht="27.75" customHeight="1" x14ac:dyDescent="0.2">
      <c r="A96" s="7" t="s">
        <v>1063</v>
      </c>
      <c r="B96" s="8">
        <v>0</v>
      </c>
      <c r="C96" s="329">
        <v>0</v>
      </c>
      <c r="D96" s="329">
        <v>1.8648261459161084</v>
      </c>
    </row>
    <row r="97" spans="1:4" ht="27.75" customHeight="1" x14ac:dyDescent="0.2">
      <c r="A97" s="7" t="s">
        <v>1064</v>
      </c>
      <c r="B97" s="8">
        <v>0</v>
      </c>
      <c r="C97" s="329">
        <v>0.81928365208590137</v>
      </c>
      <c r="D97" s="329">
        <v>1.8625913934849758</v>
      </c>
    </row>
    <row r="98" spans="1:4" ht="27.75" customHeight="1" x14ac:dyDescent="0.2">
      <c r="A98" s="7" t="s">
        <v>1065</v>
      </c>
      <c r="B98" s="8">
        <v>0</v>
      </c>
      <c r="C98" s="329">
        <v>1.9035407556598822</v>
      </c>
      <c r="D98" s="329">
        <v>8.6664754003581379</v>
      </c>
    </row>
    <row r="99" spans="1:4" ht="27.75" customHeight="1" x14ac:dyDescent="0.2">
      <c r="A99" s="7" t="s">
        <v>1066</v>
      </c>
      <c r="B99" s="8">
        <v>0</v>
      </c>
      <c r="C99" s="329">
        <v>1.3609705121732294</v>
      </c>
      <c r="D99" s="329">
        <v>3.9224544105843444</v>
      </c>
    </row>
    <row r="100" spans="1:4" ht="27.75" customHeight="1" x14ac:dyDescent="0.2">
      <c r="A100" s="7" t="s">
        <v>1067</v>
      </c>
      <c r="B100" s="8">
        <v>0</v>
      </c>
      <c r="C100" s="329">
        <v>0.99843040245718373</v>
      </c>
      <c r="D100" s="329">
        <v>4.064529421640156</v>
      </c>
    </row>
    <row r="101" spans="1:4" ht="27.75" customHeight="1" x14ac:dyDescent="0.2">
      <c r="A101" s="7" t="s">
        <v>1068</v>
      </c>
      <c r="B101" s="8">
        <v>0</v>
      </c>
      <c r="C101" s="329">
        <v>0.88045486825079022</v>
      </c>
      <c r="D101" s="329">
        <v>3.4700746615795617</v>
      </c>
    </row>
    <row r="102" spans="1:4" ht="27.75" customHeight="1" x14ac:dyDescent="0.2">
      <c r="A102" s="7" t="s">
        <v>1069</v>
      </c>
      <c r="B102" s="8">
        <v>0</v>
      </c>
      <c r="C102" s="329">
        <v>2.8119824926131933</v>
      </c>
      <c r="D102" s="329">
        <v>1.4613073380131341</v>
      </c>
    </row>
    <row r="103" spans="1:4" ht="27.75" customHeight="1" x14ac:dyDescent="0.2">
      <c r="A103" s="7" t="s">
        <v>1070</v>
      </c>
      <c r="B103" s="8">
        <v>0</v>
      </c>
      <c r="C103" s="329">
        <v>2.8422635382398957</v>
      </c>
      <c r="D103" s="329">
        <v>0</v>
      </c>
    </row>
    <row r="104" spans="1:4" ht="27.75" customHeight="1" x14ac:dyDescent="0.2">
      <c r="A104" s="7" t="s">
        <v>1071</v>
      </c>
      <c r="B104" s="8">
        <v>0</v>
      </c>
      <c r="C104" s="329">
        <v>2.2621319852604476</v>
      </c>
      <c r="D104" s="329">
        <v>8.1439196506751674</v>
      </c>
    </row>
    <row r="105" spans="1:4" ht="27.75" customHeight="1" x14ac:dyDescent="0.2">
      <c r="A105" s="7" t="s">
        <v>1072</v>
      </c>
      <c r="B105" s="8">
        <v>0</v>
      </c>
      <c r="C105" s="329">
        <v>0.11124858895689686</v>
      </c>
      <c r="D105" s="329">
        <v>5.2282645166185571</v>
      </c>
    </row>
    <row r="106" spans="1:4" ht="27.75" customHeight="1" x14ac:dyDescent="0.2">
      <c r="A106" s="7" t="s">
        <v>1073</v>
      </c>
      <c r="B106" s="8">
        <v>0</v>
      </c>
      <c r="C106" s="329">
        <v>0.34382575003633475</v>
      </c>
      <c r="D106" s="329">
        <v>8.174441386308839</v>
      </c>
    </row>
    <row r="107" spans="1:4" ht="27.75" customHeight="1" x14ac:dyDescent="0.2">
      <c r="A107" s="7" t="s">
        <v>1074</v>
      </c>
      <c r="B107" s="8">
        <v>0</v>
      </c>
      <c r="C107" s="329">
        <v>0.49676888260874108</v>
      </c>
      <c r="D107" s="329">
        <v>5.5126771874162204</v>
      </c>
    </row>
    <row r="108" spans="1:4" ht="27.75" customHeight="1" x14ac:dyDescent="0.2">
      <c r="A108" s="7" t="s">
        <v>1075</v>
      </c>
      <c r="B108" s="8">
        <v>0</v>
      </c>
      <c r="C108" s="329">
        <v>0.29075196831358596</v>
      </c>
      <c r="D108" s="329">
        <v>11.867742660535756</v>
      </c>
    </row>
    <row r="109" spans="1:4" ht="27.75" customHeight="1" x14ac:dyDescent="0.2">
      <c r="A109" s="7" t="s">
        <v>1076</v>
      </c>
      <c r="B109" s="8">
        <v>0</v>
      </c>
      <c r="C109" s="329">
        <v>0.56207855602041856</v>
      </c>
      <c r="D109" s="329">
        <v>12.27510142612193</v>
      </c>
    </row>
    <row r="110" spans="1:4" ht="27.75" customHeight="1" x14ac:dyDescent="0.2">
      <c r="A110" s="7" t="s">
        <v>1077</v>
      </c>
      <c r="B110" s="8">
        <v>0</v>
      </c>
      <c r="C110" s="329">
        <v>0.21009372109581817</v>
      </c>
      <c r="D110" s="329">
        <v>1.1945767237048419</v>
      </c>
    </row>
    <row r="111" spans="1:4" ht="27.75" customHeight="1" x14ac:dyDescent="0.2">
      <c r="A111" s="7" t="s">
        <v>1078</v>
      </c>
      <c r="B111" s="8">
        <v>0</v>
      </c>
      <c r="C111" s="329">
        <v>4.3960094885983061</v>
      </c>
      <c r="D111" s="329">
        <v>7.8319008393185063</v>
      </c>
    </row>
    <row r="112" spans="1:4" ht="27.75" customHeight="1" x14ac:dyDescent="0.2">
      <c r="A112" s="7" t="s">
        <v>1079</v>
      </c>
      <c r="B112" s="8">
        <v>0</v>
      </c>
      <c r="C112" s="329">
        <v>1.7561641932440109</v>
      </c>
      <c r="D112" s="329">
        <v>1.6647958445902289</v>
      </c>
    </row>
    <row r="113" spans="1:4" ht="27.75" customHeight="1" x14ac:dyDescent="0.2">
      <c r="A113" s="7" t="s">
        <v>1080</v>
      </c>
      <c r="B113" s="8">
        <v>0</v>
      </c>
      <c r="C113" s="329">
        <v>1.2503704318395958</v>
      </c>
      <c r="D113" s="329">
        <v>5.4472367764543153</v>
      </c>
    </row>
    <row r="114" spans="1:4" ht="27.75" customHeight="1" x14ac:dyDescent="0.2">
      <c r="A114" s="7" t="s">
        <v>1081</v>
      </c>
      <c r="B114" s="8">
        <v>0</v>
      </c>
      <c r="C114" s="329">
        <v>0.42042962546388274</v>
      </c>
      <c r="D114" s="329">
        <v>1.747296567332401</v>
      </c>
    </row>
    <row r="115" spans="1:4" ht="27.75" customHeight="1" x14ac:dyDescent="0.2">
      <c r="A115" s="7" t="s">
        <v>1082</v>
      </c>
      <c r="B115" s="8">
        <v>0</v>
      </c>
      <c r="C115" s="329">
        <v>0.4858838499420271</v>
      </c>
      <c r="D115" s="329">
        <v>1.8291852453376904</v>
      </c>
    </row>
    <row r="116" spans="1:4" ht="27.75" customHeight="1" x14ac:dyDescent="0.2">
      <c r="A116" s="7" t="s">
        <v>1083</v>
      </c>
      <c r="B116" s="8">
        <v>0</v>
      </c>
      <c r="C116" s="329">
        <v>0.49475910789012539</v>
      </c>
      <c r="D116" s="329">
        <v>2.7347242378545493</v>
      </c>
    </row>
    <row r="117" spans="1:4" ht="27.75" customHeight="1" x14ac:dyDescent="0.2">
      <c r="A117" s="7" t="s">
        <v>1084</v>
      </c>
      <c r="B117" s="8">
        <v>0</v>
      </c>
      <c r="C117" s="329">
        <v>5.3021074914524249</v>
      </c>
      <c r="D117" s="329">
        <v>11.52282620373574</v>
      </c>
    </row>
    <row r="118" spans="1:4" ht="27.75" customHeight="1" x14ac:dyDescent="0.2">
      <c r="A118" s="7" t="s">
        <v>1085</v>
      </c>
      <c r="B118" s="8">
        <v>0</v>
      </c>
      <c r="C118" s="329">
        <v>1.4990755346331606</v>
      </c>
      <c r="D118" s="329">
        <v>2.8152577428852892</v>
      </c>
    </row>
    <row r="119" spans="1:4" ht="27.75" customHeight="1" x14ac:dyDescent="0.2">
      <c r="A119" s="7" t="s">
        <v>1086</v>
      </c>
      <c r="B119" s="8">
        <v>0</v>
      </c>
      <c r="C119" s="329">
        <v>0.72639199726930503</v>
      </c>
      <c r="D119" s="329">
        <v>8.9793130529350105</v>
      </c>
    </row>
    <row r="120" spans="1:4" ht="27.75" customHeight="1" x14ac:dyDescent="0.2">
      <c r="A120" s="7" t="s">
        <v>1087</v>
      </c>
      <c r="B120" s="8">
        <v>0</v>
      </c>
      <c r="C120" s="329">
        <v>0</v>
      </c>
      <c r="D120" s="329">
        <v>0.28083707323627083</v>
      </c>
    </row>
    <row r="121" spans="1:4" ht="27.75" customHeight="1" x14ac:dyDescent="0.2">
      <c r="A121" s="7" t="s">
        <v>1088</v>
      </c>
      <c r="B121" s="8">
        <v>0</v>
      </c>
      <c r="C121" s="329">
        <v>1.219431387237234</v>
      </c>
      <c r="D121" s="329">
        <v>2.6354307063117526</v>
      </c>
    </row>
    <row r="122" spans="1:4" ht="27.75" customHeight="1" x14ac:dyDescent="0.2">
      <c r="A122" s="7" t="s">
        <v>1089</v>
      </c>
      <c r="B122" s="8">
        <v>0</v>
      </c>
      <c r="C122" s="329">
        <v>0.50118942280280876</v>
      </c>
      <c r="D122" s="329">
        <v>4.8288883689128728</v>
      </c>
    </row>
    <row r="123" spans="1:4" ht="27.75" customHeight="1" x14ac:dyDescent="0.2">
      <c r="A123" s="7" t="s">
        <v>1090</v>
      </c>
      <c r="B123" s="8">
        <v>0</v>
      </c>
      <c r="C123" s="329">
        <v>0.37286242442939721</v>
      </c>
      <c r="D123" s="329">
        <v>22.012412050933765</v>
      </c>
    </row>
    <row r="124" spans="1:4" ht="27.75" customHeight="1" x14ac:dyDescent="0.2">
      <c r="A124" s="7" t="s">
        <v>1091</v>
      </c>
      <c r="B124" s="8">
        <v>0</v>
      </c>
      <c r="C124" s="329">
        <v>0.38295492287747629</v>
      </c>
      <c r="D124" s="329">
        <v>8.1389025037396419</v>
      </c>
    </row>
    <row r="125" spans="1:4" ht="27.75" customHeight="1" x14ac:dyDescent="0.2">
      <c r="A125" s="7" t="s">
        <v>1092</v>
      </c>
      <c r="B125" s="8">
        <v>0</v>
      </c>
      <c r="C125" s="329">
        <v>4.5863399676876293</v>
      </c>
      <c r="D125" s="329">
        <v>7.2575995406223539</v>
      </c>
    </row>
    <row r="126" spans="1:4" ht="27.75" customHeight="1" x14ac:dyDescent="0.2">
      <c r="A126" s="7" t="s">
        <v>1093</v>
      </c>
      <c r="B126" s="8">
        <v>0</v>
      </c>
      <c r="C126" s="329">
        <v>3.2689540733818143</v>
      </c>
      <c r="D126" s="329">
        <v>7.6727903989803323</v>
      </c>
    </row>
    <row r="127" spans="1:4" ht="27.75" customHeight="1" x14ac:dyDescent="0.2">
      <c r="A127" s="7" t="s">
        <v>1094</v>
      </c>
      <c r="B127" s="8">
        <v>0</v>
      </c>
      <c r="C127" s="329">
        <v>0.34395227504491244</v>
      </c>
      <c r="D127" s="329">
        <v>6.5094965093583603</v>
      </c>
    </row>
    <row r="128" spans="1:4" ht="27.75" customHeight="1" x14ac:dyDescent="0.2">
      <c r="A128" s="7" t="s">
        <v>1095</v>
      </c>
      <c r="B128" s="8">
        <v>0</v>
      </c>
      <c r="C128" s="329">
        <v>1.1450819740954519</v>
      </c>
      <c r="D128" s="329">
        <v>3.0946913791843897</v>
      </c>
    </row>
    <row r="129" spans="1:4" ht="27.75" customHeight="1" x14ac:dyDescent="0.2">
      <c r="A129" s="7" t="s">
        <v>1096</v>
      </c>
      <c r="B129" s="8">
        <v>0</v>
      </c>
      <c r="C129" s="329">
        <v>1.5307886775470227</v>
      </c>
      <c r="D129" s="329">
        <v>4.9140966847343597</v>
      </c>
    </row>
    <row r="130" spans="1:4" ht="27.75" customHeight="1" x14ac:dyDescent="0.2">
      <c r="A130" s="7" t="s">
        <v>1097</v>
      </c>
      <c r="B130" s="8">
        <v>0</v>
      </c>
      <c r="C130" s="329">
        <v>1.259006745223465</v>
      </c>
      <c r="D130" s="329">
        <v>3.8793712904869375</v>
      </c>
    </row>
    <row r="131" spans="1:4" ht="27.75" customHeight="1" x14ac:dyDescent="0.2">
      <c r="A131" s="7" t="s">
        <v>1098</v>
      </c>
      <c r="B131" s="8">
        <v>0</v>
      </c>
      <c r="C131" s="329">
        <v>0</v>
      </c>
      <c r="D131" s="329">
        <v>7.3132226833659981</v>
      </c>
    </row>
    <row r="132" spans="1:4" ht="27.75" customHeight="1" x14ac:dyDescent="0.2">
      <c r="A132" s="7" t="s">
        <v>1099</v>
      </c>
      <c r="B132" s="8">
        <v>0</v>
      </c>
      <c r="C132" s="329">
        <v>0.4685625223228333</v>
      </c>
      <c r="D132" s="329">
        <v>2.3012853169769478</v>
      </c>
    </row>
    <row r="133" spans="1:4" ht="27.75" customHeight="1" x14ac:dyDescent="0.2">
      <c r="A133" s="7" t="s">
        <v>1100</v>
      </c>
      <c r="B133" s="8">
        <v>0</v>
      </c>
      <c r="C133" s="329">
        <v>0.32701414272556439</v>
      </c>
      <c r="D133" s="329">
        <v>8.2942635225749886</v>
      </c>
    </row>
    <row r="134" spans="1:4" ht="27.75" customHeight="1" x14ac:dyDescent="0.2">
      <c r="A134" s="7" t="s">
        <v>1101</v>
      </c>
      <c r="B134" s="8">
        <v>0</v>
      </c>
      <c r="C134" s="329">
        <v>6.0921469445769504E-2</v>
      </c>
      <c r="D134" s="329">
        <v>2.8003761327146068</v>
      </c>
    </row>
    <row r="135" spans="1:4" ht="27.75" customHeight="1" x14ac:dyDescent="0.2">
      <c r="A135" s="7" t="s">
        <v>1102</v>
      </c>
      <c r="B135" s="8">
        <v>0</v>
      </c>
      <c r="C135" s="329">
        <v>1.2518900586445418</v>
      </c>
      <c r="D135" s="329">
        <v>4.0741596151464812</v>
      </c>
    </row>
    <row r="136" spans="1:4" ht="27.75" customHeight="1" x14ac:dyDescent="0.2">
      <c r="A136" s="7" t="s">
        <v>1103</v>
      </c>
      <c r="B136" s="8">
        <v>0</v>
      </c>
      <c r="C136" s="329">
        <v>0.27500636396442429</v>
      </c>
      <c r="D136" s="329">
        <v>5.8995102847529637</v>
      </c>
    </row>
    <row r="137" spans="1:4" ht="27.75" customHeight="1" x14ac:dyDescent="0.2">
      <c r="A137" s="7" t="s">
        <v>1104</v>
      </c>
      <c r="B137" s="8">
        <v>0</v>
      </c>
      <c r="C137" s="329">
        <v>1.9567566702305754</v>
      </c>
      <c r="D137" s="329">
        <v>5.7493282003161816</v>
      </c>
    </row>
    <row r="138" spans="1:4" ht="27.75" customHeight="1" x14ac:dyDescent="0.2">
      <c r="A138" s="7" t="s">
        <v>1105</v>
      </c>
      <c r="B138" s="8">
        <v>0</v>
      </c>
      <c r="C138" s="329">
        <v>0.69081982311085455</v>
      </c>
      <c r="D138" s="329">
        <v>16.736573355836551</v>
      </c>
    </row>
    <row r="139" spans="1:4" ht="27.75" customHeight="1" x14ac:dyDescent="0.2">
      <c r="A139" s="7" t="s">
        <v>1106</v>
      </c>
      <c r="B139" s="8">
        <v>0</v>
      </c>
      <c r="C139" s="329">
        <v>1.0289998270994523</v>
      </c>
      <c r="D139" s="329">
        <v>10.572129104073271</v>
      </c>
    </row>
    <row r="140" spans="1:4" ht="27.75" customHeight="1" x14ac:dyDescent="0.2">
      <c r="A140" s="7" t="s">
        <v>1107</v>
      </c>
      <c r="B140" s="8">
        <v>0</v>
      </c>
      <c r="C140" s="329">
        <v>0.26450920815024553</v>
      </c>
      <c r="D140" s="329">
        <v>1.0384503176152102</v>
      </c>
    </row>
    <row r="141" spans="1:4" ht="27.75" customHeight="1" x14ac:dyDescent="0.2">
      <c r="A141" s="7" t="s">
        <v>1108</v>
      </c>
      <c r="B141" s="8">
        <v>0</v>
      </c>
      <c r="C141" s="329">
        <v>-6.145695536731359E-2</v>
      </c>
      <c r="D141" s="329">
        <v>19.890342717792393</v>
      </c>
    </row>
    <row r="142" spans="1:4" ht="27.75" customHeight="1" x14ac:dyDescent="0.2">
      <c r="A142" s="7" t="s">
        <v>1109</v>
      </c>
      <c r="B142" s="8">
        <v>0</v>
      </c>
      <c r="C142" s="329">
        <v>0.39476485544640783</v>
      </c>
      <c r="D142" s="329">
        <v>8.7256484461400383</v>
      </c>
    </row>
    <row r="143" spans="1:4" ht="27.75" customHeight="1" x14ac:dyDescent="0.2">
      <c r="A143" s="7" t="s">
        <v>1110</v>
      </c>
      <c r="B143" s="8">
        <v>0</v>
      </c>
      <c r="C143" s="329">
        <v>2.0382062424218348</v>
      </c>
      <c r="D143" s="329">
        <v>10.170691445417507</v>
      </c>
    </row>
    <row r="144" spans="1:4" ht="27.75" customHeight="1" x14ac:dyDescent="0.2">
      <c r="A144" s="7" t="s">
        <v>1111</v>
      </c>
      <c r="B144" s="8">
        <v>0</v>
      </c>
      <c r="C144" s="329">
        <v>0.1214561723198636</v>
      </c>
      <c r="D144" s="329">
        <v>1.7880403663687783</v>
      </c>
    </row>
    <row r="145" spans="1:4" ht="27.75" customHeight="1" x14ac:dyDescent="0.2">
      <c r="A145" s="7" t="s">
        <v>1112</v>
      </c>
      <c r="B145" s="8">
        <v>0</v>
      </c>
      <c r="C145" s="329">
        <v>0.57219938185449171</v>
      </c>
      <c r="D145" s="329">
        <v>5.130047316508743</v>
      </c>
    </row>
    <row r="146" spans="1:4" ht="27.75" customHeight="1" x14ac:dyDescent="0.2">
      <c r="A146" s="7" t="s">
        <v>1113</v>
      </c>
      <c r="B146" s="8">
        <v>0</v>
      </c>
      <c r="C146" s="329">
        <v>1.7483662622417586</v>
      </c>
      <c r="D146" s="329">
        <v>12.960238726478151</v>
      </c>
    </row>
    <row r="147" spans="1:4" ht="27.75" customHeight="1" x14ac:dyDescent="0.2">
      <c r="A147" s="7" t="s">
        <v>1114</v>
      </c>
      <c r="B147" s="8">
        <v>0</v>
      </c>
      <c r="C147" s="329">
        <v>0.25815500107452344</v>
      </c>
      <c r="D147" s="329">
        <v>7.6672311210847122</v>
      </c>
    </row>
    <row r="148" spans="1:4" ht="27.75" customHeight="1" x14ac:dyDescent="0.2">
      <c r="A148" s="7" t="s">
        <v>1115</v>
      </c>
      <c r="B148" s="8">
        <v>0</v>
      </c>
      <c r="C148" s="329">
        <v>1.1934382456047772</v>
      </c>
      <c r="D148" s="329">
        <v>3.8320835769496231</v>
      </c>
    </row>
    <row r="149" spans="1:4" ht="27.75" customHeight="1" x14ac:dyDescent="0.2">
      <c r="A149" s="7" t="s">
        <v>1116</v>
      </c>
      <c r="B149" s="8">
        <v>0</v>
      </c>
      <c r="C149" s="329">
        <v>0.64127325184032524</v>
      </c>
      <c r="D149" s="329">
        <v>4.306345933711837</v>
      </c>
    </row>
    <row r="150" spans="1:4" ht="27.75" customHeight="1" x14ac:dyDescent="0.2">
      <c r="A150" s="7" t="s">
        <v>1117</v>
      </c>
      <c r="B150" s="8">
        <v>0</v>
      </c>
      <c r="C150" s="329">
        <v>2.0212389452299582</v>
      </c>
      <c r="D150" s="329">
        <v>13.267382359996894</v>
      </c>
    </row>
    <row r="151" spans="1:4" ht="27.75" customHeight="1" x14ac:dyDescent="0.2">
      <c r="A151" s="7" t="s">
        <v>1118</v>
      </c>
      <c r="B151" s="8">
        <v>0</v>
      </c>
      <c r="C151" s="329">
        <v>0.99249935831530633</v>
      </c>
      <c r="D151" s="329">
        <v>6.6943338804738168</v>
      </c>
    </row>
    <row r="152" spans="1:4" ht="27.75" customHeight="1" x14ac:dyDescent="0.2">
      <c r="A152" s="7" t="s">
        <v>1119</v>
      </c>
      <c r="B152" s="8">
        <v>0</v>
      </c>
      <c r="C152" s="329">
        <v>1.0545023371241344</v>
      </c>
      <c r="D152" s="329">
        <v>2.0533026458050148</v>
      </c>
    </row>
    <row r="153" spans="1:4" ht="27.75" customHeight="1" x14ac:dyDescent="0.2">
      <c r="A153" s="7" t="s">
        <v>1120</v>
      </c>
      <c r="B153" s="8">
        <v>0</v>
      </c>
      <c r="C153" s="329">
        <v>1.1982967330486218</v>
      </c>
      <c r="D153" s="329">
        <v>7.6385709255105541</v>
      </c>
    </row>
    <row r="154" spans="1:4" ht="27.75" customHeight="1" x14ac:dyDescent="0.2">
      <c r="A154" s="7" t="s">
        <v>1121</v>
      </c>
      <c r="B154" s="8">
        <v>0</v>
      </c>
      <c r="C154" s="329">
        <v>0.52984643092062822</v>
      </c>
      <c r="D154" s="329">
        <v>9.0572625036042353</v>
      </c>
    </row>
    <row r="155" spans="1:4" ht="27.75" customHeight="1" x14ac:dyDescent="0.2">
      <c r="A155" s="7" t="s">
        <v>1122</v>
      </c>
      <c r="B155" s="8">
        <v>0</v>
      </c>
      <c r="C155" s="329">
        <v>0.57398671187092254</v>
      </c>
      <c r="D155" s="329">
        <v>8.6706574680821191</v>
      </c>
    </row>
    <row r="156" spans="1:4" ht="27.75" customHeight="1" x14ac:dyDescent="0.2">
      <c r="A156" s="7" t="s">
        <v>1123</v>
      </c>
      <c r="B156" s="8">
        <v>0</v>
      </c>
      <c r="C156" s="329">
        <v>0.89093063419861551</v>
      </c>
      <c r="D156" s="329">
        <v>4.122148815711312</v>
      </c>
    </row>
    <row r="157" spans="1:4" ht="27.75" customHeight="1" x14ac:dyDescent="0.2">
      <c r="A157" s="7" t="s">
        <v>1124</v>
      </c>
      <c r="B157" s="8">
        <v>0</v>
      </c>
      <c r="C157" s="329">
        <v>0.80522166877067769</v>
      </c>
      <c r="D157" s="329">
        <v>1.295562273448625</v>
      </c>
    </row>
    <row r="158" spans="1:4" ht="27.75" customHeight="1" x14ac:dyDescent="0.2">
      <c r="A158" s="7" t="s">
        <v>1125</v>
      </c>
      <c r="B158" s="8">
        <v>0</v>
      </c>
      <c r="C158" s="329">
        <v>0.54903565704682</v>
      </c>
      <c r="D158" s="329">
        <v>3.3013040744765529</v>
      </c>
    </row>
    <row r="159" spans="1:4" ht="27.75" customHeight="1" x14ac:dyDescent="0.2">
      <c r="A159" s="7" t="s">
        <v>1126</v>
      </c>
      <c r="B159" s="8">
        <v>0</v>
      </c>
      <c r="C159" s="329">
        <v>0.32048474012209255</v>
      </c>
      <c r="D159" s="329">
        <v>4.2769711930541794</v>
      </c>
    </row>
    <row r="160" spans="1:4" ht="27.75" customHeight="1" x14ac:dyDescent="0.2">
      <c r="A160" s="7" t="s">
        <v>1127</v>
      </c>
      <c r="B160" s="8">
        <v>0</v>
      </c>
      <c r="C160" s="329">
        <v>1.5928157038264117</v>
      </c>
      <c r="D160" s="329">
        <v>4.3002815690709779</v>
      </c>
    </row>
    <row r="161" spans="1:4" ht="27.75" customHeight="1" x14ac:dyDescent="0.2">
      <c r="A161" s="7" t="s">
        <v>1128</v>
      </c>
      <c r="B161" s="8">
        <v>0</v>
      </c>
      <c r="C161" s="329">
        <v>0.2050732814535621</v>
      </c>
      <c r="D161" s="329">
        <v>3.8569664626449209</v>
      </c>
    </row>
    <row r="162" spans="1:4" ht="27.75" customHeight="1" x14ac:dyDescent="0.2">
      <c r="A162" s="7" t="s">
        <v>1129</v>
      </c>
      <c r="B162" s="8">
        <v>0</v>
      </c>
      <c r="C162" s="329">
        <v>0.18136971777961292</v>
      </c>
      <c r="D162" s="329">
        <v>3.982575973589745</v>
      </c>
    </row>
    <row r="163" spans="1:4" ht="27.75" customHeight="1" x14ac:dyDescent="0.2">
      <c r="A163" s="7" t="s">
        <v>1130</v>
      </c>
      <c r="B163" s="8">
        <v>0</v>
      </c>
      <c r="C163" s="329">
        <v>0.65289392851244399</v>
      </c>
      <c r="D163" s="329">
        <v>1.1547170892904284E-2</v>
      </c>
    </row>
    <row r="164" spans="1:4" ht="27.75" customHeight="1" x14ac:dyDescent="0.2">
      <c r="A164" s="7" t="s">
        <v>1131</v>
      </c>
      <c r="B164" s="8">
        <v>0</v>
      </c>
      <c r="C164" s="329">
        <v>0.37396754911075147</v>
      </c>
      <c r="D164" s="329">
        <v>2.5610734040892402</v>
      </c>
    </row>
    <row r="165" spans="1:4" ht="27.75" customHeight="1" x14ac:dyDescent="0.2">
      <c r="A165" s="7" t="s">
        <v>1132</v>
      </c>
      <c r="B165" s="8">
        <v>0</v>
      </c>
      <c r="C165" s="329">
        <v>1.4433358909235792</v>
      </c>
      <c r="D165" s="329">
        <v>6.5013468178589982</v>
      </c>
    </row>
    <row r="166" spans="1:4" ht="27.75" customHeight="1" x14ac:dyDescent="0.2">
      <c r="A166" s="7" t="s">
        <v>1133</v>
      </c>
      <c r="B166" s="8">
        <v>0</v>
      </c>
      <c r="C166" s="329">
        <v>0.66864276374675424</v>
      </c>
      <c r="D166" s="329">
        <v>3.8020315503698567</v>
      </c>
    </row>
    <row r="167" spans="1:4" ht="27.75" customHeight="1" x14ac:dyDescent="0.2">
      <c r="A167" s="7" t="s">
        <v>1134</v>
      </c>
      <c r="B167" s="8">
        <v>0</v>
      </c>
      <c r="C167" s="329">
        <v>0.57854797975687644</v>
      </c>
      <c r="D167" s="329">
        <v>19.521628348288566</v>
      </c>
    </row>
    <row r="168" spans="1:4" ht="27.75" customHeight="1" x14ac:dyDescent="0.2">
      <c r="A168" s="7" t="s">
        <v>1135</v>
      </c>
      <c r="B168" s="8">
        <v>0</v>
      </c>
      <c r="C168" s="329">
        <v>0.99815257409305203</v>
      </c>
      <c r="D168" s="329">
        <v>6.731899297582288</v>
      </c>
    </row>
    <row r="169" spans="1:4" ht="27.75" customHeight="1" x14ac:dyDescent="0.2">
      <c r="A169" s="7" t="s">
        <v>1136</v>
      </c>
      <c r="B169" s="8">
        <v>0</v>
      </c>
      <c r="C169" s="329">
        <v>0.84618793599838449</v>
      </c>
      <c r="D169" s="329">
        <v>3.7657772533446554</v>
      </c>
    </row>
    <row r="170" spans="1:4" ht="27.75" customHeight="1" x14ac:dyDescent="0.2">
      <c r="A170" s="7" t="s">
        <v>1137</v>
      </c>
      <c r="B170" s="8">
        <v>0</v>
      </c>
      <c r="C170" s="329">
        <v>0.17830089433296417</v>
      </c>
      <c r="D170" s="329">
        <v>3.7002623935818502</v>
      </c>
    </row>
    <row r="171" spans="1:4" ht="27.75" customHeight="1" x14ac:dyDescent="0.2">
      <c r="A171" s="7" t="s">
        <v>1138</v>
      </c>
      <c r="B171" s="8">
        <v>0</v>
      </c>
      <c r="C171" s="329">
        <v>1.7790067394494871</v>
      </c>
      <c r="D171" s="329">
        <v>8.0499042613092033</v>
      </c>
    </row>
    <row r="172" spans="1:4" ht="27.75" customHeight="1" x14ac:dyDescent="0.2">
      <c r="A172" s="7" t="s">
        <v>1139</v>
      </c>
      <c r="B172" s="8">
        <v>0</v>
      </c>
      <c r="C172" s="329">
        <v>1.1245634173574559</v>
      </c>
      <c r="D172" s="329">
        <v>0.16344893524267537</v>
      </c>
    </row>
    <row r="173" spans="1:4" ht="27.75" customHeight="1" x14ac:dyDescent="0.2">
      <c r="A173" s="7" t="s">
        <v>1140</v>
      </c>
      <c r="B173" s="8">
        <v>0</v>
      </c>
      <c r="C173" s="329">
        <v>1.6798260991809308</v>
      </c>
      <c r="D173" s="329">
        <v>3.4375339653079848</v>
      </c>
    </row>
    <row r="174" spans="1:4" ht="27.75" customHeight="1" x14ac:dyDescent="0.2">
      <c r="A174" s="7" t="s">
        <v>1141</v>
      </c>
      <c r="B174" s="8">
        <v>0</v>
      </c>
      <c r="C174" s="329">
        <v>0.60472016418187535</v>
      </c>
      <c r="D174" s="329">
        <v>2.3159213339892379</v>
      </c>
    </row>
    <row r="175" spans="1:4" ht="27.75" customHeight="1" x14ac:dyDescent="0.2">
      <c r="A175" s="7" t="s">
        <v>1142</v>
      </c>
      <c r="B175" s="8">
        <v>0</v>
      </c>
      <c r="C175" s="329">
        <v>1.1480680459031882</v>
      </c>
      <c r="D175" s="329">
        <v>7.7735164443001059</v>
      </c>
    </row>
    <row r="176" spans="1:4" ht="27.75" customHeight="1" x14ac:dyDescent="0.2">
      <c r="A176" s="7" t="s">
        <v>1143</v>
      </c>
      <c r="B176" s="8">
        <v>0</v>
      </c>
      <c r="C176" s="329">
        <v>0.84514302073283432</v>
      </c>
      <c r="D176" s="329">
        <v>8.3523512655256926</v>
      </c>
    </row>
    <row r="177" spans="1:4" ht="27.75" customHeight="1" x14ac:dyDescent="0.2">
      <c r="A177" s="7" t="s">
        <v>1144</v>
      </c>
      <c r="B177" s="8">
        <v>0</v>
      </c>
      <c r="C177" s="329">
        <v>1.4801351863245411</v>
      </c>
      <c r="D177" s="329">
        <v>6.1269334502627402</v>
      </c>
    </row>
    <row r="178" spans="1:4" ht="27.75" customHeight="1" x14ac:dyDescent="0.2">
      <c r="A178" s="7" t="s">
        <v>1145</v>
      </c>
      <c r="B178" s="8">
        <v>0</v>
      </c>
      <c r="C178" s="329">
        <v>0.56202951995362949</v>
      </c>
      <c r="D178" s="329">
        <v>1.2936447344210975</v>
      </c>
    </row>
    <row r="179" spans="1:4" ht="27.75" customHeight="1" x14ac:dyDescent="0.2">
      <c r="A179" s="7" t="s">
        <v>1146</v>
      </c>
      <c r="B179" s="8">
        <v>0</v>
      </c>
      <c r="C179" s="329">
        <v>3.3699412078043536</v>
      </c>
      <c r="D179" s="329">
        <v>8.7379208049202557</v>
      </c>
    </row>
    <row r="180" spans="1:4" ht="27.75" customHeight="1" x14ac:dyDescent="0.2">
      <c r="A180" s="7" t="s">
        <v>1147</v>
      </c>
      <c r="B180" s="8">
        <v>0</v>
      </c>
      <c r="C180" s="329">
        <v>0.6555441191361101</v>
      </c>
      <c r="D180" s="329">
        <v>0</v>
      </c>
    </row>
    <row r="181" spans="1:4" ht="27.75" customHeight="1" x14ac:dyDescent="0.2">
      <c r="A181" s="7" t="s">
        <v>1148</v>
      </c>
      <c r="B181" s="8">
        <v>0</v>
      </c>
      <c r="C181" s="329">
        <v>3.4061158925169601</v>
      </c>
      <c r="D181" s="329">
        <v>2.4011148875241415</v>
      </c>
    </row>
    <row r="182" spans="1:4" ht="27.75" customHeight="1" x14ac:dyDescent="0.2">
      <c r="A182" s="7" t="s">
        <v>1149</v>
      </c>
      <c r="B182" s="8">
        <v>0</v>
      </c>
      <c r="C182" s="329">
        <v>6.0807374114394325E-2</v>
      </c>
      <c r="D182" s="329">
        <v>7.5449300030640467</v>
      </c>
    </row>
    <row r="183" spans="1:4" ht="27.75" customHeight="1" x14ac:dyDescent="0.2">
      <c r="A183" s="7" t="s">
        <v>1150</v>
      </c>
      <c r="B183" s="8">
        <v>0</v>
      </c>
      <c r="C183" s="329">
        <v>2.1017670642893029</v>
      </c>
      <c r="D183" s="329">
        <v>20.972556156884973</v>
      </c>
    </row>
    <row r="184" spans="1:4" ht="27.75" customHeight="1" x14ac:dyDescent="0.2">
      <c r="A184" s="7" t="s">
        <v>1151</v>
      </c>
      <c r="B184" s="8">
        <v>0</v>
      </c>
      <c r="C184" s="329">
        <v>0.4892113166481814</v>
      </c>
      <c r="D184" s="329">
        <v>6.5925504587399972</v>
      </c>
    </row>
    <row r="185" spans="1:4" ht="27.75" customHeight="1" x14ac:dyDescent="0.2">
      <c r="A185" s="7" t="s">
        <v>1152</v>
      </c>
      <c r="B185" s="8">
        <v>0</v>
      </c>
      <c r="C185" s="329">
        <v>1.2035353153945276</v>
      </c>
      <c r="D185" s="329">
        <v>21.834174402996194</v>
      </c>
    </row>
    <row r="186" spans="1:4" ht="27.75" customHeight="1" x14ac:dyDescent="0.2">
      <c r="A186" s="7" t="s">
        <v>1153</v>
      </c>
      <c r="B186" s="8">
        <v>0</v>
      </c>
      <c r="C186" s="329">
        <v>0.86753511576514564</v>
      </c>
      <c r="D186" s="329">
        <v>10.277649057096129</v>
      </c>
    </row>
    <row r="187" spans="1:4" ht="27.75" customHeight="1" x14ac:dyDescent="0.2">
      <c r="A187" s="7" t="s">
        <v>1154</v>
      </c>
      <c r="B187" s="8">
        <v>0</v>
      </c>
      <c r="C187" s="329">
        <v>0.40203532645557266</v>
      </c>
      <c r="D187" s="329">
        <v>10.736323548920723</v>
      </c>
    </row>
    <row r="188" spans="1:4" ht="27.75" customHeight="1" x14ac:dyDescent="0.2">
      <c r="A188" s="7" t="s">
        <v>1155</v>
      </c>
      <c r="B188" s="8">
        <v>0</v>
      </c>
      <c r="C188" s="329">
        <v>1.1924781632731443</v>
      </c>
      <c r="D188" s="329">
        <v>4.2957450174560456</v>
      </c>
    </row>
    <row r="189" spans="1:4" ht="27.75" customHeight="1" x14ac:dyDescent="0.2">
      <c r="A189" s="7" t="s">
        <v>1156</v>
      </c>
      <c r="B189" s="8">
        <v>0</v>
      </c>
      <c r="C189" s="329">
        <v>0.33858141179835377</v>
      </c>
      <c r="D189" s="329">
        <v>3.7626618076441725</v>
      </c>
    </row>
    <row r="190" spans="1:4" ht="27.75" customHeight="1" x14ac:dyDescent="0.2">
      <c r="A190" s="7" t="s">
        <v>1157</v>
      </c>
      <c r="B190" s="8">
        <v>0</v>
      </c>
      <c r="C190" s="329">
        <v>1.0841045331539028</v>
      </c>
      <c r="D190" s="329">
        <v>3.3824781428896555</v>
      </c>
    </row>
    <row r="191" spans="1:4" ht="27.75" customHeight="1" x14ac:dyDescent="0.2">
      <c r="A191" s="7" t="s">
        <v>1158</v>
      </c>
      <c r="B191" s="8">
        <v>0</v>
      </c>
      <c r="C191" s="329">
        <v>0.49531932092493597</v>
      </c>
      <c r="D191" s="329">
        <v>1.6598733782807633</v>
      </c>
    </row>
    <row r="192" spans="1:4" ht="27.75" customHeight="1" x14ac:dyDescent="0.2">
      <c r="A192" s="7" t="s">
        <v>1159</v>
      </c>
      <c r="B192" s="8">
        <v>0</v>
      </c>
      <c r="C192" s="329">
        <v>2.0404808945313206</v>
      </c>
      <c r="D192" s="329">
        <v>9.7736039419097942</v>
      </c>
    </row>
    <row r="193" spans="1:4" ht="27.75" customHeight="1" x14ac:dyDescent="0.2">
      <c r="A193" s="7" t="s">
        <v>1160</v>
      </c>
      <c r="B193" s="8">
        <v>0</v>
      </c>
      <c r="C193" s="329">
        <v>0.38594708540801098</v>
      </c>
      <c r="D193" s="329">
        <v>7.9144329719294086</v>
      </c>
    </row>
    <row r="194" spans="1:4" ht="27.75" customHeight="1" x14ac:dyDescent="0.2">
      <c r="A194" s="7" t="s">
        <v>1161</v>
      </c>
      <c r="B194" s="8">
        <v>0</v>
      </c>
      <c r="C194" s="329">
        <v>1.8068881916050656</v>
      </c>
      <c r="D194" s="329">
        <v>20.326343714616534</v>
      </c>
    </row>
    <row r="195" spans="1:4" ht="27.75" customHeight="1" x14ac:dyDescent="0.2">
      <c r="A195" s="7" t="s">
        <v>1162</v>
      </c>
      <c r="B195" s="8">
        <v>0</v>
      </c>
      <c r="C195" s="329">
        <v>0.37003739414286363</v>
      </c>
      <c r="D195" s="329">
        <v>1.5938985852299492</v>
      </c>
    </row>
    <row r="196" spans="1:4" ht="27.75" customHeight="1" x14ac:dyDescent="0.2">
      <c r="A196" s="7" t="s">
        <v>1163</v>
      </c>
      <c r="B196" s="8">
        <v>0</v>
      </c>
      <c r="C196" s="329">
        <v>0.50320897870560222</v>
      </c>
      <c r="D196" s="329">
        <v>3.1107563820369126</v>
      </c>
    </row>
    <row r="197" spans="1:4" ht="27.75" customHeight="1" x14ac:dyDescent="0.2">
      <c r="A197" s="7" t="s">
        <v>1164</v>
      </c>
      <c r="B197" s="8">
        <v>0</v>
      </c>
      <c r="C197" s="329">
        <v>0.30969488360052816</v>
      </c>
      <c r="D197" s="329">
        <v>3.5767696280697554</v>
      </c>
    </row>
    <row r="198" spans="1:4" ht="27.75" customHeight="1" x14ac:dyDescent="0.2">
      <c r="A198" s="7" t="s">
        <v>1165</v>
      </c>
      <c r="B198" s="8">
        <v>0</v>
      </c>
      <c r="C198" s="329">
        <v>8.9502526245516217E-2</v>
      </c>
      <c r="D198" s="329">
        <v>2.2608299426410112</v>
      </c>
    </row>
    <row r="199" spans="1:4" ht="27.75" customHeight="1" x14ac:dyDescent="0.2">
      <c r="A199" s="7" t="s">
        <v>1166</v>
      </c>
      <c r="B199" s="8">
        <v>0</v>
      </c>
      <c r="C199" s="329">
        <v>4.2157928190818073</v>
      </c>
      <c r="D199" s="329">
        <v>5.6469939186620746</v>
      </c>
    </row>
    <row r="200" spans="1:4" ht="27.75" customHeight="1" x14ac:dyDescent="0.2">
      <c r="A200" s="7" t="s">
        <v>1167</v>
      </c>
      <c r="B200" s="8">
        <v>0</v>
      </c>
      <c r="C200" s="329">
        <v>2.3655858306009825</v>
      </c>
      <c r="D200" s="329">
        <v>4.9443606203506931</v>
      </c>
    </row>
    <row r="201" spans="1:4" ht="27.75" customHeight="1" x14ac:dyDescent="0.2">
      <c r="A201" s="7" t="s">
        <v>1168</v>
      </c>
      <c r="B201" s="8">
        <v>0</v>
      </c>
      <c r="C201" s="329">
        <v>0.90234676687962601</v>
      </c>
      <c r="D201" s="329">
        <v>11.778055243917464</v>
      </c>
    </row>
    <row r="202" spans="1:4" ht="27.75" customHeight="1" x14ac:dyDescent="0.2">
      <c r="A202" s="7" t="s">
        <v>1169</v>
      </c>
      <c r="B202" s="8">
        <v>0</v>
      </c>
      <c r="C202" s="329">
        <v>8.9109165805308477E-2</v>
      </c>
      <c r="D202" s="329">
        <v>5.0420569191517455</v>
      </c>
    </row>
    <row r="203" spans="1:4" ht="27.75" customHeight="1" x14ac:dyDescent="0.2">
      <c r="A203" s="7" t="s">
        <v>1170</v>
      </c>
      <c r="B203" s="8">
        <v>0</v>
      </c>
      <c r="C203" s="329">
        <v>0.62019728393543305</v>
      </c>
      <c r="D203" s="329">
        <v>2.5797362359983169</v>
      </c>
    </row>
    <row r="204" spans="1:4" ht="27.75" customHeight="1" x14ac:dyDescent="0.2">
      <c r="A204" s="7" t="s">
        <v>1171</v>
      </c>
      <c r="B204" s="8">
        <v>0</v>
      </c>
      <c r="C204" s="329">
        <v>3.4926597140055882</v>
      </c>
      <c r="D204" s="329">
        <v>1.3021984569827894</v>
      </c>
    </row>
    <row r="205" spans="1:4" ht="27.75" customHeight="1" x14ac:dyDescent="0.2">
      <c r="A205" s="7" t="s">
        <v>1172</v>
      </c>
      <c r="B205" s="8">
        <v>0</v>
      </c>
      <c r="C205" s="329">
        <v>0</v>
      </c>
      <c r="D205" s="329">
        <v>1.8124888607484155</v>
      </c>
    </row>
    <row r="206" spans="1:4" ht="27.75" customHeight="1" x14ac:dyDescent="0.2">
      <c r="A206" s="7" t="s">
        <v>1173</v>
      </c>
      <c r="B206" s="8">
        <v>0</v>
      </c>
      <c r="C206" s="329">
        <v>2.269067681924537</v>
      </c>
      <c r="D206" s="329">
        <v>4.5732608536617949</v>
      </c>
    </row>
    <row r="207" spans="1:4" ht="27.75" customHeight="1" x14ac:dyDescent="0.2">
      <c r="A207" s="7" t="s">
        <v>1174</v>
      </c>
      <c r="B207" s="8">
        <v>0</v>
      </c>
      <c r="C207" s="329">
        <v>1.7824872860213725</v>
      </c>
      <c r="D207" s="329">
        <v>11.310141401117628</v>
      </c>
    </row>
    <row r="208" spans="1:4" ht="27.75" customHeight="1" x14ac:dyDescent="0.2">
      <c r="A208" s="7" t="s">
        <v>1175</v>
      </c>
      <c r="B208" s="8">
        <v>0</v>
      </c>
      <c r="C208" s="329">
        <v>1.7700558019667636</v>
      </c>
      <c r="D208" s="329">
        <v>8.174302413774388</v>
      </c>
    </row>
    <row r="209" spans="1:4" ht="27.75" customHeight="1" x14ac:dyDescent="0.2">
      <c r="A209" s="7" t="s">
        <v>1176</v>
      </c>
      <c r="B209" s="8">
        <v>0</v>
      </c>
      <c r="C209" s="329">
        <v>1.0117251466765116</v>
      </c>
      <c r="D209" s="329">
        <v>8.3861848557018064</v>
      </c>
    </row>
    <row r="210" spans="1:4" ht="27.75" customHeight="1" x14ac:dyDescent="0.2">
      <c r="A210" s="7" t="s">
        <v>1177</v>
      </c>
      <c r="B210" s="8">
        <v>0</v>
      </c>
      <c r="C210" s="329">
        <v>0.20702435726792612</v>
      </c>
      <c r="D210" s="329">
        <v>20.455160876369927</v>
      </c>
    </row>
    <row r="211" spans="1:4" ht="27.75" customHeight="1" x14ac:dyDescent="0.2">
      <c r="A211" s="7" t="s">
        <v>1178</v>
      </c>
      <c r="B211" s="8">
        <v>0</v>
      </c>
      <c r="C211" s="329">
        <v>0.38240147256698664</v>
      </c>
      <c r="D211" s="329">
        <v>20.140129619282231</v>
      </c>
    </row>
    <row r="212" spans="1:4" ht="27.75" customHeight="1" x14ac:dyDescent="0.2">
      <c r="A212" s="7" t="s">
        <v>1179</v>
      </c>
      <c r="B212" s="8">
        <v>0</v>
      </c>
      <c r="C212" s="329">
        <v>2.6961560288179681E-2</v>
      </c>
      <c r="D212" s="329">
        <v>5.2870487348105764</v>
      </c>
    </row>
    <row r="213" spans="1:4" ht="27.75" customHeight="1" x14ac:dyDescent="0.2">
      <c r="A213" s="7" t="s">
        <v>1180</v>
      </c>
      <c r="B213" s="8">
        <v>0</v>
      </c>
      <c r="C213" s="329">
        <v>1.5868811792651267</v>
      </c>
      <c r="D213" s="329">
        <v>5.4484638870204796</v>
      </c>
    </row>
    <row r="214" spans="1:4" ht="27.75" customHeight="1" x14ac:dyDescent="0.2">
      <c r="A214" s="7" t="s">
        <v>1181</v>
      </c>
      <c r="B214" s="8">
        <v>0</v>
      </c>
      <c r="C214" s="329">
        <v>0.71817797692610952</v>
      </c>
      <c r="D214" s="329">
        <v>1.585370157701814</v>
      </c>
    </row>
    <row r="215" spans="1:4" ht="27.75" customHeight="1" x14ac:dyDescent="0.2">
      <c r="A215" s="7" t="s">
        <v>1182</v>
      </c>
      <c r="B215" s="8">
        <v>0</v>
      </c>
      <c r="C215" s="329">
        <v>0.57803287924648084</v>
      </c>
      <c r="D215" s="329">
        <v>4.1049683668894996</v>
      </c>
    </row>
    <row r="216" spans="1:4" ht="27.75" customHeight="1" x14ac:dyDescent="0.2">
      <c r="A216" s="7" t="s">
        <v>1183</v>
      </c>
      <c r="B216" s="8">
        <v>0</v>
      </c>
      <c r="C216" s="329">
        <v>2.3246021330054472</v>
      </c>
      <c r="D216" s="329">
        <v>3.7705757319224626</v>
      </c>
    </row>
    <row r="217" spans="1:4" ht="27.75" customHeight="1" x14ac:dyDescent="0.2">
      <c r="A217" s="7" t="s">
        <v>1184</v>
      </c>
      <c r="B217" s="8">
        <v>0</v>
      </c>
      <c r="C217" s="329">
        <v>1.2517291805950033</v>
      </c>
      <c r="D217" s="329">
        <v>3.2568968054704115</v>
      </c>
    </row>
    <row r="218" spans="1:4" ht="27.75" customHeight="1" x14ac:dyDescent="0.2">
      <c r="A218" s="7" t="s">
        <v>1185</v>
      </c>
      <c r="B218" s="8">
        <v>0</v>
      </c>
      <c r="C218" s="329">
        <v>0.40869378829504238</v>
      </c>
      <c r="D218" s="329">
        <v>5.779663158417792</v>
      </c>
    </row>
    <row r="219" spans="1:4" ht="27.75" customHeight="1" x14ac:dyDescent="0.2">
      <c r="A219" s="7" t="s">
        <v>1186</v>
      </c>
      <c r="B219" s="8">
        <v>0</v>
      </c>
      <c r="C219" s="329">
        <v>0.60224983612262228</v>
      </c>
      <c r="D219" s="329">
        <v>5.528300107458664</v>
      </c>
    </row>
    <row r="220" spans="1:4" ht="27.75" customHeight="1" x14ac:dyDescent="0.2">
      <c r="A220" s="7" t="s">
        <v>1187</v>
      </c>
      <c r="B220" s="8">
        <v>0</v>
      </c>
      <c r="C220" s="329">
        <v>0.45077674070782925</v>
      </c>
      <c r="D220" s="329">
        <v>4.6000933667523798</v>
      </c>
    </row>
    <row r="221" spans="1:4" ht="27.75" customHeight="1" x14ac:dyDescent="0.2">
      <c r="A221" s="7" t="s">
        <v>1188</v>
      </c>
      <c r="B221" s="8">
        <v>0</v>
      </c>
      <c r="C221" s="329">
        <v>0.58130683416036888</v>
      </c>
      <c r="D221" s="329">
        <v>3.6350414768567179</v>
      </c>
    </row>
    <row r="222" spans="1:4" ht="27.75" customHeight="1" x14ac:dyDescent="0.2">
      <c r="A222" s="7" t="s">
        <v>1189</v>
      </c>
      <c r="B222" s="8">
        <v>0</v>
      </c>
      <c r="C222" s="329">
        <v>0.90889138895230215</v>
      </c>
      <c r="D222" s="329">
        <v>2.4627693920092573</v>
      </c>
    </row>
    <row r="223" spans="1:4" ht="27.75" customHeight="1" x14ac:dyDescent="0.2">
      <c r="A223" s="7" t="s">
        <v>1190</v>
      </c>
      <c r="B223" s="8">
        <v>0</v>
      </c>
      <c r="C223" s="329">
        <v>0.94189374557644534</v>
      </c>
      <c r="D223" s="329">
        <v>1.713577564428151</v>
      </c>
    </row>
    <row r="224" spans="1:4" ht="27.75" customHeight="1" x14ac:dyDescent="0.2">
      <c r="A224" s="7" t="s">
        <v>1191</v>
      </c>
      <c r="B224" s="8">
        <v>0</v>
      </c>
      <c r="C224" s="329">
        <v>1.1880621658522486</v>
      </c>
      <c r="D224" s="329">
        <v>15.663224994147921</v>
      </c>
    </row>
    <row r="225" spans="1:4" ht="27.75" customHeight="1" x14ac:dyDescent="0.2">
      <c r="A225" s="7" t="s">
        <v>1192</v>
      </c>
      <c r="B225" s="8">
        <v>0</v>
      </c>
      <c r="C225" s="329">
        <v>1.7124494032750712</v>
      </c>
      <c r="D225" s="329">
        <v>2.1619595264444431</v>
      </c>
    </row>
    <row r="226" spans="1:4" ht="27.75" customHeight="1" x14ac:dyDescent="0.2">
      <c r="A226" s="7" t="s">
        <v>1193</v>
      </c>
      <c r="B226" s="8">
        <v>0</v>
      </c>
      <c r="C226" s="329">
        <v>0.53881181742565032</v>
      </c>
      <c r="D226" s="329">
        <v>2.0999754140685183</v>
      </c>
    </row>
    <row r="227" spans="1:4" ht="27.75" customHeight="1" x14ac:dyDescent="0.2">
      <c r="A227" s="7" t="s">
        <v>1194</v>
      </c>
      <c r="B227" s="8">
        <v>0</v>
      </c>
      <c r="C227" s="329">
        <v>3.9353145880466092</v>
      </c>
      <c r="D227" s="329">
        <v>3.6938718398174966</v>
      </c>
    </row>
    <row r="228" spans="1:4" ht="27.75" customHeight="1" x14ac:dyDescent="0.2">
      <c r="A228" s="7" t="s">
        <v>1195</v>
      </c>
      <c r="B228" s="8">
        <v>0</v>
      </c>
      <c r="C228" s="329">
        <v>1.3958222377405445</v>
      </c>
      <c r="D228" s="329">
        <v>2.4340476094774854</v>
      </c>
    </row>
    <row r="229" spans="1:4" ht="27.75" customHeight="1" x14ac:dyDescent="0.2">
      <c r="A229" s="7" t="s">
        <v>1196</v>
      </c>
      <c r="B229" s="8">
        <v>0</v>
      </c>
      <c r="C229" s="329">
        <v>0.21356497255771467</v>
      </c>
      <c r="D229" s="329">
        <v>3.3586033469289904</v>
      </c>
    </row>
    <row r="230" spans="1:4" ht="27.75" customHeight="1" x14ac:dyDescent="0.2">
      <c r="A230" s="7" t="s">
        <v>1197</v>
      </c>
      <c r="B230" s="8">
        <v>0</v>
      </c>
      <c r="C230" s="329">
        <v>0.23474262455425779</v>
      </c>
      <c r="D230" s="329">
        <v>3.0138159835719907</v>
      </c>
    </row>
    <row r="231" spans="1:4" ht="27.75" customHeight="1" x14ac:dyDescent="0.2">
      <c r="A231" s="7" t="s">
        <v>1198</v>
      </c>
      <c r="B231" s="8">
        <v>0</v>
      </c>
      <c r="C231" s="329">
        <v>0.46590111142411927</v>
      </c>
      <c r="D231" s="329">
        <v>1.7792870055620553</v>
      </c>
    </row>
    <row r="232" spans="1:4" ht="27.75" customHeight="1" x14ac:dyDescent="0.2">
      <c r="A232" s="7" t="s">
        <v>1199</v>
      </c>
      <c r="B232" s="8">
        <v>0</v>
      </c>
      <c r="C232" s="329">
        <v>0.54291464569729941</v>
      </c>
      <c r="D232" s="329">
        <v>2.7392581904963875</v>
      </c>
    </row>
    <row r="233" spans="1:4" ht="27.75" customHeight="1" x14ac:dyDescent="0.2">
      <c r="A233" s="7" t="s">
        <v>1200</v>
      </c>
      <c r="B233" s="8">
        <v>0</v>
      </c>
      <c r="C233" s="329">
        <v>1.3567584563695931</v>
      </c>
      <c r="D233" s="329">
        <v>3.460174250125013</v>
      </c>
    </row>
    <row r="234" spans="1:4" ht="27.75" customHeight="1" x14ac:dyDescent="0.2">
      <c r="A234" s="7" t="s">
        <v>1201</v>
      </c>
      <c r="B234" s="8">
        <v>0</v>
      </c>
      <c r="C234" s="329">
        <v>0.53470420430178311</v>
      </c>
      <c r="D234" s="329">
        <v>7.3912453215459593</v>
      </c>
    </row>
    <row r="235" spans="1:4" ht="27.75" customHeight="1" x14ac:dyDescent="0.2">
      <c r="A235" s="7" t="s">
        <v>1202</v>
      </c>
      <c r="B235" s="8">
        <v>0</v>
      </c>
      <c r="C235" s="329">
        <v>0.49032418086365293</v>
      </c>
      <c r="D235" s="329">
        <v>12.25203326713681</v>
      </c>
    </row>
    <row r="236" spans="1:4" ht="27.75" customHeight="1" x14ac:dyDescent="0.2">
      <c r="A236" s="7" t="s">
        <v>1203</v>
      </c>
      <c r="B236" s="8">
        <v>0</v>
      </c>
      <c r="C236" s="329">
        <v>0.24758874147972257</v>
      </c>
      <c r="D236" s="329">
        <v>3.8787288301843823</v>
      </c>
    </row>
    <row r="237" spans="1:4" ht="27.75" customHeight="1" x14ac:dyDescent="0.2">
      <c r="A237" s="7" t="s">
        <v>1204</v>
      </c>
      <c r="B237" s="8">
        <v>0</v>
      </c>
      <c r="C237" s="329">
        <v>0.24758874147972257</v>
      </c>
      <c r="D237" s="329">
        <v>3.8787288301843823</v>
      </c>
    </row>
    <row r="238" spans="1:4" ht="27.75" customHeight="1" x14ac:dyDescent="0.2">
      <c r="A238" s="7" t="s">
        <v>1205</v>
      </c>
      <c r="B238" s="8">
        <v>0</v>
      </c>
      <c r="C238" s="329">
        <v>0.3106857378307249</v>
      </c>
      <c r="D238" s="329">
        <v>6.445206877738987</v>
      </c>
    </row>
    <row r="239" spans="1:4" ht="27.75" customHeight="1" x14ac:dyDescent="0.2">
      <c r="A239" s="7" t="s">
        <v>1206</v>
      </c>
      <c r="B239" s="8">
        <v>0</v>
      </c>
      <c r="C239" s="329">
        <v>0.13581874228561547</v>
      </c>
      <c r="D239" s="329">
        <v>2.8036168395542487</v>
      </c>
    </row>
    <row r="240" spans="1:4" ht="27.75" customHeight="1" x14ac:dyDescent="0.2">
      <c r="A240" s="7" t="s">
        <v>1207</v>
      </c>
      <c r="B240" s="8">
        <v>0</v>
      </c>
      <c r="C240" s="329">
        <v>0.75034023869496336</v>
      </c>
      <c r="D240" s="329">
        <v>4.2105727893792322</v>
      </c>
    </row>
    <row r="241" spans="1:4" ht="27.75" customHeight="1" x14ac:dyDescent="0.2">
      <c r="A241" s="7" t="s">
        <v>1208</v>
      </c>
      <c r="B241" s="8">
        <v>0</v>
      </c>
      <c r="C241" s="329">
        <v>0.39168479455064187</v>
      </c>
      <c r="D241" s="329">
        <v>5.9976539385830749</v>
      </c>
    </row>
    <row r="242" spans="1:4" ht="27.75" customHeight="1" x14ac:dyDescent="0.2">
      <c r="A242" s="7" t="s">
        <v>1209</v>
      </c>
      <c r="B242" s="8">
        <v>0</v>
      </c>
      <c r="C242" s="329">
        <v>2.0882327087898167</v>
      </c>
      <c r="D242" s="329">
        <v>3.8786557267220259</v>
      </c>
    </row>
    <row r="243" spans="1:4" ht="27.75" customHeight="1" x14ac:dyDescent="0.2">
      <c r="A243" s="7" t="s">
        <v>1210</v>
      </c>
      <c r="B243" s="8">
        <v>0</v>
      </c>
      <c r="C243" s="329">
        <v>0.72622483317185449</v>
      </c>
      <c r="D243" s="329">
        <v>2.4548895536203772</v>
      </c>
    </row>
    <row r="244" spans="1:4" ht="27.75" customHeight="1" x14ac:dyDescent="0.2">
      <c r="A244" s="7" t="s">
        <v>1211</v>
      </c>
      <c r="B244" s="8">
        <v>0</v>
      </c>
      <c r="C244" s="329">
        <v>0.6839860267492931</v>
      </c>
      <c r="D244" s="329">
        <v>2.4091188481299057</v>
      </c>
    </row>
    <row r="245" spans="1:4" ht="27.75" customHeight="1" x14ac:dyDescent="0.2">
      <c r="A245" s="7" t="s">
        <v>1212</v>
      </c>
      <c r="B245" s="8">
        <v>0</v>
      </c>
      <c r="C245" s="329">
        <v>0.24646508375383999</v>
      </c>
      <c r="D245" s="329">
        <v>4.0423198615875231</v>
      </c>
    </row>
    <row r="246" spans="1:4" ht="27.75" customHeight="1" x14ac:dyDescent="0.2">
      <c r="A246" s="7" t="s">
        <v>1213</v>
      </c>
      <c r="B246" s="8">
        <v>0</v>
      </c>
      <c r="C246" s="329">
        <v>0.49517889160351797</v>
      </c>
      <c r="D246" s="329">
        <v>0.51017300926628739</v>
      </c>
    </row>
    <row r="247" spans="1:4" ht="27.75" customHeight="1" x14ac:dyDescent="0.2">
      <c r="A247" s="7" t="s">
        <v>1214</v>
      </c>
      <c r="B247" s="8">
        <v>0</v>
      </c>
      <c r="C247" s="329">
        <v>6.3860684571386379</v>
      </c>
      <c r="D247" s="329">
        <v>14.499732284527687</v>
      </c>
    </row>
    <row r="248" spans="1:4" ht="27.75" customHeight="1" x14ac:dyDescent="0.2">
      <c r="A248" s="7" t="s">
        <v>1215</v>
      </c>
      <c r="B248" s="8">
        <v>0</v>
      </c>
      <c r="C248" s="329">
        <v>4.6635980351039832</v>
      </c>
      <c r="D248" s="329">
        <v>21.327421904151088</v>
      </c>
    </row>
    <row r="249" spans="1:4" ht="27.75" customHeight="1" x14ac:dyDescent="0.2">
      <c r="A249" s="7" t="s">
        <v>1216</v>
      </c>
      <c r="B249" s="8">
        <v>0</v>
      </c>
      <c r="C249" s="329">
        <v>1.9973551194797299</v>
      </c>
      <c r="D249" s="329">
        <v>1.0454383913119369</v>
      </c>
    </row>
    <row r="250" spans="1:4" ht="27.75" customHeight="1" x14ac:dyDescent="0.2">
      <c r="A250" s="7" t="s">
        <v>1217</v>
      </c>
      <c r="B250" s="8">
        <v>0</v>
      </c>
      <c r="C250" s="329">
        <v>0.4506403853033118</v>
      </c>
      <c r="D250" s="329">
        <v>5.7700105797711156</v>
      </c>
    </row>
    <row r="251" spans="1:4" ht="27.75" customHeight="1" x14ac:dyDescent="0.2">
      <c r="A251" s="7" t="s">
        <v>1218</v>
      </c>
      <c r="B251" s="8">
        <v>0</v>
      </c>
      <c r="C251" s="329">
        <v>0.41871881799774691</v>
      </c>
      <c r="D251" s="329">
        <v>7.0118943610323115</v>
      </c>
    </row>
    <row r="252" spans="1:4" ht="27.75" customHeight="1" x14ac:dyDescent="0.2">
      <c r="A252" s="7" t="s">
        <v>1219</v>
      </c>
      <c r="B252" s="8">
        <v>0</v>
      </c>
      <c r="C252" s="329">
        <v>2.1970111595920518</v>
      </c>
      <c r="D252" s="329">
        <v>18.99674721089503</v>
      </c>
    </row>
    <row r="253" spans="1:4" ht="27.75" customHeight="1" x14ac:dyDescent="0.2">
      <c r="A253" s="7" t="s">
        <v>1220</v>
      </c>
      <c r="B253" s="8">
        <v>0</v>
      </c>
      <c r="C253" s="329">
        <v>0.71916405155960827</v>
      </c>
      <c r="D253" s="329">
        <v>5.200738831417139</v>
      </c>
    </row>
    <row r="254" spans="1:4" ht="27.75" customHeight="1" x14ac:dyDescent="0.2">
      <c r="A254" s="7" t="s">
        <v>1221</v>
      </c>
      <c r="B254" s="8">
        <v>0</v>
      </c>
      <c r="C254" s="329">
        <v>0.36441572263779171</v>
      </c>
      <c r="D254" s="329">
        <v>2.3764521052067136</v>
      </c>
    </row>
    <row r="255" spans="1:4" ht="27.75" customHeight="1" x14ac:dyDescent="0.2">
      <c r="A255" s="7" t="s">
        <v>1222</v>
      </c>
      <c r="B255" s="8">
        <v>0</v>
      </c>
      <c r="C255" s="329">
        <v>0.40435727478847128</v>
      </c>
      <c r="D255" s="329">
        <v>9.1334967078885896</v>
      </c>
    </row>
    <row r="256" spans="1:4" ht="27.75" customHeight="1" x14ac:dyDescent="0.2">
      <c r="A256" s="7" t="s">
        <v>1223</v>
      </c>
      <c r="B256" s="8">
        <v>0</v>
      </c>
      <c r="C256" s="329">
        <v>0.68772840464136609</v>
      </c>
      <c r="D256" s="329">
        <v>7.2219563430052407</v>
      </c>
    </row>
    <row r="257" spans="1:4" ht="27.75" customHeight="1" x14ac:dyDescent="0.2">
      <c r="A257" s="7" t="s">
        <v>1224</v>
      </c>
      <c r="B257" s="8">
        <v>0</v>
      </c>
      <c r="C257" s="329">
        <v>1.2865182935667383</v>
      </c>
      <c r="D257" s="329">
        <v>2.5156061291917444</v>
      </c>
    </row>
    <row r="258" spans="1:4" ht="27.75" customHeight="1" x14ac:dyDescent="0.2">
      <c r="A258" s="7" t="s">
        <v>1225</v>
      </c>
      <c r="B258" s="8">
        <v>0</v>
      </c>
      <c r="C258" s="329">
        <v>5.0396397455920807</v>
      </c>
      <c r="D258" s="329">
        <v>2.0596433397348108</v>
      </c>
    </row>
    <row r="259" spans="1:4" ht="27.75" customHeight="1" x14ac:dyDescent="0.2">
      <c r="A259" s="7" t="s">
        <v>1226</v>
      </c>
      <c r="B259" s="8">
        <v>0</v>
      </c>
      <c r="C259" s="329">
        <v>1.2316577111580533</v>
      </c>
      <c r="D259" s="329">
        <v>4.3641100545080782</v>
      </c>
    </row>
    <row r="260" spans="1:4" ht="27.75" customHeight="1" x14ac:dyDescent="0.2">
      <c r="A260" s="7" t="s">
        <v>1227</v>
      </c>
      <c r="B260" s="8">
        <v>0</v>
      </c>
      <c r="C260" s="329">
        <v>2.9545691058705108</v>
      </c>
      <c r="D260" s="329">
        <v>14.401194397706114</v>
      </c>
    </row>
    <row r="261" spans="1:4" ht="27.75" customHeight="1" x14ac:dyDescent="0.2">
      <c r="A261" s="7" t="s">
        <v>1228</v>
      </c>
      <c r="B261" s="8">
        <v>0</v>
      </c>
      <c r="C261" s="329">
        <v>0.29567683049826943</v>
      </c>
      <c r="D261" s="329">
        <v>11.962976876323269</v>
      </c>
    </row>
    <row r="262" spans="1:4" ht="27.75" customHeight="1" x14ac:dyDescent="0.2">
      <c r="A262" s="7" t="s">
        <v>1229</v>
      </c>
      <c r="B262" s="8">
        <v>0</v>
      </c>
      <c r="C262" s="329">
        <v>0</v>
      </c>
      <c r="D262" s="329">
        <v>12.768406756778706</v>
      </c>
    </row>
    <row r="263" spans="1:4" ht="27.75" customHeight="1" x14ac:dyDescent="0.2">
      <c r="A263" s="7" t="s">
        <v>1230</v>
      </c>
      <c r="B263" s="8">
        <v>0</v>
      </c>
      <c r="C263" s="329">
        <v>1.2535188792549852</v>
      </c>
      <c r="D263" s="329">
        <v>12.698830006117118</v>
      </c>
    </row>
    <row r="264" spans="1:4" ht="27.75" customHeight="1" x14ac:dyDescent="0.2">
      <c r="A264" s="7" t="s">
        <v>1231</v>
      </c>
      <c r="B264" s="8">
        <v>0</v>
      </c>
      <c r="C264" s="329">
        <v>2.1300103639180721</v>
      </c>
      <c r="D264" s="329">
        <v>12.806310793209736</v>
      </c>
    </row>
    <row r="265" spans="1:4" ht="27.75" customHeight="1" x14ac:dyDescent="0.2">
      <c r="A265" s="7" t="s">
        <v>1232</v>
      </c>
      <c r="B265" s="8">
        <v>0</v>
      </c>
      <c r="C265" s="329">
        <v>0.72450694267871996</v>
      </c>
      <c r="D265" s="329">
        <v>7.6291562979391898</v>
      </c>
    </row>
    <row r="266" spans="1:4" ht="27.75" customHeight="1" x14ac:dyDescent="0.2">
      <c r="A266" s="7" t="s">
        <v>1233</v>
      </c>
      <c r="B266" s="8">
        <v>0</v>
      </c>
      <c r="C266" s="329">
        <v>0.78603364234490536</v>
      </c>
      <c r="D266" s="329">
        <v>8.7259080965670339</v>
      </c>
    </row>
    <row r="267" spans="1:4" ht="27.75" customHeight="1" x14ac:dyDescent="0.2">
      <c r="A267" s="7" t="s">
        <v>1234</v>
      </c>
      <c r="B267" s="8">
        <v>0</v>
      </c>
      <c r="C267" s="329">
        <v>0.79350650605914907</v>
      </c>
      <c r="D267" s="329">
        <v>10.824602999546086</v>
      </c>
    </row>
    <row r="268" spans="1:4" ht="27.75" customHeight="1" x14ac:dyDescent="0.2">
      <c r="A268" s="7" t="s">
        <v>1235</v>
      </c>
      <c r="B268" s="8">
        <v>0</v>
      </c>
      <c r="C268" s="329">
        <v>3.5145536658890508</v>
      </c>
      <c r="D268" s="329">
        <v>2.8170431248214274</v>
      </c>
    </row>
    <row r="269" spans="1:4" ht="27.75" customHeight="1" x14ac:dyDescent="0.2">
      <c r="A269" s="7" t="s">
        <v>1236</v>
      </c>
      <c r="B269" s="8">
        <v>0</v>
      </c>
      <c r="C269" s="329">
        <v>0.91258361037654701</v>
      </c>
      <c r="D269" s="329">
        <v>3.7029818028792691</v>
      </c>
    </row>
    <row r="270" spans="1:4" ht="27.75" customHeight="1" x14ac:dyDescent="0.2">
      <c r="A270" s="7" t="s">
        <v>1237</v>
      </c>
      <c r="B270" s="8">
        <v>0</v>
      </c>
      <c r="C270" s="329">
        <v>0.34640400983271746</v>
      </c>
      <c r="D270" s="329">
        <v>6.4125512290430837</v>
      </c>
    </row>
    <row r="271" spans="1:4" ht="27.75" customHeight="1" x14ac:dyDescent="0.2">
      <c r="A271" s="7" t="s">
        <v>1238</v>
      </c>
      <c r="B271" s="8">
        <v>0</v>
      </c>
      <c r="C271" s="329">
        <v>2.266300726130313</v>
      </c>
      <c r="D271" s="329">
        <v>2.9399843598193134</v>
      </c>
    </row>
    <row r="272" spans="1:4" ht="27.75" customHeight="1" x14ac:dyDescent="0.2">
      <c r="A272" s="7" t="s">
        <v>1239</v>
      </c>
      <c r="B272" s="8">
        <v>0</v>
      </c>
      <c r="C272" s="329">
        <v>0.42079430594973549</v>
      </c>
      <c r="D272" s="329">
        <v>10.237885206824863</v>
      </c>
    </row>
    <row r="273" spans="1:4" ht="27.75" customHeight="1" x14ac:dyDescent="0.2">
      <c r="A273" s="7" t="s">
        <v>1240</v>
      </c>
      <c r="B273" s="8">
        <v>0</v>
      </c>
      <c r="C273" s="329">
        <v>0.22723297664842806</v>
      </c>
      <c r="D273" s="329">
        <v>9.156912881377913</v>
      </c>
    </row>
    <row r="274" spans="1:4" ht="27.75" customHeight="1" x14ac:dyDescent="0.2">
      <c r="A274" s="7" t="s">
        <v>1241</v>
      </c>
      <c r="B274" s="8">
        <v>0</v>
      </c>
      <c r="C274" s="329">
        <v>1.848628984697402</v>
      </c>
      <c r="D274" s="329">
        <v>3.5268841338717962</v>
      </c>
    </row>
    <row r="275" spans="1:4" ht="27.75" customHeight="1" x14ac:dyDescent="0.2">
      <c r="A275" s="7" t="s">
        <v>1242</v>
      </c>
      <c r="B275" s="8">
        <v>0</v>
      </c>
      <c r="C275" s="329">
        <v>0</v>
      </c>
      <c r="D275" s="329">
        <v>1.6766398312044988</v>
      </c>
    </row>
    <row r="276" spans="1:4" ht="27.75" customHeight="1" x14ac:dyDescent="0.2">
      <c r="A276" s="7" t="s">
        <v>1243</v>
      </c>
      <c r="B276" s="8">
        <v>0</v>
      </c>
      <c r="C276" s="329">
        <v>0.63554419910936444</v>
      </c>
      <c r="D276" s="329">
        <v>0.78543299160359925</v>
      </c>
    </row>
    <row r="277" spans="1:4" ht="27.75" customHeight="1" x14ac:dyDescent="0.2">
      <c r="A277" s="7" t="s">
        <v>1244</v>
      </c>
      <c r="B277" s="8">
        <v>0</v>
      </c>
      <c r="C277" s="329">
        <v>1.3135410707273898</v>
      </c>
      <c r="D277" s="329">
        <v>2.3914971566604688</v>
      </c>
    </row>
    <row r="278" spans="1:4" ht="27.75" customHeight="1" x14ac:dyDescent="0.2">
      <c r="A278" s="7" t="s">
        <v>1245</v>
      </c>
      <c r="B278" s="8">
        <v>0</v>
      </c>
      <c r="C278" s="329">
        <v>0.87009154620643647</v>
      </c>
      <c r="D278" s="329">
        <v>3.7457042539895062</v>
      </c>
    </row>
    <row r="279" spans="1:4" ht="27.75" customHeight="1" x14ac:dyDescent="0.2">
      <c r="A279" s="7" t="s">
        <v>1246</v>
      </c>
      <c r="B279" s="8">
        <v>0</v>
      </c>
      <c r="C279" s="329">
        <v>0.83242326550685342</v>
      </c>
      <c r="D279" s="329">
        <v>4.8062119281318045</v>
      </c>
    </row>
    <row r="280" spans="1:4" ht="27.75" customHeight="1" x14ac:dyDescent="0.2">
      <c r="A280" s="7" t="s">
        <v>1247</v>
      </c>
      <c r="B280" s="8">
        <v>0</v>
      </c>
      <c r="C280" s="329">
        <v>2.3423685176891245</v>
      </c>
      <c r="D280" s="329">
        <v>11.58290411019412</v>
      </c>
    </row>
    <row r="281" spans="1:4" ht="27.75" customHeight="1" x14ac:dyDescent="0.2">
      <c r="A281" s="7" t="s">
        <v>1248</v>
      </c>
      <c r="B281" s="8">
        <v>0</v>
      </c>
      <c r="C281" s="329">
        <v>0.68804809660613708</v>
      </c>
      <c r="D281" s="329">
        <v>2.8955556080188063</v>
      </c>
    </row>
    <row r="282" spans="1:4" ht="27.75" customHeight="1" x14ac:dyDescent="0.2">
      <c r="A282" s="7" t="s">
        <v>1249</v>
      </c>
      <c r="B282" s="8">
        <v>0</v>
      </c>
      <c r="C282" s="329">
        <v>0.75762802176978017</v>
      </c>
      <c r="D282" s="329">
        <v>4.1029709314068157</v>
      </c>
    </row>
    <row r="283" spans="1:4" ht="27.75" customHeight="1" x14ac:dyDescent="0.2">
      <c r="A283" s="7" t="s">
        <v>1250</v>
      </c>
      <c r="B283" s="8">
        <v>0</v>
      </c>
      <c r="C283" s="329">
        <v>0.5270872413459059</v>
      </c>
      <c r="D283" s="329">
        <v>2.8463491080029972</v>
      </c>
    </row>
    <row r="284" spans="1:4" ht="27.75" customHeight="1" x14ac:dyDescent="0.2">
      <c r="A284" s="7" t="s">
        <v>1251</v>
      </c>
      <c r="B284" s="8">
        <v>0</v>
      </c>
      <c r="C284" s="329">
        <v>0.2785953002773191</v>
      </c>
      <c r="D284" s="329">
        <v>1.682896201800691</v>
      </c>
    </row>
    <row r="285" spans="1:4" ht="27.75" customHeight="1" x14ac:dyDescent="0.2">
      <c r="A285" s="7" t="s">
        <v>1252</v>
      </c>
      <c r="B285" s="8">
        <v>0</v>
      </c>
      <c r="C285" s="329">
        <v>0.1743741044665387</v>
      </c>
      <c r="D285" s="329">
        <v>0.9990487318948359</v>
      </c>
    </row>
    <row r="286" spans="1:4" ht="27.75" customHeight="1" x14ac:dyDescent="0.2">
      <c r="A286" s="7" t="s">
        <v>1253</v>
      </c>
      <c r="B286" s="8">
        <v>0</v>
      </c>
      <c r="C286" s="329">
        <v>0.29084926217971413</v>
      </c>
      <c r="D286" s="329">
        <v>5.3961540076960874</v>
      </c>
    </row>
    <row r="287" spans="1:4" ht="27.75" customHeight="1" x14ac:dyDescent="0.2">
      <c r="A287" s="7" t="s">
        <v>1254</v>
      </c>
      <c r="B287" s="8">
        <v>0</v>
      </c>
      <c r="C287" s="329">
        <v>1.9804817386056848</v>
      </c>
      <c r="D287" s="329">
        <v>8.2858516980314878</v>
      </c>
    </row>
    <row r="288" spans="1:4" ht="27.75" customHeight="1" x14ac:dyDescent="0.2">
      <c r="A288" s="7" t="s">
        <v>1255</v>
      </c>
      <c r="B288" s="8">
        <v>0</v>
      </c>
      <c r="C288" s="329">
        <v>1.1733230042928826</v>
      </c>
      <c r="D288" s="329">
        <v>0.54942502721649455</v>
      </c>
    </row>
    <row r="289" spans="1:4" ht="27.75" customHeight="1" x14ac:dyDescent="0.2">
      <c r="A289" s="7" t="s">
        <v>1256</v>
      </c>
      <c r="B289" s="8">
        <v>0</v>
      </c>
      <c r="C289" s="329">
        <v>1.8752863226400698</v>
      </c>
      <c r="D289" s="329">
        <v>0.89346672585982922</v>
      </c>
    </row>
    <row r="290" spans="1:4" ht="27.75" customHeight="1" x14ac:dyDescent="0.2">
      <c r="A290" s="7" t="s">
        <v>1257</v>
      </c>
      <c r="B290" s="8">
        <v>0</v>
      </c>
      <c r="C290" s="329">
        <v>0.53408950733875526</v>
      </c>
      <c r="D290" s="329">
        <v>1.1639011114757221</v>
      </c>
    </row>
    <row r="291" spans="1:4" ht="27.75" customHeight="1" x14ac:dyDescent="0.2">
      <c r="A291" s="7" t="s">
        <v>1258</v>
      </c>
      <c r="B291" s="8">
        <v>0</v>
      </c>
      <c r="C291" s="329">
        <v>0.477607370802558</v>
      </c>
      <c r="D291" s="329">
        <v>3.8674970111210296</v>
      </c>
    </row>
    <row r="292" spans="1:4" ht="27.75" customHeight="1" x14ac:dyDescent="0.2">
      <c r="A292" s="7" t="s">
        <v>1259</v>
      </c>
      <c r="B292" s="8">
        <v>0</v>
      </c>
      <c r="C292" s="329">
        <v>0.60281810023841031</v>
      </c>
      <c r="D292" s="329">
        <v>4.470146062661045</v>
      </c>
    </row>
    <row r="293" spans="1:4" ht="27.75" customHeight="1" x14ac:dyDescent="0.2">
      <c r="A293" s="7" t="s">
        <v>1260</v>
      </c>
      <c r="B293" s="8">
        <v>0</v>
      </c>
      <c r="C293" s="329">
        <v>1.7066083033829733</v>
      </c>
      <c r="D293" s="329">
        <v>6.3237036874774812</v>
      </c>
    </row>
    <row r="294" spans="1:4" ht="27.75" customHeight="1" x14ac:dyDescent="0.2">
      <c r="A294" s="7" t="s">
        <v>1261</v>
      </c>
      <c r="B294" s="8">
        <v>0</v>
      </c>
      <c r="C294" s="329">
        <v>0.71724510464501889</v>
      </c>
      <c r="D294" s="329">
        <v>3.6480514226944933</v>
      </c>
    </row>
    <row r="295" spans="1:4" ht="27.75" customHeight="1" x14ac:dyDescent="0.2">
      <c r="A295" s="7" t="s">
        <v>1262</v>
      </c>
      <c r="B295" s="8">
        <v>0</v>
      </c>
      <c r="C295" s="329">
        <v>1.4264830661336831</v>
      </c>
      <c r="D295" s="329">
        <v>10.897677113058123</v>
      </c>
    </row>
    <row r="296" spans="1:4" ht="27.75" customHeight="1" x14ac:dyDescent="0.2">
      <c r="A296" s="7" t="s">
        <v>1263</v>
      </c>
      <c r="B296" s="8">
        <v>0</v>
      </c>
      <c r="C296" s="329">
        <v>1.4063400609584551</v>
      </c>
      <c r="D296" s="329">
        <v>2.0048640135578997</v>
      </c>
    </row>
    <row r="297" spans="1:4" ht="27.75" customHeight="1" x14ac:dyDescent="0.2">
      <c r="A297" s="7" t="s">
        <v>1264</v>
      </c>
      <c r="B297" s="8">
        <v>0</v>
      </c>
      <c r="C297" s="329">
        <v>0.58323711068787298</v>
      </c>
      <c r="D297" s="329">
        <v>5.0923147645655442</v>
      </c>
    </row>
    <row r="298" spans="1:4" ht="27.75" customHeight="1" x14ac:dyDescent="0.2">
      <c r="A298" s="7" t="s">
        <v>1265</v>
      </c>
      <c r="B298" s="8">
        <v>0</v>
      </c>
      <c r="C298" s="329">
        <v>0.72119943449278778</v>
      </c>
      <c r="D298" s="329">
        <v>4.0167200046730294</v>
      </c>
    </row>
    <row r="299" spans="1:4" ht="27.75" customHeight="1" x14ac:dyDescent="0.2">
      <c r="A299" s="7" t="s">
        <v>1266</v>
      </c>
      <c r="B299" s="8">
        <v>0</v>
      </c>
      <c r="C299" s="329">
        <v>0.56642800078511679</v>
      </c>
      <c r="D299" s="329">
        <v>18.731940221226616</v>
      </c>
    </row>
    <row r="300" spans="1:4" ht="27.75" customHeight="1" x14ac:dyDescent="0.2">
      <c r="A300" s="7" t="s">
        <v>1267</v>
      </c>
      <c r="B300" s="8">
        <v>0</v>
      </c>
      <c r="C300" s="329">
        <v>1.2539539354938416</v>
      </c>
      <c r="D300" s="329">
        <v>3.4313409920339826</v>
      </c>
    </row>
    <row r="301" spans="1:4" ht="27.75" customHeight="1" x14ac:dyDescent="0.2">
      <c r="A301" s="7" t="s">
        <v>1268</v>
      </c>
      <c r="B301" s="8">
        <v>0</v>
      </c>
      <c r="C301" s="329">
        <v>0.96158059446805644</v>
      </c>
      <c r="D301" s="329">
        <v>12.129216598258754</v>
      </c>
    </row>
    <row r="302" spans="1:4" ht="27.75" customHeight="1" x14ac:dyDescent="0.2">
      <c r="A302" s="7" t="s">
        <v>1269</v>
      </c>
      <c r="B302" s="8">
        <v>0</v>
      </c>
      <c r="C302" s="329">
        <v>0.63213432867920505</v>
      </c>
      <c r="D302" s="329">
        <v>1.7256944242592811</v>
      </c>
    </row>
    <row r="303" spans="1:4" ht="27.75" customHeight="1" x14ac:dyDescent="0.2">
      <c r="A303" s="7" t="s">
        <v>1270</v>
      </c>
      <c r="B303" s="8">
        <v>0</v>
      </c>
      <c r="C303" s="329">
        <v>0.16806441215922094</v>
      </c>
      <c r="D303" s="329">
        <v>2.8534784609421897</v>
      </c>
    </row>
    <row r="304" spans="1:4" ht="27.75" customHeight="1" x14ac:dyDescent="0.2">
      <c r="A304" s="7" t="s">
        <v>1271</v>
      </c>
      <c r="B304" s="8">
        <v>0</v>
      </c>
      <c r="C304" s="329">
        <v>0.63305675395571159</v>
      </c>
      <c r="D304" s="329">
        <v>3.5272356811838894</v>
      </c>
    </row>
    <row r="305" spans="1:4" ht="27.75" customHeight="1" x14ac:dyDescent="0.2">
      <c r="A305" s="7" t="s">
        <v>1272</v>
      </c>
      <c r="B305" s="8">
        <v>0</v>
      </c>
      <c r="C305" s="329">
        <v>1.4266566215280461</v>
      </c>
      <c r="D305" s="329">
        <v>1.4799867277481076</v>
      </c>
    </row>
    <row r="306" spans="1:4" ht="27.75" customHeight="1" x14ac:dyDescent="0.2">
      <c r="A306" s="7" t="s">
        <v>1273</v>
      </c>
      <c r="B306" s="8">
        <v>0</v>
      </c>
      <c r="C306" s="329">
        <v>0.44083901637806749</v>
      </c>
      <c r="D306" s="329">
        <v>13.785830297578761</v>
      </c>
    </row>
    <row r="307" spans="1:4" ht="27.75" customHeight="1" x14ac:dyDescent="0.2">
      <c r="A307" s="7" t="s">
        <v>1274</v>
      </c>
      <c r="B307" s="8">
        <v>0</v>
      </c>
      <c r="C307" s="329">
        <v>0.30398592338733926</v>
      </c>
      <c r="D307" s="329">
        <v>2.1349476039594597</v>
      </c>
    </row>
    <row r="308" spans="1:4" ht="27.75" customHeight="1" x14ac:dyDescent="0.2">
      <c r="A308" s="7" t="s">
        <v>1275</v>
      </c>
      <c r="B308" s="8">
        <v>0</v>
      </c>
      <c r="C308" s="329">
        <v>6.9729060438460985E-2</v>
      </c>
      <c r="D308" s="329">
        <v>8.8508736555878205</v>
      </c>
    </row>
    <row r="309" spans="1:4" ht="27.75" customHeight="1" x14ac:dyDescent="0.2">
      <c r="A309" s="7" t="s">
        <v>1276</v>
      </c>
      <c r="B309" s="8">
        <v>0</v>
      </c>
      <c r="C309" s="329">
        <v>0.64779978904572355</v>
      </c>
      <c r="D309" s="329">
        <v>3.5513694982031048</v>
      </c>
    </row>
    <row r="310" spans="1:4" ht="27.75" customHeight="1" x14ac:dyDescent="0.2">
      <c r="A310" s="7" t="s">
        <v>1277</v>
      </c>
      <c r="B310" s="8">
        <v>0</v>
      </c>
      <c r="C310" s="329">
        <v>0.34146439504447013</v>
      </c>
      <c r="D310" s="329">
        <v>0.8176889500392861</v>
      </c>
    </row>
    <row r="311" spans="1:4" ht="27.75" customHeight="1" x14ac:dyDescent="0.2">
      <c r="A311" s="7" t="s">
        <v>1278</v>
      </c>
      <c r="B311" s="8">
        <v>0</v>
      </c>
      <c r="C311" s="329">
        <v>0.38496292679606442</v>
      </c>
      <c r="D311" s="329">
        <v>2.5002178221759905</v>
      </c>
    </row>
    <row r="312" spans="1:4" ht="27.75" customHeight="1" x14ac:dyDescent="0.2">
      <c r="A312" s="7" t="s">
        <v>1279</v>
      </c>
      <c r="B312" s="8">
        <v>0</v>
      </c>
      <c r="C312" s="329">
        <v>0.48205445947533193</v>
      </c>
      <c r="D312" s="329">
        <v>3.5281393296855321</v>
      </c>
    </row>
    <row r="313" spans="1:4" ht="27.75" customHeight="1" x14ac:dyDescent="0.2">
      <c r="A313" s="7" t="s">
        <v>1280</v>
      </c>
      <c r="B313" s="8">
        <v>0</v>
      </c>
      <c r="C313" s="329">
        <v>0.25134631497744031</v>
      </c>
      <c r="D313" s="329">
        <v>11.010936749160891</v>
      </c>
    </row>
    <row r="314" spans="1:4" ht="27.75" customHeight="1" x14ac:dyDescent="0.2">
      <c r="A314" s="7" t="s">
        <v>1281</v>
      </c>
      <c r="B314" s="8">
        <v>0</v>
      </c>
      <c r="C314" s="329">
        <v>0.44258137758543059</v>
      </c>
      <c r="D314" s="329">
        <v>18.66164465910855</v>
      </c>
    </row>
    <row r="315" spans="1:4" ht="27.75" customHeight="1" x14ac:dyDescent="0.2">
      <c r="A315" s="7" t="s">
        <v>1282</v>
      </c>
      <c r="B315" s="8">
        <v>0</v>
      </c>
      <c r="C315" s="329">
        <v>1.3519771588737153</v>
      </c>
      <c r="D315" s="329">
        <v>7.822400578473709</v>
      </c>
    </row>
    <row r="316" spans="1:4" ht="27.75" customHeight="1" x14ac:dyDescent="0.2">
      <c r="A316" s="7" t="s">
        <v>1283</v>
      </c>
      <c r="B316" s="8">
        <v>0</v>
      </c>
      <c r="C316" s="329">
        <v>0</v>
      </c>
      <c r="D316" s="329">
        <v>11.353565429949773</v>
      </c>
    </row>
    <row r="317" spans="1:4" ht="27.75" customHeight="1" x14ac:dyDescent="0.2">
      <c r="A317" s="7" t="s">
        <v>1284</v>
      </c>
      <c r="B317" s="8">
        <v>0</v>
      </c>
      <c r="C317" s="329">
        <v>0</v>
      </c>
      <c r="D317" s="329">
        <v>0</v>
      </c>
    </row>
    <row r="318" spans="1:4" ht="27.75" customHeight="1" x14ac:dyDescent="0.2">
      <c r="A318" s="7" t="s">
        <v>1285</v>
      </c>
      <c r="B318" s="8">
        <v>0</v>
      </c>
      <c r="C318" s="329">
        <v>0.29231609602211506</v>
      </c>
      <c r="D318" s="329">
        <v>0.86233765762324832</v>
      </c>
    </row>
    <row r="319" spans="1:4" ht="27.75" customHeight="1" x14ac:dyDescent="0.2">
      <c r="A319" s="7" t="s">
        <v>1286</v>
      </c>
      <c r="B319" s="8">
        <v>0</v>
      </c>
      <c r="C319" s="329">
        <v>0.24905513308658489</v>
      </c>
      <c r="D319" s="329">
        <v>2.1821111512819318</v>
      </c>
    </row>
    <row r="320" spans="1:4" ht="27.75" customHeight="1" x14ac:dyDescent="0.2">
      <c r="A320" s="7" t="s">
        <v>1287</v>
      </c>
      <c r="B320" s="8">
        <v>0</v>
      </c>
      <c r="C320" s="329">
        <v>0.54270875487838999</v>
      </c>
      <c r="D320" s="329">
        <v>2.1357162056789138</v>
      </c>
    </row>
    <row r="321" spans="1:4" ht="27.75" customHeight="1" x14ac:dyDescent="0.2">
      <c r="A321" s="7" t="s">
        <v>1288</v>
      </c>
      <c r="B321" s="8">
        <v>0</v>
      </c>
      <c r="C321" s="329">
        <v>1.6205668816812686</v>
      </c>
      <c r="D321" s="329">
        <v>6.2493332450229984</v>
      </c>
    </row>
    <row r="322" spans="1:4" ht="27.75" customHeight="1" x14ac:dyDescent="0.2">
      <c r="A322" s="7" t="s">
        <v>1289</v>
      </c>
      <c r="B322" s="8">
        <v>0</v>
      </c>
      <c r="C322" s="329">
        <v>0.47341122995995932</v>
      </c>
      <c r="D322" s="329">
        <v>2.1645074355248428</v>
      </c>
    </row>
    <row r="323" spans="1:4" ht="27.75" customHeight="1" x14ac:dyDescent="0.2">
      <c r="A323" s="7" t="s">
        <v>1290</v>
      </c>
      <c r="B323" s="8">
        <v>0</v>
      </c>
      <c r="C323" s="329">
        <v>1.030932508764308</v>
      </c>
      <c r="D323" s="329">
        <v>2.1761027320384962</v>
      </c>
    </row>
    <row r="324" spans="1:4" ht="27.75" customHeight="1" x14ac:dyDescent="0.2">
      <c r="A324" s="7" t="s">
        <v>1291</v>
      </c>
      <c r="B324" s="8">
        <v>0</v>
      </c>
      <c r="C324" s="329">
        <v>1.6341338043134968</v>
      </c>
      <c r="D324" s="329">
        <v>1.261796007464034</v>
      </c>
    </row>
    <row r="325" spans="1:4" ht="27.75" customHeight="1" x14ac:dyDescent="0.2">
      <c r="A325" s="7" t="s">
        <v>1292</v>
      </c>
      <c r="B325" s="8">
        <v>0</v>
      </c>
      <c r="C325" s="329">
        <v>2.530393266103844</v>
      </c>
      <c r="D325" s="329">
        <v>17.111006439082143</v>
      </c>
    </row>
    <row r="326" spans="1:4" ht="27.75" customHeight="1" x14ac:dyDescent="0.2">
      <c r="A326" s="7" t="s">
        <v>1293</v>
      </c>
      <c r="B326" s="8">
        <v>0</v>
      </c>
      <c r="C326" s="329">
        <v>0.57329318307437671</v>
      </c>
      <c r="D326" s="329">
        <v>3.8758895430534777</v>
      </c>
    </row>
    <row r="327" spans="1:4" ht="27.75" customHeight="1" x14ac:dyDescent="0.2">
      <c r="A327" s="7" t="s">
        <v>1294</v>
      </c>
      <c r="B327" s="8">
        <v>0</v>
      </c>
      <c r="C327" s="329">
        <v>3.8319036816467813</v>
      </c>
      <c r="D327" s="329">
        <v>2.933654044415777</v>
      </c>
    </row>
    <row r="328" spans="1:4" ht="27.75" customHeight="1" x14ac:dyDescent="0.2">
      <c r="A328" s="7" t="s">
        <v>1295</v>
      </c>
      <c r="B328" s="8">
        <v>0</v>
      </c>
      <c r="C328" s="329">
        <v>0.54993967678400124</v>
      </c>
      <c r="D328" s="329">
        <v>3.4641794300062037</v>
      </c>
    </row>
    <row r="329" spans="1:4" ht="27.75" customHeight="1" x14ac:dyDescent="0.2">
      <c r="A329" s="7" t="s">
        <v>1296</v>
      </c>
      <c r="B329" s="8">
        <v>0</v>
      </c>
      <c r="C329" s="329">
        <v>1.002209772726357</v>
      </c>
      <c r="D329" s="329">
        <v>1.9937399656700385</v>
      </c>
    </row>
    <row r="330" spans="1:4" ht="27.75" customHeight="1" x14ac:dyDescent="0.2">
      <c r="A330" s="7" t="s">
        <v>1297</v>
      </c>
      <c r="B330" s="8">
        <v>0</v>
      </c>
      <c r="C330" s="329">
        <v>0.27428876719071171</v>
      </c>
      <c r="D330" s="329">
        <v>3.7421727759612669</v>
      </c>
    </row>
    <row r="331" spans="1:4" ht="27.75" customHeight="1" x14ac:dyDescent="0.2">
      <c r="A331" s="7" t="s">
        <v>1298</v>
      </c>
      <c r="B331" s="8">
        <v>0</v>
      </c>
      <c r="C331" s="329">
        <v>-3.5433521259073265E-2</v>
      </c>
      <c r="D331" s="329">
        <v>2.3758789060888126</v>
      </c>
    </row>
    <row r="332" spans="1:4" ht="27.75" customHeight="1" x14ac:dyDescent="0.2">
      <c r="A332" s="7" t="s">
        <v>1299</v>
      </c>
      <c r="B332" s="8">
        <v>0</v>
      </c>
      <c r="C332" s="329">
        <v>1.8738935012554213E-2</v>
      </c>
      <c r="D332" s="329">
        <v>2.3582399354625556</v>
      </c>
    </row>
    <row r="333" spans="1:4" ht="27.75" customHeight="1" x14ac:dyDescent="0.2">
      <c r="A333" s="7" t="s">
        <v>1300</v>
      </c>
      <c r="B333" s="8">
        <v>0</v>
      </c>
      <c r="C333" s="329">
        <v>-8.9801005166914513E-2</v>
      </c>
      <c r="D333" s="329">
        <v>3.134316398147432</v>
      </c>
    </row>
    <row r="334" spans="1:4" ht="27.75" customHeight="1" x14ac:dyDescent="0.2">
      <c r="A334" s="7" t="s">
        <v>1301</v>
      </c>
      <c r="B334" s="8">
        <v>0</v>
      </c>
      <c r="C334" s="329">
        <v>0.66508167316858613</v>
      </c>
      <c r="D334" s="329">
        <v>10.356961989384859</v>
      </c>
    </row>
    <row r="335" spans="1:4" ht="27.75" customHeight="1" x14ac:dyDescent="0.2">
      <c r="A335" s="7" t="s">
        <v>1302</v>
      </c>
      <c r="B335" s="8">
        <v>0</v>
      </c>
      <c r="C335" s="329">
        <v>0</v>
      </c>
      <c r="D335" s="329">
        <v>0</v>
      </c>
    </row>
    <row r="336" spans="1:4" ht="27.75" customHeight="1" x14ac:dyDescent="0.2">
      <c r="A336" s="7" t="s">
        <v>1303</v>
      </c>
      <c r="B336" s="8">
        <v>0</v>
      </c>
      <c r="C336" s="329">
        <v>0.48269307788544408</v>
      </c>
      <c r="D336" s="329">
        <v>1.4864586166479778</v>
      </c>
    </row>
    <row r="337" spans="1:4" ht="27.75" customHeight="1" x14ac:dyDescent="0.2">
      <c r="A337" s="7" t="s">
        <v>1304</v>
      </c>
      <c r="B337" s="8">
        <v>0</v>
      </c>
      <c r="C337" s="329">
        <v>1.3506912533458482</v>
      </c>
      <c r="D337" s="329">
        <v>6.2252382346375006</v>
      </c>
    </row>
    <row r="338" spans="1:4" ht="27.75" customHeight="1" x14ac:dyDescent="0.2">
      <c r="A338" s="7" t="s">
        <v>1305</v>
      </c>
      <c r="B338" s="8">
        <v>0</v>
      </c>
      <c r="C338" s="329">
        <v>2.0951639403911879</v>
      </c>
      <c r="D338" s="329">
        <v>1.1379172386858487</v>
      </c>
    </row>
    <row r="339" spans="1:4" ht="27.75" customHeight="1" x14ac:dyDescent="0.2">
      <c r="A339" s="7" t="s">
        <v>1306</v>
      </c>
      <c r="B339" s="8">
        <v>0</v>
      </c>
      <c r="C339" s="329">
        <v>4.7120057699820128</v>
      </c>
      <c r="D339" s="329">
        <v>3.2446745052915769</v>
      </c>
    </row>
    <row r="340" spans="1:4" ht="27.75" customHeight="1" x14ac:dyDescent="0.2">
      <c r="A340" s="7" t="s">
        <v>1307</v>
      </c>
      <c r="B340" s="8">
        <v>0</v>
      </c>
      <c r="C340" s="329">
        <v>2.7205524850547054</v>
      </c>
      <c r="D340" s="329">
        <v>1.1402335413201194</v>
      </c>
    </row>
    <row r="341" spans="1:4" ht="27.75" customHeight="1" x14ac:dyDescent="0.2">
      <c r="A341" s="7" t="s">
        <v>1308</v>
      </c>
      <c r="B341" s="8">
        <v>0</v>
      </c>
      <c r="C341" s="329">
        <v>1.0054937383563518</v>
      </c>
      <c r="D341" s="329">
        <v>13.841345232326423</v>
      </c>
    </row>
    <row r="342" spans="1:4" ht="27.75" customHeight="1" x14ac:dyDescent="0.2">
      <c r="A342" s="7" t="s">
        <v>1309</v>
      </c>
      <c r="B342" s="8">
        <v>0</v>
      </c>
      <c r="C342" s="329">
        <v>2.134613309342217</v>
      </c>
      <c r="D342" s="329">
        <v>7.6877998601957737E-2</v>
      </c>
    </row>
    <row r="343" spans="1:4" ht="27.75" customHeight="1" x14ac:dyDescent="0.2">
      <c r="A343" s="7" t="s">
        <v>1310</v>
      </c>
      <c r="B343" s="8">
        <v>0</v>
      </c>
      <c r="C343" s="329">
        <v>0.45480223944411124</v>
      </c>
      <c r="D343" s="329">
        <v>3.2001159422305512</v>
      </c>
    </row>
    <row r="344" spans="1:4" ht="27.75" customHeight="1" x14ac:dyDescent="0.2">
      <c r="A344" s="7" t="s">
        <v>1311</v>
      </c>
      <c r="B344" s="8">
        <v>0</v>
      </c>
      <c r="C344" s="329">
        <v>0.80397511781024145</v>
      </c>
      <c r="D344" s="329">
        <v>1.0405747971313009</v>
      </c>
    </row>
    <row r="345" spans="1:4" ht="27.75" customHeight="1" x14ac:dyDescent="0.2">
      <c r="A345" s="7" t="s">
        <v>1312</v>
      </c>
      <c r="B345" s="8">
        <v>0</v>
      </c>
      <c r="C345" s="329">
        <v>2.4747570703391379</v>
      </c>
      <c r="D345" s="329">
        <v>1.1790637312253354</v>
      </c>
    </row>
    <row r="346" spans="1:4" ht="27.75" customHeight="1" x14ac:dyDescent="0.2">
      <c r="A346" s="7" t="s">
        <v>1313</v>
      </c>
      <c r="B346" s="8">
        <v>0</v>
      </c>
      <c r="C346" s="329">
        <v>1.6303121959020506</v>
      </c>
      <c r="D346" s="329">
        <v>1.6186259427516372</v>
      </c>
    </row>
    <row r="347" spans="1:4" ht="27.75" customHeight="1" x14ac:dyDescent="0.2">
      <c r="A347" s="7" t="s">
        <v>1314</v>
      </c>
      <c r="B347" s="8">
        <v>0</v>
      </c>
      <c r="C347" s="329">
        <v>10.725367177221919</v>
      </c>
      <c r="D347" s="329">
        <v>1.2506227454614787</v>
      </c>
    </row>
    <row r="348" spans="1:4" ht="27.75" customHeight="1" x14ac:dyDescent="0.2">
      <c r="A348" s="7" t="s">
        <v>1315</v>
      </c>
      <c r="B348" s="8">
        <v>0</v>
      </c>
      <c r="C348" s="329">
        <v>3.2063365529515948E-2</v>
      </c>
      <c r="D348" s="329">
        <v>12.421852169626574</v>
      </c>
    </row>
    <row r="349" spans="1:4" ht="27.75" customHeight="1" x14ac:dyDescent="0.2">
      <c r="A349" s="7" t="s">
        <v>1316</v>
      </c>
      <c r="B349" s="8">
        <v>0</v>
      </c>
      <c r="C349" s="329">
        <v>3.4086068795914019E-2</v>
      </c>
      <c r="D349" s="329">
        <v>2.5762536135960556</v>
      </c>
    </row>
    <row r="350" spans="1:4" ht="27.75" customHeight="1" x14ac:dyDescent="0.2">
      <c r="A350" s="7" t="s">
        <v>1317</v>
      </c>
      <c r="B350" s="8">
        <v>0</v>
      </c>
      <c r="C350" s="329">
        <v>1.8818383503738971</v>
      </c>
      <c r="D350" s="329">
        <v>1.3710593561150564</v>
      </c>
    </row>
    <row r="351" spans="1:4" ht="27.75" customHeight="1" x14ac:dyDescent="0.2">
      <c r="A351" s="7" t="s">
        <v>1318</v>
      </c>
      <c r="B351" s="8">
        <v>0</v>
      </c>
      <c r="C351" s="329">
        <v>0</v>
      </c>
      <c r="D351" s="329">
        <v>9.0756682787041871</v>
      </c>
    </row>
    <row r="352" spans="1:4" ht="27.75" customHeight="1" x14ac:dyDescent="0.2">
      <c r="A352" s="7" t="s">
        <v>1319</v>
      </c>
      <c r="B352" s="8">
        <v>0</v>
      </c>
      <c r="C352" s="329">
        <v>0</v>
      </c>
      <c r="D352" s="329">
        <v>26.636276964384738</v>
      </c>
    </row>
    <row r="353" spans="1:4" ht="27.75" customHeight="1" x14ac:dyDescent="0.2">
      <c r="A353" s="7" t="s">
        <v>1320</v>
      </c>
      <c r="B353" s="8">
        <v>0</v>
      </c>
      <c r="C353" s="329">
        <v>0</v>
      </c>
      <c r="D353" s="329">
        <v>1.8094876884928066</v>
      </c>
    </row>
    <row r="354" spans="1:4" ht="27.75" customHeight="1" x14ac:dyDescent="0.2">
      <c r="A354" s="7" t="s">
        <v>1321</v>
      </c>
      <c r="B354" s="8">
        <v>0</v>
      </c>
      <c r="C354" s="329">
        <v>1.268163081122202</v>
      </c>
      <c r="D354" s="329">
        <v>1.1469857251760651</v>
      </c>
    </row>
    <row r="355" spans="1:4" ht="27.75" customHeight="1" x14ac:dyDescent="0.2">
      <c r="A355" s="7" t="s">
        <v>1322</v>
      </c>
      <c r="B355" s="8">
        <v>0</v>
      </c>
      <c r="C355" s="329">
        <v>0.32289450635639816</v>
      </c>
      <c r="D355" s="329">
        <v>0.99114680139804945</v>
      </c>
    </row>
    <row r="356" spans="1:4" ht="27.75" customHeight="1" x14ac:dyDescent="0.2">
      <c r="A356" s="7" t="s">
        <v>1323</v>
      </c>
      <c r="B356" s="8">
        <v>0</v>
      </c>
      <c r="C356" s="329">
        <v>0.75744955455704788</v>
      </c>
      <c r="D356" s="329">
        <v>0.28282421374258682</v>
      </c>
    </row>
    <row r="357" spans="1:4" ht="27.75" customHeight="1" x14ac:dyDescent="0.2">
      <c r="A357" s="7" t="s">
        <v>1324</v>
      </c>
      <c r="B357" s="8">
        <v>0</v>
      </c>
      <c r="C357" s="329">
        <v>1.008076595809843</v>
      </c>
      <c r="D357" s="329">
        <v>3.4216640419903652</v>
      </c>
    </row>
    <row r="358" spans="1:4" ht="27.75" customHeight="1" x14ac:dyDescent="0.2">
      <c r="A358" s="7" t="s">
        <v>1325</v>
      </c>
      <c r="B358" s="8">
        <v>0</v>
      </c>
      <c r="C358" s="329">
        <v>1.321569165873165</v>
      </c>
      <c r="D358" s="329">
        <v>2.3994080497888571E-3</v>
      </c>
    </row>
    <row r="359" spans="1:4" ht="27.75" customHeight="1" x14ac:dyDescent="0.2">
      <c r="A359" s="7" t="s">
        <v>1326</v>
      </c>
      <c r="B359" s="8">
        <v>0</v>
      </c>
      <c r="C359" s="329">
        <v>0</v>
      </c>
      <c r="D359" s="329">
        <v>0</v>
      </c>
    </row>
    <row r="360" spans="1:4" ht="27.75" customHeight="1" x14ac:dyDescent="0.2">
      <c r="A360" s="7" t="s">
        <v>1327</v>
      </c>
      <c r="B360" s="8">
        <v>0</v>
      </c>
      <c r="C360" s="329">
        <v>1.7332400997735786</v>
      </c>
      <c r="D360" s="329">
        <v>2.1192373700606497</v>
      </c>
    </row>
    <row r="361" spans="1:4" ht="27.75" customHeight="1" x14ac:dyDescent="0.2">
      <c r="A361" s="7" t="s">
        <v>1328</v>
      </c>
      <c r="B361" s="8">
        <v>0</v>
      </c>
      <c r="C361" s="329">
        <v>1.6655310934867378</v>
      </c>
      <c r="D361" s="329">
        <v>6.6711878083904201</v>
      </c>
    </row>
    <row r="362" spans="1:4" ht="27.75" customHeight="1" x14ac:dyDescent="0.2">
      <c r="A362" s="7" t="s">
        <v>1329</v>
      </c>
      <c r="B362" s="8">
        <v>0</v>
      </c>
      <c r="C362" s="329">
        <v>4.261611147377927</v>
      </c>
      <c r="D362" s="329">
        <v>1.139628284846312</v>
      </c>
    </row>
    <row r="363" spans="1:4" ht="27.75" customHeight="1" x14ac:dyDescent="0.2">
      <c r="A363" s="7" t="s">
        <v>1330</v>
      </c>
      <c r="B363" s="8">
        <v>0</v>
      </c>
      <c r="C363" s="329">
        <v>2.8003049401166837</v>
      </c>
      <c r="D363" s="329">
        <v>7.8059782902064656</v>
      </c>
    </row>
    <row r="364" spans="1:4" ht="27.75" customHeight="1" x14ac:dyDescent="0.2">
      <c r="A364" s="7" t="s">
        <v>1331</v>
      </c>
      <c r="B364" s="8">
        <v>0</v>
      </c>
      <c r="C364" s="329">
        <v>0.82979302151387058</v>
      </c>
      <c r="D364" s="329">
        <v>-1.0474867281596054E-2</v>
      </c>
    </row>
    <row r="365" spans="1:4" ht="27.75" customHeight="1" x14ac:dyDescent="0.2">
      <c r="A365" s="7" t="s">
        <v>1332</v>
      </c>
      <c r="B365" s="8">
        <v>0</v>
      </c>
      <c r="C365" s="329">
        <v>3.5080217773650495</v>
      </c>
      <c r="D365" s="329">
        <v>3.1452804582130049</v>
      </c>
    </row>
    <row r="366" spans="1:4" ht="27.75" customHeight="1" x14ac:dyDescent="0.2">
      <c r="A366" s="7" t="s">
        <v>1333</v>
      </c>
      <c r="B366" s="8">
        <v>0</v>
      </c>
      <c r="C366" s="329">
        <v>4.2280023314687787</v>
      </c>
      <c r="D366" s="329">
        <v>1.212361431630542</v>
      </c>
    </row>
    <row r="367" spans="1:4" ht="27.75" customHeight="1" x14ac:dyDescent="0.2">
      <c r="A367" s="7" t="s">
        <v>1334</v>
      </c>
      <c r="B367" s="8">
        <v>0</v>
      </c>
      <c r="C367" s="329">
        <v>1.0593348230946711</v>
      </c>
      <c r="D367" s="329">
        <v>18.650510567436662</v>
      </c>
    </row>
    <row r="368" spans="1:4" ht="27.75" customHeight="1" x14ac:dyDescent="0.2">
      <c r="A368" s="7" t="s">
        <v>1335</v>
      </c>
      <c r="B368" s="8">
        <v>0</v>
      </c>
      <c r="C368" s="329">
        <v>0.46989629520498322</v>
      </c>
      <c r="D368" s="329">
        <v>1.4759155316279755</v>
      </c>
    </row>
    <row r="369" spans="1:4" ht="27.75" customHeight="1" x14ac:dyDescent="0.2">
      <c r="A369" s="7" t="s">
        <v>1336</v>
      </c>
      <c r="B369" s="8">
        <v>0</v>
      </c>
      <c r="C369" s="329">
        <v>0.5860013149432487</v>
      </c>
      <c r="D369" s="329">
        <v>1.4167485835894258</v>
      </c>
    </row>
    <row r="370" spans="1:4" ht="27.75" customHeight="1" x14ac:dyDescent="0.2">
      <c r="A370" s="7" t="s">
        <v>1337</v>
      </c>
      <c r="B370" s="8">
        <v>0</v>
      </c>
      <c r="C370" s="329">
        <v>0.12934365139085696</v>
      </c>
      <c r="D370" s="329">
        <v>0</v>
      </c>
    </row>
    <row r="371" spans="1:4" ht="27.75" customHeight="1" x14ac:dyDescent="0.2">
      <c r="A371" s="7" t="s">
        <v>1338</v>
      </c>
      <c r="B371" s="8">
        <v>0</v>
      </c>
      <c r="C371" s="329">
        <v>2.2614030594084071</v>
      </c>
      <c r="D371" s="329">
        <v>1.1653994558315086</v>
      </c>
    </row>
    <row r="372" spans="1:4" ht="27.75" customHeight="1" x14ac:dyDescent="0.2">
      <c r="A372" s="7" t="s">
        <v>1339</v>
      </c>
      <c r="B372" s="8">
        <v>0</v>
      </c>
      <c r="C372" s="329">
        <v>0.58218785933398476</v>
      </c>
      <c r="D372" s="329">
        <v>1.3379930413127887</v>
      </c>
    </row>
    <row r="373" spans="1:4" ht="27.75" customHeight="1" x14ac:dyDescent="0.2">
      <c r="A373" s="7" t="s">
        <v>1340</v>
      </c>
      <c r="B373" s="8">
        <v>0</v>
      </c>
      <c r="C373" s="329">
        <v>0.64600186804751225</v>
      </c>
      <c r="D373" s="329">
        <v>0.77689245155719222</v>
      </c>
    </row>
    <row r="374" spans="1:4" ht="27.75" customHeight="1" x14ac:dyDescent="0.2">
      <c r="A374" s="7" t="s">
        <v>1341</v>
      </c>
      <c r="B374" s="8">
        <v>0</v>
      </c>
      <c r="C374" s="329">
        <v>0.49885394037527253</v>
      </c>
      <c r="D374" s="329">
        <v>1.4524941805579907</v>
      </c>
    </row>
    <row r="375" spans="1:4" ht="27.75" customHeight="1" x14ac:dyDescent="0.2">
      <c r="A375" s="7" t="s">
        <v>1342</v>
      </c>
      <c r="B375" s="8">
        <v>0</v>
      </c>
      <c r="C375" s="329">
        <v>0.92383167617753326</v>
      </c>
      <c r="D375" s="329">
        <v>1.4570724422058534</v>
      </c>
    </row>
    <row r="376" spans="1:4" ht="27.75" customHeight="1" x14ac:dyDescent="0.2">
      <c r="A376" s="7" t="s">
        <v>1343</v>
      </c>
      <c r="B376" s="8">
        <v>0</v>
      </c>
      <c r="C376" s="329">
        <v>-0.51243663661500738</v>
      </c>
      <c r="D376" s="329">
        <v>15.651203982098581</v>
      </c>
    </row>
    <row r="377" spans="1:4" ht="27.75" customHeight="1" x14ac:dyDescent="0.2">
      <c r="A377" s="7" t="s">
        <v>1344</v>
      </c>
      <c r="B377" s="8">
        <v>0</v>
      </c>
      <c r="C377" s="329">
        <v>0.84587658145805666</v>
      </c>
      <c r="D377" s="329">
        <v>0.28520627248556063</v>
      </c>
    </row>
    <row r="378" spans="1:4" ht="27.75" customHeight="1" x14ac:dyDescent="0.2">
      <c r="A378" s="7" t="s">
        <v>1345</v>
      </c>
      <c r="B378" s="8">
        <v>0</v>
      </c>
      <c r="C378" s="329">
        <v>2.0235084852696441</v>
      </c>
      <c r="D378" s="329">
        <v>1.476988237820317</v>
      </c>
    </row>
    <row r="379" spans="1:4" ht="27.75" customHeight="1" x14ac:dyDescent="0.2">
      <c r="A379" s="7" t="s">
        <v>1346</v>
      </c>
      <c r="B379" s="8">
        <v>0</v>
      </c>
      <c r="C379" s="329">
        <v>1.5723965896058993</v>
      </c>
      <c r="D379" s="329">
        <v>2.7994936128550969</v>
      </c>
    </row>
    <row r="380" spans="1:4" ht="27.75" customHeight="1" x14ac:dyDescent="0.2">
      <c r="A380" s="7" t="s">
        <v>1347</v>
      </c>
      <c r="B380" s="8">
        <v>0</v>
      </c>
      <c r="C380" s="329">
        <v>2.8937543102896046</v>
      </c>
      <c r="D380" s="329">
        <v>2.1870139592290569</v>
      </c>
    </row>
    <row r="381" spans="1:4" ht="27.75" customHeight="1" x14ac:dyDescent="0.2">
      <c r="A381" s="7" t="s">
        <v>1348</v>
      </c>
      <c r="B381" s="8">
        <v>0</v>
      </c>
      <c r="C381" s="329">
        <v>0.26844284958425851</v>
      </c>
      <c r="D381" s="329">
        <v>2.4998063691911172</v>
      </c>
    </row>
    <row r="382" spans="1:4" ht="27.75" customHeight="1" x14ac:dyDescent="0.2">
      <c r="A382" s="7" t="s">
        <v>1349</v>
      </c>
      <c r="B382" s="8">
        <v>0</v>
      </c>
      <c r="C382" s="329">
        <v>0.75436061513992969</v>
      </c>
      <c r="D382" s="329">
        <v>0.28161889104892973</v>
      </c>
    </row>
    <row r="383" spans="1:4" ht="27.75" customHeight="1" x14ac:dyDescent="0.2">
      <c r="A383" s="7" t="s">
        <v>1350</v>
      </c>
      <c r="B383" s="8">
        <v>0</v>
      </c>
      <c r="C383" s="329">
        <v>0.2123935864971159</v>
      </c>
      <c r="D383" s="329">
        <v>2.6706775562672216</v>
      </c>
    </row>
    <row r="384" spans="1:4" ht="27.75" customHeight="1" x14ac:dyDescent="0.2">
      <c r="A384" s="7" t="s">
        <v>1351</v>
      </c>
      <c r="B384" s="8">
        <v>0</v>
      </c>
      <c r="C384" s="329">
        <v>1.6070868422002011</v>
      </c>
      <c r="D384" s="329">
        <v>1.3565391546082155</v>
      </c>
    </row>
    <row r="385" spans="1:4" ht="27.75" customHeight="1" x14ac:dyDescent="0.2">
      <c r="A385" s="7" t="s">
        <v>1352</v>
      </c>
      <c r="B385" s="8">
        <v>0</v>
      </c>
      <c r="C385" s="329">
        <v>0.44348688522386093</v>
      </c>
      <c r="D385" s="329">
        <v>0.59760050899563899</v>
      </c>
    </row>
    <row r="386" spans="1:4" ht="27.75" customHeight="1" x14ac:dyDescent="0.2">
      <c r="A386" s="7" t="s">
        <v>1353</v>
      </c>
      <c r="B386" s="8">
        <v>0</v>
      </c>
      <c r="C386" s="329">
        <v>4.4381232533023711</v>
      </c>
      <c r="D386" s="329">
        <v>1.9339160929020578</v>
      </c>
    </row>
    <row r="387" spans="1:4" ht="27.75" customHeight="1" x14ac:dyDescent="0.2">
      <c r="A387" s="7" t="s">
        <v>1354</v>
      </c>
      <c r="B387" s="8">
        <v>0</v>
      </c>
      <c r="C387" s="329">
        <v>1.1503033447411666</v>
      </c>
      <c r="D387" s="329">
        <v>2.1587139545348464</v>
      </c>
    </row>
    <row r="388" spans="1:4" ht="27.75" customHeight="1" x14ac:dyDescent="0.2">
      <c r="A388" s="7" t="s">
        <v>1355</v>
      </c>
      <c r="B388" s="8">
        <v>0</v>
      </c>
      <c r="C388" s="329">
        <v>0.3915377453218532</v>
      </c>
      <c r="D388" s="329">
        <v>1.2825780240915567</v>
      </c>
    </row>
    <row r="389" spans="1:4" ht="27.75" customHeight="1" x14ac:dyDescent="0.2">
      <c r="A389" s="7" t="s">
        <v>1356</v>
      </c>
      <c r="B389" s="8">
        <v>0</v>
      </c>
      <c r="C389" s="329">
        <v>1.9613091921050114</v>
      </c>
      <c r="D389" s="329">
        <v>2.2352855059515839</v>
      </c>
    </row>
    <row r="390" spans="1:4" ht="27.75" customHeight="1" x14ac:dyDescent="0.2">
      <c r="A390" s="7" t="s">
        <v>1357</v>
      </c>
      <c r="B390" s="8">
        <v>0</v>
      </c>
      <c r="C390" s="329">
        <v>0.31169174575200326</v>
      </c>
      <c r="D390" s="329">
        <v>2.4197039424412567</v>
      </c>
    </row>
    <row r="391" spans="1:4" ht="27.75" customHeight="1" x14ac:dyDescent="0.2">
      <c r="A391" s="7" t="s">
        <v>1358</v>
      </c>
      <c r="B391" s="8">
        <v>0</v>
      </c>
      <c r="C391" s="329">
        <v>2.7843527238735484</v>
      </c>
      <c r="D391" s="329">
        <v>2.8965432128437203</v>
      </c>
    </row>
    <row r="392" spans="1:4" ht="27.75" customHeight="1" x14ac:dyDescent="0.2">
      <c r="A392" s="7" t="s">
        <v>1359</v>
      </c>
      <c r="B392" s="8">
        <v>0</v>
      </c>
      <c r="C392" s="329">
        <v>7.6312191625211995E-3</v>
      </c>
      <c r="D392" s="329">
        <v>0.41093126480631886</v>
      </c>
    </row>
    <row r="393" spans="1:4" ht="27.75" customHeight="1" x14ac:dyDescent="0.2">
      <c r="A393" s="7" t="s">
        <v>1360</v>
      </c>
      <c r="B393" s="8">
        <v>0</v>
      </c>
      <c r="C393" s="329">
        <v>0.42173137866968635</v>
      </c>
      <c r="D393" s="329">
        <v>0.99404970460928588</v>
      </c>
    </row>
    <row r="394" spans="1:4" ht="27.75" customHeight="1" x14ac:dyDescent="0.2">
      <c r="A394" s="7" t="s">
        <v>1361</v>
      </c>
      <c r="B394" s="8">
        <v>0</v>
      </c>
      <c r="C394" s="329">
        <v>1.1083262826928706</v>
      </c>
      <c r="D394" s="329">
        <v>0.60213968305529331</v>
      </c>
    </row>
    <row r="395" spans="1:4" ht="27.75" customHeight="1" x14ac:dyDescent="0.2">
      <c r="A395" s="7" t="s">
        <v>1362</v>
      </c>
      <c r="B395" s="8">
        <v>0</v>
      </c>
      <c r="C395" s="329">
        <v>0.66972754826386249</v>
      </c>
      <c r="D395" s="329">
        <v>0.59773227562524411</v>
      </c>
    </row>
    <row r="396" spans="1:4" ht="27.75" customHeight="1" x14ac:dyDescent="0.2">
      <c r="A396" s="7" t="s">
        <v>1363</v>
      </c>
      <c r="B396" s="8">
        <v>0</v>
      </c>
      <c r="C396" s="329">
        <v>0.44146526310730849</v>
      </c>
      <c r="D396" s="329">
        <v>1.0032567496037852</v>
      </c>
    </row>
    <row r="397" spans="1:4" ht="27.75" customHeight="1" x14ac:dyDescent="0.2">
      <c r="A397" s="7" t="s">
        <v>1364</v>
      </c>
      <c r="B397" s="8">
        <v>0</v>
      </c>
      <c r="C397" s="329">
        <v>0</v>
      </c>
      <c r="D397" s="329">
        <v>0</v>
      </c>
    </row>
    <row r="398" spans="1:4" ht="27.75" customHeight="1" x14ac:dyDescent="0.2">
      <c r="A398" s="7" t="s">
        <v>1365</v>
      </c>
      <c r="B398" s="8">
        <v>0</v>
      </c>
      <c r="C398" s="329">
        <v>1.9747724968737193</v>
      </c>
      <c r="D398" s="329">
        <v>2.1134966819612142</v>
      </c>
    </row>
    <row r="399" spans="1:4" ht="27.75" customHeight="1" x14ac:dyDescent="0.2">
      <c r="A399" s="7" t="s">
        <v>1366</v>
      </c>
      <c r="B399" s="8">
        <v>0</v>
      </c>
      <c r="C399" s="329">
        <v>2.5730441249192828</v>
      </c>
      <c r="D399" s="329">
        <v>2.0699242845540495</v>
      </c>
    </row>
    <row r="400" spans="1:4" ht="27.75" customHeight="1" x14ac:dyDescent="0.2">
      <c r="A400" s="7" t="s">
        <v>1367</v>
      </c>
      <c r="B400" s="8">
        <v>0</v>
      </c>
      <c r="C400" s="329">
        <v>10.12035767630538</v>
      </c>
      <c r="D400" s="329">
        <v>1.1886573264524747</v>
      </c>
    </row>
    <row r="401" spans="1:4" ht="27.75" customHeight="1" x14ac:dyDescent="0.2">
      <c r="A401" s="7" t="s">
        <v>1368</v>
      </c>
      <c r="B401" s="8">
        <v>0</v>
      </c>
      <c r="C401" s="329">
        <v>0.87049352094927512</v>
      </c>
      <c r="D401" s="329">
        <v>2.1067906403743435</v>
      </c>
    </row>
    <row r="402" spans="1:4" ht="27.75" customHeight="1" x14ac:dyDescent="0.2">
      <c r="A402" s="7" t="s">
        <v>1369</v>
      </c>
      <c r="B402" s="8">
        <v>0</v>
      </c>
      <c r="C402" s="329">
        <v>2.1836893399893356</v>
      </c>
      <c r="D402" s="329">
        <v>6.0561568081501775</v>
      </c>
    </row>
    <row r="403" spans="1:4" ht="27.75" customHeight="1" x14ac:dyDescent="0.2">
      <c r="A403" s="7" t="s">
        <v>1370</v>
      </c>
      <c r="B403" s="8">
        <v>0</v>
      </c>
      <c r="C403" s="329">
        <v>0.15234096770812977</v>
      </c>
      <c r="D403" s="329">
        <v>2.0213256318137869E-2</v>
      </c>
    </row>
    <row r="404" spans="1:4" ht="27.75" customHeight="1" x14ac:dyDescent="0.2">
      <c r="A404" s="7" t="s">
        <v>1371</v>
      </c>
      <c r="B404" s="8">
        <v>0</v>
      </c>
      <c r="C404" s="329">
        <v>4.1659710204436333</v>
      </c>
      <c r="D404" s="329">
        <v>1.9171501307313825</v>
      </c>
    </row>
    <row r="405" spans="1:4" ht="27.75" customHeight="1" x14ac:dyDescent="0.2">
      <c r="A405" s="7" t="s">
        <v>1372</v>
      </c>
      <c r="B405" s="8">
        <v>0</v>
      </c>
      <c r="C405" s="329">
        <v>0.58679251328494308</v>
      </c>
      <c r="D405" s="329">
        <v>2.9933673445331195</v>
      </c>
    </row>
    <row r="406" spans="1:4" ht="27.75" customHeight="1" x14ac:dyDescent="0.2">
      <c r="A406" s="7" t="s">
        <v>1373</v>
      </c>
      <c r="B406" s="8">
        <v>0</v>
      </c>
      <c r="C406" s="329">
        <v>2.3722472113756847</v>
      </c>
      <c r="D406" s="329">
        <v>19.003012711335145</v>
      </c>
    </row>
    <row r="407" spans="1:4" ht="27.75" customHeight="1" x14ac:dyDescent="0.2">
      <c r="A407" s="7" t="s">
        <v>1374</v>
      </c>
      <c r="B407" s="8">
        <v>0</v>
      </c>
      <c r="C407" s="329">
        <v>-0.28727827968472053</v>
      </c>
      <c r="D407" s="329">
        <v>15.666846195213145</v>
      </c>
    </row>
    <row r="408" spans="1:4" ht="27.75" customHeight="1" x14ac:dyDescent="0.2">
      <c r="A408" s="7" t="s">
        <v>1375</v>
      </c>
      <c r="B408" s="8">
        <v>0</v>
      </c>
      <c r="C408" s="329">
        <v>4.0234920502498337</v>
      </c>
      <c r="D408" s="329">
        <v>1.1291145442917911</v>
      </c>
    </row>
    <row r="409" spans="1:4" ht="27.75" customHeight="1" x14ac:dyDescent="0.2">
      <c r="A409" s="7" t="s">
        <v>1376</v>
      </c>
      <c r="B409" s="8">
        <v>0</v>
      </c>
      <c r="C409" s="329">
        <v>1.9619883791770216</v>
      </c>
      <c r="D409" s="329">
        <v>1.9083374959114008</v>
      </c>
    </row>
    <row r="410" spans="1:4" ht="27.75" customHeight="1" x14ac:dyDescent="0.2">
      <c r="A410" s="7" t="s">
        <v>1377</v>
      </c>
      <c r="B410" s="8">
        <v>0</v>
      </c>
      <c r="C410" s="329">
        <v>2.2173180676223403</v>
      </c>
      <c r="D410" s="329">
        <v>1.1748713458365543</v>
      </c>
    </row>
    <row r="411" spans="1:4" ht="27.75" customHeight="1" x14ac:dyDescent="0.2">
      <c r="A411" s="7" t="s">
        <v>1378</v>
      </c>
      <c r="B411" s="8">
        <v>0</v>
      </c>
      <c r="C411" s="329">
        <v>2.5104740564910917</v>
      </c>
      <c r="D411" s="329">
        <v>1.1790750452285079</v>
      </c>
    </row>
    <row r="412" spans="1:4" ht="27.75" customHeight="1" x14ac:dyDescent="0.2">
      <c r="A412" s="7" t="s">
        <v>1379</v>
      </c>
      <c r="B412" s="8">
        <v>0</v>
      </c>
      <c r="C412" s="329">
        <v>0.22406459968638628</v>
      </c>
      <c r="D412" s="329">
        <v>3.1964468355638895</v>
      </c>
    </row>
    <row r="413" spans="1:4" ht="27.75" customHeight="1" x14ac:dyDescent="0.2">
      <c r="A413" s="7" t="s">
        <v>1380</v>
      </c>
      <c r="B413" s="8">
        <v>0</v>
      </c>
      <c r="C413" s="329">
        <v>1.8964627674370071</v>
      </c>
      <c r="D413" s="329">
        <v>1.4178133478413713</v>
      </c>
    </row>
    <row r="414" spans="1:4" ht="27.75" customHeight="1" x14ac:dyDescent="0.2">
      <c r="A414" s="7" t="s">
        <v>1381</v>
      </c>
      <c r="B414" s="8">
        <v>0</v>
      </c>
      <c r="C414" s="329">
        <v>5.6646004843474902</v>
      </c>
      <c r="D414" s="329">
        <v>3.1460678220322049</v>
      </c>
    </row>
    <row r="415" spans="1:4" ht="27.75" customHeight="1" x14ac:dyDescent="0.2">
      <c r="A415" s="7" t="s">
        <v>1382</v>
      </c>
      <c r="B415" s="8">
        <v>0</v>
      </c>
      <c r="C415" s="329">
        <v>4.2580519462455095</v>
      </c>
      <c r="D415" s="329">
        <v>0.6739831889238731</v>
      </c>
    </row>
    <row r="416" spans="1:4" ht="27.75" customHeight="1" x14ac:dyDescent="0.2">
      <c r="A416" s="7" t="s">
        <v>1383</v>
      </c>
      <c r="B416" s="8">
        <v>0</v>
      </c>
      <c r="C416" s="329">
        <v>0.91698588037971174</v>
      </c>
      <c r="D416" s="329">
        <v>2.4988177307260235</v>
      </c>
    </row>
    <row r="417" spans="1:4" ht="27.75" customHeight="1" x14ac:dyDescent="0.2">
      <c r="A417" s="7" t="s">
        <v>1384</v>
      </c>
      <c r="B417" s="8">
        <v>0</v>
      </c>
      <c r="C417" s="329">
        <v>2.6700995998639763</v>
      </c>
      <c r="D417" s="329">
        <v>0.65692921491202083</v>
      </c>
    </row>
    <row r="418" spans="1:4" ht="27.75" customHeight="1" x14ac:dyDescent="0.2">
      <c r="A418" s="7" t="s">
        <v>1385</v>
      </c>
      <c r="B418" s="8">
        <v>0</v>
      </c>
      <c r="C418" s="329">
        <v>0.20584946566274351</v>
      </c>
      <c r="D418" s="329">
        <v>1.2773650971976886</v>
      </c>
    </row>
    <row r="419" spans="1:4" ht="27.75" customHeight="1" x14ac:dyDescent="0.2">
      <c r="A419" s="7" t="s">
        <v>1386</v>
      </c>
      <c r="B419" s="8">
        <v>0</v>
      </c>
      <c r="C419" s="329">
        <v>1.3263703966084277</v>
      </c>
      <c r="D419" s="329">
        <v>6.6543851063481689</v>
      </c>
    </row>
    <row r="420" spans="1:4" ht="27.75" customHeight="1" x14ac:dyDescent="0.2">
      <c r="A420" s="7" t="s">
        <v>1387</v>
      </c>
      <c r="B420" s="8">
        <v>0</v>
      </c>
      <c r="C420" s="329">
        <v>1.4464623706826969</v>
      </c>
      <c r="D420" s="329">
        <v>1.8878710298860253</v>
      </c>
    </row>
    <row r="421" spans="1:4" ht="27.75" customHeight="1" x14ac:dyDescent="0.2">
      <c r="A421" s="7" t="s">
        <v>1388</v>
      </c>
      <c r="B421" s="8">
        <v>0</v>
      </c>
      <c r="C421" s="329">
        <v>1.5715873121831938</v>
      </c>
      <c r="D421" s="329">
        <v>1.8936815623304035</v>
      </c>
    </row>
    <row r="422" spans="1:4" ht="27.75" customHeight="1" x14ac:dyDescent="0.2">
      <c r="A422" s="7" t="s">
        <v>1389</v>
      </c>
      <c r="B422" s="8">
        <v>0</v>
      </c>
      <c r="C422" s="329">
        <v>0.78497705108665272</v>
      </c>
      <c r="D422" s="329">
        <v>2.956192358794111</v>
      </c>
    </row>
    <row r="423" spans="1:4" ht="27.75" customHeight="1" x14ac:dyDescent="0.2">
      <c r="A423" s="7" t="s">
        <v>1390</v>
      </c>
      <c r="B423" s="8">
        <v>0</v>
      </c>
      <c r="C423" s="329">
        <v>0.46670697041826625</v>
      </c>
      <c r="D423" s="329">
        <v>0</v>
      </c>
    </row>
    <row r="424" spans="1:4" ht="27.75" customHeight="1" x14ac:dyDescent="0.2">
      <c r="A424" s="7" t="s">
        <v>1391</v>
      </c>
      <c r="B424" s="8">
        <v>0</v>
      </c>
      <c r="C424" s="329">
        <v>1.531678980276606</v>
      </c>
      <c r="D424" s="329">
        <v>0.61653074628228655</v>
      </c>
    </row>
    <row r="425" spans="1:4" ht="27.75" customHeight="1" x14ac:dyDescent="0.2">
      <c r="A425" s="7" t="s">
        <v>1392</v>
      </c>
      <c r="B425" s="8">
        <v>0</v>
      </c>
      <c r="C425" s="329">
        <v>-3.3358648395957612E-2</v>
      </c>
      <c r="D425" s="329">
        <v>1.8599388610454768</v>
      </c>
    </row>
    <row r="426" spans="1:4" ht="27.75" customHeight="1" x14ac:dyDescent="0.2">
      <c r="A426" s="7" t="s">
        <v>1393</v>
      </c>
      <c r="B426" s="8">
        <v>0</v>
      </c>
      <c r="C426" s="329">
        <v>1.5398019744565927</v>
      </c>
      <c r="D426" s="329">
        <v>2.7559884402179837</v>
      </c>
    </row>
    <row r="427" spans="1:4" ht="27.75" customHeight="1" x14ac:dyDescent="0.2">
      <c r="A427" s="7" t="s">
        <v>1394</v>
      </c>
      <c r="B427" s="8">
        <v>0</v>
      </c>
      <c r="C427" s="329">
        <v>0.47030197617807012</v>
      </c>
      <c r="D427" s="329">
        <v>0.5972118123645499</v>
      </c>
    </row>
    <row r="428" spans="1:4" ht="27.75" customHeight="1" x14ac:dyDescent="0.2">
      <c r="A428" s="7" t="s">
        <v>1395</v>
      </c>
      <c r="B428" s="8">
        <v>0</v>
      </c>
      <c r="C428" s="329">
        <v>1.4210980051542252</v>
      </c>
      <c r="D428" s="329">
        <v>6.6256050635216415</v>
      </c>
    </row>
    <row r="429" spans="1:4" ht="27.75" customHeight="1" x14ac:dyDescent="0.2">
      <c r="A429" s="7" t="s">
        <v>1396</v>
      </c>
      <c r="B429" s="8">
        <v>0</v>
      </c>
      <c r="C429" s="329">
        <v>4.2913785519540513</v>
      </c>
      <c r="D429" s="329">
        <v>0.67021109859563055</v>
      </c>
    </row>
    <row r="430" spans="1:4" ht="27.75" customHeight="1" x14ac:dyDescent="0.2">
      <c r="A430" s="7" t="s">
        <v>1397</v>
      </c>
      <c r="B430" s="8">
        <v>0</v>
      </c>
      <c r="C430" s="329">
        <v>2.0469847710575642</v>
      </c>
      <c r="D430" s="329">
        <v>1.3813320859246048</v>
      </c>
    </row>
    <row r="431" spans="1:4" ht="27.75" customHeight="1" x14ac:dyDescent="0.2">
      <c r="A431" s="7" t="s">
        <v>1398</v>
      </c>
      <c r="B431" s="8">
        <v>0</v>
      </c>
      <c r="C431" s="329">
        <v>1.220902943183598</v>
      </c>
      <c r="D431" s="329">
        <v>1.094843168516308</v>
      </c>
    </row>
    <row r="432" spans="1:4" ht="27.75" customHeight="1" x14ac:dyDescent="0.2">
      <c r="A432" s="7" t="s">
        <v>1399</v>
      </c>
      <c r="B432" s="8">
        <v>0</v>
      </c>
      <c r="C432" s="329">
        <v>1.1396885781985853</v>
      </c>
      <c r="D432" s="329">
        <v>1.0398180921325306</v>
      </c>
    </row>
    <row r="433" spans="1:4" ht="27.75" customHeight="1" x14ac:dyDescent="0.2">
      <c r="A433" s="7" t="s">
        <v>1400</v>
      </c>
      <c r="B433" s="8">
        <v>0</v>
      </c>
      <c r="C433" s="329">
        <v>0.74960107610880344</v>
      </c>
      <c r="D433" s="329">
        <v>0.27971357140110858</v>
      </c>
    </row>
    <row r="434" spans="1:4" ht="27.75" customHeight="1" x14ac:dyDescent="0.2">
      <c r="A434" s="7" t="s">
        <v>1401</v>
      </c>
      <c r="B434" s="8">
        <v>0</v>
      </c>
      <c r="C434" s="329">
        <v>1.5124392684684982</v>
      </c>
      <c r="D434" s="329">
        <v>3.8295809078384722E-2</v>
      </c>
    </row>
    <row r="435" spans="1:4" ht="27.75" customHeight="1" x14ac:dyDescent="0.2">
      <c r="A435" s="7" t="s">
        <v>1402</v>
      </c>
      <c r="B435" s="8">
        <v>0</v>
      </c>
      <c r="C435" s="329">
        <v>0.11168692918384324</v>
      </c>
      <c r="D435" s="329">
        <v>2.6691219588403432</v>
      </c>
    </row>
    <row r="436" spans="1:4" ht="27.75" customHeight="1" x14ac:dyDescent="0.2">
      <c r="A436" s="7" t="s">
        <v>1403</v>
      </c>
      <c r="B436" s="8">
        <v>0</v>
      </c>
      <c r="C436" s="329">
        <v>0.44603011652179986</v>
      </c>
      <c r="D436" s="329">
        <v>1.3024983275467701</v>
      </c>
    </row>
    <row r="437" spans="1:4" ht="27.75" customHeight="1" x14ac:dyDescent="0.2">
      <c r="A437" s="7" t="s">
        <v>1404</v>
      </c>
      <c r="B437" s="8">
        <v>0</v>
      </c>
      <c r="C437" s="329">
        <v>-0.18224972423244215</v>
      </c>
      <c r="D437" s="329">
        <v>0.8118301869307849</v>
      </c>
    </row>
    <row r="438" spans="1:4" ht="27.75" customHeight="1" x14ac:dyDescent="0.2">
      <c r="A438" s="7" t="s">
        <v>1405</v>
      </c>
      <c r="B438" s="8">
        <v>0</v>
      </c>
      <c r="C438" s="329">
        <v>1.1311067758249227</v>
      </c>
      <c r="D438" s="329">
        <v>1.8697817293902386</v>
      </c>
    </row>
    <row r="439" spans="1:4" ht="27.75" customHeight="1" x14ac:dyDescent="0.2">
      <c r="A439" s="7" t="s">
        <v>1406</v>
      </c>
      <c r="B439" s="8">
        <v>0</v>
      </c>
      <c r="C439" s="329">
        <v>-0.90157753639822369</v>
      </c>
      <c r="D439" s="329">
        <v>0</v>
      </c>
    </row>
    <row r="440" spans="1:4" ht="27.75" customHeight="1" x14ac:dyDescent="0.2">
      <c r="A440" s="7" t="s">
        <v>1407</v>
      </c>
      <c r="B440" s="8">
        <v>0</v>
      </c>
      <c r="C440" s="329">
        <v>0.15523477883020798</v>
      </c>
      <c r="D440" s="329">
        <v>2.6712169679001407</v>
      </c>
    </row>
    <row r="441" spans="1:4" ht="27.75" customHeight="1" x14ac:dyDescent="0.2">
      <c r="A441" s="7" t="s">
        <v>1408</v>
      </c>
      <c r="B441" s="8">
        <v>0</v>
      </c>
      <c r="C441" s="329">
        <v>1.9699600458609163</v>
      </c>
      <c r="D441" s="329">
        <v>2.0806455144807381</v>
      </c>
    </row>
    <row r="442" spans="1:4" ht="27.75" customHeight="1" x14ac:dyDescent="0.2">
      <c r="A442" s="7" t="s">
        <v>1409</v>
      </c>
      <c r="B442" s="8">
        <v>0</v>
      </c>
      <c r="C442" s="329">
        <v>1.2838122024129943</v>
      </c>
      <c r="D442" s="329">
        <v>0.61411008608085704</v>
      </c>
    </row>
    <row r="443" spans="1:4" ht="27.75" customHeight="1" x14ac:dyDescent="0.2">
      <c r="A443" s="7" t="s">
        <v>1410</v>
      </c>
      <c r="B443" s="8">
        <v>0</v>
      </c>
      <c r="C443" s="329">
        <v>1.8643344028575648</v>
      </c>
      <c r="D443" s="329">
        <v>1.0762012795067968</v>
      </c>
    </row>
    <row r="444" spans="1:4" ht="27.75" customHeight="1" x14ac:dyDescent="0.2">
      <c r="A444" s="7" t="s">
        <v>1411</v>
      </c>
      <c r="B444" s="8">
        <v>0</v>
      </c>
      <c r="C444" s="329">
        <v>0.22480308096350035</v>
      </c>
      <c r="D444" s="329">
        <v>15.500452106870341</v>
      </c>
    </row>
    <row r="445" spans="1:4" ht="27.75" customHeight="1" x14ac:dyDescent="0.2">
      <c r="A445" s="7" t="s">
        <v>1412</v>
      </c>
      <c r="B445" s="8">
        <v>0</v>
      </c>
      <c r="C445" s="329">
        <v>2.4683510877755235</v>
      </c>
      <c r="D445" s="329">
        <v>1.9221185578674815</v>
      </c>
    </row>
    <row r="446" spans="1:4" ht="27.75" customHeight="1" x14ac:dyDescent="0.2">
      <c r="A446" s="7" t="s">
        <v>1413</v>
      </c>
      <c r="B446" s="8">
        <v>0</v>
      </c>
      <c r="C446" s="329">
        <v>1.4280029471352114</v>
      </c>
      <c r="D446" s="329">
        <v>5.7266145020551864</v>
      </c>
    </row>
    <row r="447" spans="1:4" ht="27.75" customHeight="1" x14ac:dyDescent="0.2">
      <c r="A447" s="7" t="s">
        <v>1414</v>
      </c>
      <c r="B447" s="8">
        <v>0</v>
      </c>
      <c r="C447" s="329">
        <v>1.4188643535678875</v>
      </c>
      <c r="D447" s="329">
        <v>5.7322554107725496</v>
      </c>
    </row>
    <row r="448" spans="1:4" ht="27.75" customHeight="1" x14ac:dyDescent="0.2">
      <c r="A448" s="7" t="s">
        <v>1415</v>
      </c>
      <c r="B448" s="8">
        <v>0</v>
      </c>
      <c r="C448" s="329">
        <v>0.15234792202916475</v>
      </c>
      <c r="D448" s="329">
        <v>2.0213143797302002E-2</v>
      </c>
    </row>
    <row r="449" spans="1:4" ht="27.75" customHeight="1" x14ac:dyDescent="0.2">
      <c r="A449" s="7" t="s">
        <v>1416</v>
      </c>
      <c r="B449" s="8">
        <v>0</v>
      </c>
      <c r="C449" s="329">
        <v>2.6235621242351024</v>
      </c>
      <c r="D449" s="329">
        <v>1.0942497745027626</v>
      </c>
    </row>
    <row r="450" spans="1:4" ht="27.75" customHeight="1" x14ac:dyDescent="0.2">
      <c r="A450" s="7" t="s">
        <v>1417</v>
      </c>
      <c r="B450" s="8">
        <v>0</v>
      </c>
      <c r="C450" s="329">
        <v>8.3854745961363655</v>
      </c>
      <c r="D450" s="329">
        <v>0.66306239347178941</v>
      </c>
    </row>
    <row r="451" spans="1:4" ht="27.75" customHeight="1" x14ac:dyDescent="0.2">
      <c r="A451" s="7" t="s">
        <v>1418</v>
      </c>
      <c r="B451" s="8">
        <v>0</v>
      </c>
      <c r="C451" s="329">
        <v>4.3420847460152725</v>
      </c>
      <c r="D451" s="329">
        <v>0.67037125726478186</v>
      </c>
    </row>
    <row r="452" spans="1:4" ht="27.75" customHeight="1" x14ac:dyDescent="0.2">
      <c r="A452" s="7" t="s">
        <v>1419</v>
      </c>
      <c r="B452" s="8">
        <v>0</v>
      </c>
      <c r="C452" s="329">
        <v>0.70625507768457607</v>
      </c>
      <c r="D452" s="329">
        <v>1.4673355764747626</v>
      </c>
    </row>
    <row r="453" spans="1:4" ht="27.75" customHeight="1" x14ac:dyDescent="0.2">
      <c r="A453" s="7" t="s">
        <v>1420</v>
      </c>
      <c r="B453" s="8">
        <v>0</v>
      </c>
      <c r="C453" s="329">
        <v>2.6408483483581011</v>
      </c>
      <c r="D453" s="329">
        <v>1.1702776535838459</v>
      </c>
    </row>
    <row r="454" spans="1:4" ht="27.75" customHeight="1" x14ac:dyDescent="0.2">
      <c r="A454" s="7" t="s">
        <v>1421</v>
      </c>
      <c r="B454" s="8">
        <v>0</v>
      </c>
      <c r="C454" s="329">
        <v>1.6389569691416581</v>
      </c>
      <c r="D454" s="329">
        <v>1.3465853806150847</v>
      </c>
    </row>
    <row r="455" spans="1:4" ht="27.75" customHeight="1" x14ac:dyDescent="0.2">
      <c r="A455" s="7" t="s">
        <v>1422</v>
      </c>
      <c r="B455" s="8">
        <v>0</v>
      </c>
      <c r="C455" s="329">
        <v>1.7628984222663688</v>
      </c>
      <c r="D455" s="329">
        <v>6.6827624836841135</v>
      </c>
    </row>
    <row r="456" spans="1:4" ht="27.75" customHeight="1" x14ac:dyDescent="0.2">
      <c r="A456" s="7" t="s">
        <v>1423</v>
      </c>
      <c r="B456" s="8">
        <v>0</v>
      </c>
      <c r="C456" s="329">
        <v>0.99983486013586342</v>
      </c>
      <c r="D456" s="329">
        <v>15.597002704567835</v>
      </c>
    </row>
    <row r="457" spans="1:4" ht="27.75" customHeight="1" x14ac:dyDescent="0.2">
      <c r="A457" s="7" t="s">
        <v>1424</v>
      </c>
      <c r="B457" s="8">
        <v>0</v>
      </c>
      <c r="C457" s="329">
        <v>3.9246610564244349</v>
      </c>
      <c r="D457" s="329">
        <v>6.9696706206968599</v>
      </c>
    </row>
    <row r="458" spans="1:4" ht="27.75" customHeight="1" x14ac:dyDescent="0.2">
      <c r="A458" s="7" t="s">
        <v>1425</v>
      </c>
      <c r="B458" s="8">
        <v>0</v>
      </c>
      <c r="C458" s="329">
        <v>0.11174593608975097</v>
      </c>
      <c r="D458" s="329">
        <v>2.6688049861209744</v>
      </c>
    </row>
    <row r="459" spans="1:4" ht="27.75" customHeight="1" x14ac:dyDescent="0.2">
      <c r="A459" s="7" t="s">
        <v>1426</v>
      </c>
      <c r="B459" s="8">
        <v>0</v>
      </c>
      <c r="C459" s="329">
        <v>2.030086215628858E-3</v>
      </c>
      <c r="D459" s="329">
        <v>-4.4445005384196479E-3</v>
      </c>
    </row>
    <row r="460" spans="1:4" ht="27.75" customHeight="1" x14ac:dyDescent="0.2">
      <c r="A460" s="7" t="s">
        <v>1427</v>
      </c>
      <c r="B460" s="8">
        <v>0</v>
      </c>
      <c r="C460" s="329">
        <v>0.25194099229819839</v>
      </c>
      <c r="D460" s="329">
        <v>-6.8829732450105558E-3</v>
      </c>
    </row>
    <row r="461" spans="1:4" ht="27.75" customHeight="1" x14ac:dyDescent="0.2">
      <c r="A461" s="7" t="s">
        <v>1428</v>
      </c>
      <c r="B461" s="8">
        <v>0</v>
      </c>
      <c r="C461" s="329">
        <v>2.707252145442872</v>
      </c>
      <c r="D461" s="329">
        <v>6.9348550499869637</v>
      </c>
    </row>
    <row r="462" spans="1:4" ht="27.75" customHeight="1" x14ac:dyDescent="0.2">
      <c r="A462" s="7" t="s">
        <v>1429</v>
      </c>
      <c r="B462" s="8">
        <v>0</v>
      </c>
      <c r="C462" s="329">
        <v>2.7004431419657751</v>
      </c>
      <c r="D462" s="329">
        <v>6.9331316869149013</v>
      </c>
    </row>
    <row r="463" spans="1:4" ht="27.75" customHeight="1" x14ac:dyDescent="0.2">
      <c r="A463" s="7" t="s">
        <v>1430</v>
      </c>
      <c r="B463" s="8">
        <v>0</v>
      </c>
      <c r="C463" s="329">
        <v>0.47429159893193534</v>
      </c>
      <c r="D463" s="329">
        <v>1.730284780214898</v>
      </c>
    </row>
    <row r="464" spans="1:4" ht="27.75" customHeight="1" x14ac:dyDescent="0.2">
      <c r="A464" s="7" t="s">
        <v>1431</v>
      </c>
      <c r="B464" s="8">
        <v>0</v>
      </c>
      <c r="C464" s="329">
        <v>4.444751359826892</v>
      </c>
      <c r="D464" s="329">
        <v>6.1659679364703903</v>
      </c>
    </row>
    <row r="465" spans="1:4" ht="27.75" customHeight="1" x14ac:dyDescent="0.2">
      <c r="A465" s="7" t="s">
        <v>1432</v>
      </c>
      <c r="B465" s="8">
        <v>0</v>
      </c>
      <c r="C465" s="329">
        <v>1.1103363429095086</v>
      </c>
      <c r="D465" s="329">
        <v>0.62248825729195523</v>
      </c>
    </row>
    <row r="466" spans="1:4" ht="27.75" customHeight="1" x14ac:dyDescent="0.2">
      <c r="A466" s="7" t="s">
        <v>1433</v>
      </c>
      <c r="B466" s="8">
        <v>0</v>
      </c>
      <c r="C466" s="329">
        <v>1.008168755768581</v>
      </c>
      <c r="D466" s="329">
        <v>1.3298139339880275</v>
      </c>
    </row>
    <row r="467" spans="1:4" ht="27.75" customHeight="1" x14ac:dyDescent="0.2">
      <c r="A467" s="7" t="s">
        <v>1434</v>
      </c>
      <c r="B467" s="8">
        <v>0</v>
      </c>
      <c r="C467" s="329">
        <v>5.1628812443346552</v>
      </c>
      <c r="D467" s="329">
        <v>1.2889384850264722</v>
      </c>
    </row>
    <row r="468" spans="1:4" ht="27.75" customHeight="1" x14ac:dyDescent="0.2">
      <c r="A468" s="7" t="s">
        <v>1435</v>
      </c>
      <c r="B468" s="8">
        <v>0</v>
      </c>
      <c r="C468" s="329">
        <v>2.7360135654139777</v>
      </c>
      <c r="D468" s="329">
        <v>6.0614297154341816</v>
      </c>
    </row>
    <row r="469" spans="1:4" ht="27.75" customHeight="1" x14ac:dyDescent="0.2">
      <c r="A469" s="7" t="s">
        <v>1436</v>
      </c>
      <c r="B469" s="8">
        <v>0</v>
      </c>
      <c r="C469" s="329">
        <v>0.54525586336964638</v>
      </c>
      <c r="D469" s="329">
        <v>2.1258421593099861</v>
      </c>
    </row>
    <row r="470" spans="1:4" ht="27.75" customHeight="1" x14ac:dyDescent="0.2">
      <c r="A470" s="7" t="s">
        <v>1437</v>
      </c>
      <c r="B470" s="8">
        <v>0</v>
      </c>
      <c r="C470" s="329">
        <v>1.1693789804971311</v>
      </c>
      <c r="D470" s="329">
        <v>1.0812731468007917</v>
      </c>
    </row>
    <row r="471" spans="1:4" ht="27.75" customHeight="1" x14ac:dyDescent="0.2">
      <c r="A471" s="7" t="s">
        <v>1438</v>
      </c>
      <c r="B471" s="8">
        <v>0</v>
      </c>
      <c r="C471" s="329">
        <v>3.0448294188700236</v>
      </c>
      <c r="D471" s="329">
        <v>1.3594165199693184</v>
      </c>
    </row>
    <row r="472" spans="1:4" ht="27.75" customHeight="1" x14ac:dyDescent="0.2">
      <c r="A472" s="7" t="s">
        <v>1439</v>
      </c>
      <c r="B472" s="8">
        <v>0</v>
      </c>
      <c r="C472" s="329">
        <v>2.3088863403271542</v>
      </c>
      <c r="D472" s="329">
        <v>1.0909790071433458</v>
      </c>
    </row>
    <row r="473" spans="1:4" ht="27.75" customHeight="1" x14ac:dyDescent="0.2">
      <c r="A473" s="7" t="s">
        <v>1440</v>
      </c>
      <c r="B473" s="8">
        <v>0</v>
      </c>
      <c r="C473" s="329">
        <v>2.3594230932526892</v>
      </c>
      <c r="D473" s="329">
        <v>7.8822643453298076</v>
      </c>
    </row>
    <row r="474" spans="1:4" ht="27.75" customHeight="1" x14ac:dyDescent="0.2">
      <c r="A474" s="7" t="s">
        <v>1441</v>
      </c>
      <c r="B474" s="8">
        <v>0</v>
      </c>
      <c r="C474" s="329">
        <v>0.69865170554303202</v>
      </c>
      <c r="D474" s="329">
        <v>1.468199371613093</v>
      </c>
    </row>
    <row r="475" spans="1:4" ht="27.75" customHeight="1" x14ac:dyDescent="0.2">
      <c r="A475" s="7" t="s">
        <v>1442</v>
      </c>
      <c r="B475" s="8">
        <v>0</v>
      </c>
      <c r="C475" s="329">
        <v>3.2676392132635019</v>
      </c>
      <c r="D475" s="329">
        <v>1.317370767525865</v>
      </c>
    </row>
    <row r="476" spans="1:4" ht="27.75" customHeight="1" x14ac:dyDescent="0.2">
      <c r="A476" s="7" t="s">
        <v>1443</v>
      </c>
      <c r="B476" s="8">
        <v>0</v>
      </c>
      <c r="C476" s="329">
        <v>5.507242839639364</v>
      </c>
      <c r="D476" s="329">
        <v>1.1675733850315839</v>
      </c>
    </row>
    <row r="477" spans="1:4" ht="27.75" customHeight="1" x14ac:dyDescent="0.2">
      <c r="A477" s="7" t="s">
        <v>1444</v>
      </c>
      <c r="B477" s="8">
        <v>0</v>
      </c>
      <c r="C477" s="329">
        <v>1.2146615769395255</v>
      </c>
      <c r="D477" s="329">
        <v>0</v>
      </c>
    </row>
    <row r="478" spans="1:4" ht="27.75" customHeight="1" x14ac:dyDescent="0.2">
      <c r="A478" s="7" t="s">
        <v>1445</v>
      </c>
      <c r="B478" s="8">
        <v>0</v>
      </c>
      <c r="C478" s="329">
        <v>0</v>
      </c>
      <c r="D478" s="329">
        <v>0</v>
      </c>
    </row>
    <row r="479" spans="1:4" ht="27.75" customHeight="1" x14ac:dyDescent="0.2">
      <c r="A479" s="7" t="s">
        <v>1446</v>
      </c>
      <c r="B479" s="8">
        <v>0</v>
      </c>
      <c r="C479" s="329">
        <v>-1.4809067402842631</v>
      </c>
      <c r="D479" s="329">
        <v>0</v>
      </c>
    </row>
    <row r="480" spans="1:4" ht="27.75" customHeight="1" x14ac:dyDescent="0.2">
      <c r="A480" s="7" t="s">
        <v>1447</v>
      </c>
      <c r="B480" s="8">
        <v>0</v>
      </c>
      <c r="C480" s="329">
        <v>-0.12633263858714311</v>
      </c>
      <c r="D480" s="329">
        <v>9.1527625930474445E-3</v>
      </c>
    </row>
    <row r="481" spans="1:4" ht="27.75" customHeight="1" x14ac:dyDescent="0.2">
      <c r="A481" s="7" t="s">
        <v>1448</v>
      </c>
      <c r="B481" s="8">
        <v>0</v>
      </c>
      <c r="C481" s="329">
        <v>0.5452592030690866</v>
      </c>
      <c r="D481" s="329">
        <v>2.125793337522599</v>
      </c>
    </row>
    <row r="482" spans="1:4" ht="27.75" customHeight="1" x14ac:dyDescent="0.2">
      <c r="A482" s="7" t="s">
        <v>1449</v>
      </c>
      <c r="B482" s="8">
        <v>0</v>
      </c>
      <c r="C482" s="329">
        <v>0.8601833208969123</v>
      </c>
      <c r="D482" s="329">
        <v>1.2451943458338783</v>
      </c>
    </row>
    <row r="483" spans="1:4" ht="27.75" customHeight="1" x14ac:dyDescent="0.2">
      <c r="A483" s="7" t="s">
        <v>1450</v>
      </c>
      <c r="B483" s="8">
        <v>0</v>
      </c>
      <c r="C483" s="329">
        <v>0.86037146653204588</v>
      </c>
      <c r="D483" s="329">
        <v>1.2458047568996058</v>
      </c>
    </row>
    <row r="484" spans="1:4" ht="27.75" customHeight="1" x14ac:dyDescent="0.2">
      <c r="A484" s="7" t="s">
        <v>1451</v>
      </c>
      <c r="B484" s="8">
        <v>0</v>
      </c>
      <c r="C484" s="329">
        <v>1.8899764538247961</v>
      </c>
      <c r="D484" s="329">
        <v>1.3561527996786662</v>
      </c>
    </row>
    <row r="485" spans="1:4" ht="27.75" customHeight="1" x14ac:dyDescent="0.2">
      <c r="A485" s="7" t="s">
        <v>1452</v>
      </c>
      <c r="B485" s="8">
        <v>0</v>
      </c>
      <c r="C485" s="329">
        <v>1.2228069273376472</v>
      </c>
      <c r="D485" s="329">
        <v>1.0964867546281793</v>
      </c>
    </row>
    <row r="486" spans="1:4" ht="27.75" customHeight="1" x14ac:dyDescent="0.2">
      <c r="A486" s="7" t="s">
        <v>1453</v>
      </c>
      <c r="B486" s="8">
        <v>0</v>
      </c>
      <c r="C486" s="329">
        <v>4.2917322721144817</v>
      </c>
      <c r="D486" s="329">
        <v>0.6703397595326881</v>
      </c>
    </row>
    <row r="487" spans="1:4" ht="27.75" customHeight="1" x14ac:dyDescent="0.2">
      <c r="A487" s="7" t="s">
        <v>1454</v>
      </c>
      <c r="B487" s="8">
        <v>0</v>
      </c>
      <c r="C487" s="329">
        <v>0</v>
      </c>
      <c r="D487" s="329">
        <v>0.27380632770449559</v>
      </c>
    </row>
    <row r="488" spans="1:4" ht="27.75" customHeight="1" x14ac:dyDescent="0.2">
      <c r="A488" s="7" t="s">
        <v>1455</v>
      </c>
      <c r="B488" s="8">
        <v>0</v>
      </c>
      <c r="C488" s="329">
        <v>1.3536110168845734</v>
      </c>
      <c r="D488" s="329">
        <v>2.4344397245671603</v>
      </c>
    </row>
    <row r="489" spans="1:4" ht="27.75" customHeight="1" x14ac:dyDescent="0.2">
      <c r="A489" s="7" t="s">
        <v>1456</v>
      </c>
      <c r="B489" s="8">
        <v>0</v>
      </c>
      <c r="C489" s="329">
        <v>8.1893661754436362</v>
      </c>
      <c r="D489" s="329">
        <v>16.435542298149027</v>
      </c>
    </row>
    <row r="490" spans="1:4" ht="27.75" customHeight="1" x14ac:dyDescent="0.2">
      <c r="A490" s="7" t="s">
        <v>1457</v>
      </c>
      <c r="B490" s="8">
        <v>0</v>
      </c>
      <c r="C490" s="329">
        <v>4.9365658384510276</v>
      </c>
      <c r="D490" s="329">
        <v>7.0252270226695837</v>
      </c>
    </row>
    <row r="491" spans="1:4" ht="27.75" customHeight="1" x14ac:dyDescent="0.2">
      <c r="A491" s="7" t="s">
        <v>1458</v>
      </c>
      <c r="B491" s="8">
        <v>0</v>
      </c>
      <c r="C491" s="329">
        <v>2.2669222642681555</v>
      </c>
      <c r="D491" s="329">
        <v>1.1655126157432745</v>
      </c>
    </row>
    <row r="492" spans="1:4" ht="27.75" customHeight="1" x14ac:dyDescent="0.2">
      <c r="A492" s="7" t="s">
        <v>1459</v>
      </c>
      <c r="B492" s="8">
        <v>0</v>
      </c>
      <c r="C492" s="329">
        <v>0.5537572087223801</v>
      </c>
      <c r="D492" s="329">
        <v>1.3271120747120631</v>
      </c>
    </row>
    <row r="493" spans="1:4" ht="27.75" customHeight="1" x14ac:dyDescent="0.2">
      <c r="A493" s="7" t="s">
        <v>1460</v>
      </c>
      <c r="B493" s="8">
        <v>0</v>
      </c>
      <c r="C493" s="329">
        <v>1.0082064149060239</v>
      </c>
      <c r="D493" s="329">
        <v>1.3294719518669711</v>
      </c>
    </row>
    <row r="494" spans="1:4" ht="27.75" customHeight="1" x14ac:dyDescent="0.2">
      <c r="A494" s="7" t="s">
        <v>1461</v>
      </c>
      <c r="B494" s="8">
        <v>0</v>
      </c>
      <c r="C494" s="329">
        <v>3.5080085681311144</v>
      </c>
      <c r="D494" s="329">
        <v>3.1452722647409832</v>
      </c>
    </row>
    <row r="495" spans="1:4" ht="27.75" customHeight="1" x14ac:dyDescent="0.2">
      <c r="A495" s="7" t="s">
        <v>1462</v>
      </c>
      <c r="B495" s="8">
        <v>0</v>
      </c>
      <c r="C495" s="329">
        <v>0.55217825356932804</v>
      </c>
      <c r="D495" s="329">
        <v>2.1502356058373637</v>
      </c>
    </row>
    <row r="496" spans="1:4" ht="27.75" customHeight="1" x14ac:dyDescent="0.2">
      <c r="A496" s="7" t="s">
        <v>1463</v>
      </c>
      <c r="B496" s="8">
        <v>0</v>
      </c>
      <c r="C496" s="329">
        <v>0.53259338318299898</v>
      </c>
      <c r="D496" s="329">
        <v>0.84196709233875155</v>
      </c>
    </row>
    <row r="497" spans="1:4" ht="27.75" customHeight="1" x14ac:dyDescent="0.2">
      <c r="A497" s="7" t="s">
        <v>1464</v>
      </c>
      <c r="B497" s="8">
        <v>0</v>
      </c>
      <c r="C497" s="329">
        <v>0.54877593778338785</v>
      </c>
      <c r="D497" s="329">
        <v>0.84581798328381885</v>
      </c>
    </row>
    <row r="498" spans="1:4" ht="27.75" customHeight="1" x14ac:dyDescent="0.2">
      <c r="A498" s="7" t="s">
        <v>1465</v>
      </c>
      <c r="B498" s="8">
        <v>0</v>
      </c>
      <c r="C498" s="329">
        <v>1.1549536941734564</v>
      </c>
      <c r="D498" s="329">
        <v>15.700558823313621</v>
      </c>
    </row>
    <row r="499" spans="1:4" ht="27.75" customHeight="1" x14ac:dyDescent="0.2">
      <c r="A499" s="7" t="s">
        <v>1466</v>
      </c>
      <c r="B499" s="8">
        <v>0</v>
      </c>
      <c r="C499" s="329">
        <v>1.6340306983569401</v>
      </c>
      <c r="D499" s="329">
        <v>15.824347299427156</v>
      </c>
    </row>
    <row r="500" spans="1:4" ht="27.75" customHeight="1" x14ac:dyDescent="0.2">
      <c r="A500" s="7" t="s">
        <v>1467</v>
      </c>
      <c r="B500" s="8">
        <v>0</v>
      </c>
      <c r="C500" s="329">
        <v>1.5154642833833407</v>
      </c>
      <c r="D500" s="329">
        <v>15.808836183298817</v>
      </c>
    </row>
    <row r="501" spans="1:4" ht="27.75" customHeight="1" x14ac:dyDescent="0.2">
      <c r="A501" s="7" t="s">
        <v>1468</v>
      </c>
      <c r="B501" s="8">
        <v>0</v>
      </c>
      <c r="C501" s="329">
        <v>2.3058257915746698</v>
      </c>
      <c r="D501" s="329">
        <v>1.1611422553723714</v>
      </c>
    </row>
    <row r="502" spans="1:4" ht="27.75" customHeight="1" x14ac:dyDescent="0.2">
      <c r="A502" s="7" t="s">
        <v>1469</v>
      </c>
      <c r="B502" s="8">
        <v>0</v>
      </c>
      <c r="C502" s="329">
        <v>1.299715662752541</v>
      </c>
      <c r="D502" s="329">
        <v>6.6488957013043155</v>
      </c>
    </row>
    <row r="503" spans="1:4" ht="27.75" customHeight="1" x14ac:dyDescent="0.2">
      <c r="A503" s="7" t="s">
        <v>1470</v>
      </c>
      <c r="B503" s="8">
        <v>0</v>
      </c>
      <c r="C503" s="329">
        <v>1.4260641051464986</v>
      </c>
      <c r="D503" s="329">
        <v>6.567326111544145</v>
      </c>
    </row>
    <row r="504" spans="1:4" ht="27.75" customHeight="1" x14ac:dyDescent="0.2">
      <c r="A504" s="7" t="s">
        <v>1471</v>
      </c>
      <c r="B504" s="8">
        <v>0</v>
      </c>
      <c r="C504" s="329">
        <v>5.5934599993753933</v>
      </c>
      <c r="D504" s="329">
        <v>3.109465454529587</v>
      </c>
    </row>
    <row r="505" spans="1:4" ht="27.75" customHeight="1" x14ac:dyDescent="0.2">
      <c r="A505" s="7" t="s">
        <v>1472</v>
      </c>
      <c r="B505" s="8">
        <v>0</v>
      </c>
      <c r="C505" s="329">
        <v>0.24146429912960857</v>
      </c>
      <c r="D505" s="329">
        <v>0.77491470970062215</v>
      </c>
    </row>
    <row r="506" spans="1:4" ht="27.75" customHeight="1" x14ac:dyDescent="0.2">
      <c r="A506" s="7" t="s">
        <v>1473</v>
      </c>
      <c r="B506" s="8">
        <v>0</v>
      </c>
      <c r="C506" s="329">
        <v>1.4295921054890659</v>
      </c>
      <c r="D506" s="329">
        <v>1.8880441938019918</v>
      </c>
    </row>
    <row r="507" spans="1:4" ht="27.75" customHeight="1" x14ac:dyDescent="0.2">
      <c r="A507" s="7" t="s">
        <v>1474</v>
      </c>
      <c r="B507" s="8">
        <v>0</v>
      </c>
      <c r="C507" s="329">
        <v>2.4394425154754611</v>
      </c>
      <c r="D507" s="329">
        <v>1.9321255940011361</v>
      </c>
    </row>
    <row r="508" spans="1:4" ht="27.75" customHeight="1" x14ac:dyDescent="0.2">
      <c r="A508" s="7" t="s">
        <v>1475</v>
      </c>
      <c r="B508" s="8">
        <v>0</v>
      </c>
      <c r="C508" s="329">
        <v>5.5588230146820798</v>
      </c>
      <c r="D508" s="329">
        <v>3.0959959668186245</v>
      </c>
    </row>
    <row r="509" spans="1:4" ht="27.75" customHeight="1" x14ac:dyDescent="0.2">
      <c r="A509" s="7" t="s">
        <v>1476</v>
      </c>
      <c r="B509" s="8">
        <v>0</v>
      </c>
      <c r="C509" s="329">
        <v>3.3243793972968247</v>
      </c>
      <c r="D509" s="329">
        <v>7.9707404111003148</v>
      </c>
    </row>
    <row r="510" spans="1:4" ht="27.75" customHeight="1" x14ac:dyDescent="0.2">
      <c r="A510" s="7" t="s">
        <v>1477</v>
      </c>
      <c r="B510" s="8">
        <v>0</v>
      </c>
      <c r="C510" s="329">
        <v>2.4484418577242164</v>
      </c>
      <c r="D510" s="329">
        <v>7.6133654099075727</v>
      </c>
    </row>
    <row r="511" spans="1:4" ht="27.75" customHeight="1" x14ac:dyDescent="0.2">
      <c r="A511" s="7" t="s">
        <v>1478</v>
      </c>
      <c r="B511" s="8">
        <v>0</v>
      </c>
      <c r="C511" s="329">
        <v>1.7996418645992474</v>
      </c>
      <c r="D511" s="329">
        <v>1.6204995215286453</v>
      </c>
    </row>
    <row r="512" spans="1:4" ht="27.75" customHeight="1" x14ac:dyDescent="0.2">
      <c r="A512" s="7" t="s">
        <v>1479</v>
      </c>
      <c r="B512" s="8">
        <v>0</v>
      </c>
      <c r="C512" s="329">
        <v>1.531666943252465</v>
      </c>
      <c r="D512" s="329">
        <v>0.61649717416587135</v>
      </c>
    </row>
    <row r="513" spans="1:4" ht="27.75" customHeight="1" x14ac:dyDescent="0.2">
      <c r="A513" s="7" t="s">
        <v>1480</v>
      </c>
      <c r="B513" s="8">
        <v>0</v>
      </c>
      <c r="C513" s="329">
        <v>0.63557525010993765</v>
      </c>
      <c r="D513" s="329">
        <v>2.9517105592900568</v>
      </c>
    </row>
    <row r="514" spans="1:4" ht="27.75" customHeight="1" x14ac:dyDescent="0.2">
      <c r="A514" s="7" t="s">
        <v>1481</v>
      </c>
      <c r="B514" s="8">
        <v>0</v>
      </c>
      <c r="C514" s="329">
        <v>0</v>
      </c>
      <c r="D514" s="329">
        <v>0</v>
      </c>
    </row>
    <row r="515" spans="1:4" ht="27.75" customHeight="1" x14ac:dyDescent="0.2">
      <c r="A515" s="7" t="s">
        <v>1482</v>
      </c>
      <c r="B515" s="8">
        <v>0</v>
      </c>
      <c r="C515" s="329">
        <v>0.37460879334246205</v>
      </c>
      <c r="D515" s="329">
        <v>1.0296679350824849</v>
      </c>
    </row>
    <row r="516" spans="1:4" ht="27.75" customHeight="1" x14ac:dyDescent="0.2">
      <c r="A516" s="7" t="s">
        <v>1483</v>
      </c>
      <c r="B516" s="8">
        <v>0</v>
      </c>
      <c r="C516" s="329">
        <v>0.46670264369965719</v>
      </c>
      <c r="D516" s="329">
        <v>0</v>
      </c>
    </row>
    <row r="517" spans="1:4" ht="27.75" customHeight="1" x14ac:dyDescent="0.2">
      <c r="A517" s="7" t="s">
        <v>1484</v>
      </c>
      <c r="B517" s="8">
        <v>0</v>
      </c>
      <c r="C517" s="329">
        <v>2.3684470931996047</v>
      </c>
      <c r="D517" s="329">
        <v>1.095801046284925</v>
      </c>
    </row>
    <row r="518" spans="1:4" ht="27.75" customHeight="1" x14ac:dyDescent="0.2">
      <c r="A518" s="7" t="s">
        <v>1485</v>
      </c>
      <c r="B518" s="8">
        <v>0</v>
      </c>
      <c r="C518" s="329">
        <v>0.9086231359671737</v>
      </c>
      <c r="D518" s="329">
        <v>2.9676974591757785</v>
      </c>
    </row>
    <row r="519" spans="1:4" ht="27.75" customHeight="1" x14ac:dyDescent="0.2">
      <c r="A519" s="7" t="s">
        <v>1486</v>
      </c>
      <c r="B519" s="8">
        <v>0</v>
      </c>
      <c r="C519" s="329">
        <v>1.4896091850942796</v>
      </c>
      <c r="D519" s="329">
        <v>1.9302127145525616</v>
      </c>
    </row>
    <row r="520" spans="1:4" ht="27.75" customHeight="1" x14ac:dyDescent="0.2">
      <c r="A520" s="7" t="s">
        <v>1487</v>
      </c>
      <c r="B520" s="8">
        <v>0</v>
      </c>
      <c r="C520" s="329">
        <v>0.50091147937705283</v>
      </c>
      <c r="D520" s="329">
        <v>4.8997160678237126</v>
      </c>
    </row>
    <row r="521" spans="1:4" ht="27.75" customHeight="1" x14ac:dyDescent="0.2">
      <c r="A521" s="7" t="s">
        <v>1488</v>
      </c>
      <c r="B521" s="8">
        <v>0</v>
      </c>
      <c r="C521" s="329">
        <v>1.6843505452703555</v>
      </c>
      <c r="D521" s="329">
        <v>9.1148176689476945E-2</v>
      </c>
    </row>
    <row r="522" spans="1:4" ht="27.75" customHeight="1" x14ac:dyDescent="0.2">
      <c r="A522" s="7" t="s">
        <v>1489</v>
      </c>
      <c r="B522" s="8">
        <v>0</v>
      </c>
      <c r="C522" s="329">
        <v>2.9233671152149001</v>
      </c>
      <c r="D522" s="329">
        <v>1.1022540966240193</v>
      </c>
    </row>
    <row r="523" spans="1:4" ht="27.75" customHeight="1" x14ac:dyDescent="0.2">
      <c r="A523" s="7" t="s">
        <v>1490</v>
      </c>
      <c r="B523" s="8">
        <v>0</v>
      </c>
      <c r="C523" s="329">
        <v>1.115314954779961</v>
      </c>
      <c r="D523" s="329">
        <v>5.6313171995414217</v>
      </c>
    </row>
    <row r="524" spans="1:4" ht="27.75" customHeight="1" x14ac:dyDescent="0.2">
      <c r="A524" s="7" t="s">
        <v>1491</v>
      </c>
      <c r="B524" s="8">
        <v>0</v>
      </c>
      <c r="C524" s="329">
        <v>1.0071462149094972</v>
      </c>
      <c r="D524" s="329">
        <v>5.6095875134632429</v>
      </c>
    </row>
    <row r="525" spans="1:4" ht="27.75" customHeight="1" x14ac:dyDescent="0.2">
      <c r="A525" s="7" t="s">
        <v>1492</v>
      </c>
      <c r="B525" s="8">
        <v>0</v>
      </c>
      <c r="C525" s="329">
        <v>2.4139041853161465</v>
      </c>
      <c r="D525" s="329">
        <v>5.7542882279151346</v>
      </c>
    </row>
    <row r="526" spans="1:4" ht="27.75" customHeight="1" x14ac:dyDescent="0.2">
      <c r="A526" s="7" t="s">
        <v>1493</v>
      </c>
      <c r="B526" s="8">
        <v>0</v>
      </c>
      <c r="C526" s="329">
        <v>9.6472546157975847E-2</v>
      </c>
      <c r="D526" s="329">
        <v>0.41004369254923911</v>
      </c>
    </row>
    <row r="527" spans="1:4" ht="27.75" customHeight="1" x14ac:dyDescent="0.2">
      <c r="A527" s="7" t="s">
        <v>1494</v>
      </c>
      <c r="B527" s="8">
        <v>0</v>
      </c>
      <c r="C527" s="329">
        <v>3.2854970490968878</v>
      </c>
      <c r="D527" s="329">
        <v>1.4921620150573669</v>
      </c>
    </row>
    <row r="528" spans="1:4" ht="27.75" customHeight="1" x14ac:dyDescent="0.2">
      <c r="A528" s="7" t="s">
        <v>1495</v>
      </c>
      <c r="B528" s="8">
        <v>0</v>
      </c>
      <c r="C528" s="329">
        <v>1.5302147953329293</v>
      </c>
      <c r="D528" s="329">
        <v>0.64552412426728178</v>
      </c>
    </row>
    <row r="529" spans="1:4" ht="27.75" customHeight="1" x14ac:dyDescent="0.2">
      <c r="A529" s="7" t="s">
        <v>1496</v>
      </c>
      <c r="B529" s="8">
        <v>0</v>
      </c>
      <c r="C529" s="329">
        <v>0.67262885338592893</v>
      </c>
      <c r="D529" s="329">
        <v>2.0741736221597424</v>
      </c>
    </row>
    <row r="530" spans="1:4" ht="27.75" customHeight="1" x14ac:dyDescent="0.2">
      <c r="A530" s="7" t="s">
        <v>1497</v>
      </c>
      <c r="B530" s="8">
        <v>0</v>
      </c>
      <c r="C530" s="329">
        <v>2.9148920480554179</v>
      </c>
      <c r="D530" s="329">
        <v>3.0100166761577505</v>
      </c>
    </row>
    <row r="531" spans="1:4" ht="27.75" customHeight="1" x14ac:dyDescent="0.2">
      <c r="A531" s="7" t="s">
        <v>1498</v>
      </c>
      <c r="B531" s="8">
        <v>0</v>
      </c>
      <c r="C531" s="329">
        <v>0.53311224561230164</v>
      </c>
      <c r="D531" s="329">
        <v>0.84279473324384724</v>
      </c>
    </row>
    <row r="532" spans="1:4" ht="27.75" customHeight="1" x14ac:dyDescent="0.2">
      <c r="A532" s="7" t="s">
        <v>1499</v>
      </c>
      <c r="B532" s="8">
        <v>0</v>
      </c>
      <c r="C532" s="329">
        <v>0.22397703496358226</v>
      </c>
      <c r="D532" s="329">
        <v>3.1946161168758782</v>
      </c>
    </row>
    <row r="533" spans="1:4" ht="27.75" customHeight="1" x14ac:dyDescent="0.2">
      <c r="A533" s="7" t="s">
        <v>1500</v>
      </c>
      <c r="B533" s="8">
        <v>0</v>
      </c>
      <c r="C533" s="329">
        <v>0.20710632868511336</v>
      </c>
      <c r="D533" s="329">
        <v>1.4963917871635939</v>
      </c>
    </row>
    <row r="534" spans="1:4" ht="27.75" customHeight="1" x14ac:dyDescent="0.2">
      <c r="A534" s="7" t="s">
        <v>1501</v>
      </c>
      <c r="B534" s="8">
        <v>0</v>
      </c>
      <c r="C534" s="329">
        <v>0</v>
      </c>
      <c r="D534" s="329">
        <v>0</v>
      </c>
    </row>
    <row r="535" spans="1:4" ht="27.75" customHeight="1" x14ac:dyDescent="0.2">
      <c r="A535" s="7" t="s">
        <v>1502</v>
      </c>
      <c r="B535" s="8">
        <v>0</v>
      </c>
      <c r="C535" s="329">
        <v>0.24138750713483473</v>
      </c>
      <c r="D535" s="329">
        <v>0.7747450330214869</v>
      </c>
    </row>
    <row r="536" spans="1:4" ht="27.75" customHeight="1" x14ac:dyDescent="0.2">
      <c r="A536" s="7" t="s">
        <v>1503</v>
      </c>
      <c r="B536" s="8">
        <v>0</v>
      </c>
      <c r="C536" s="329">
        <v>2.5595621423638155</v>
      </c>
      <c r="D536" s="329">
        <v>0.28166950394476575</v>
      </c>
    </row>
    <row r="537" spans="1:4" ht="27.75" customHeight="1" x14ac:dyDescent="0.2">
      <c r="A537" s="7" t="s">
        <v>1504</v>
      </c>
      <c r="B537" s="8">
        <v>0</v>
      </c>
      <c r="C537" s="329">
        <v>0.56098064385143331</v>
      </c>
      <c r="D537" s="329">
        <v>-9.8622344113227182E-3</v>
      </c>
    </row>
    <row r="538" spans="1:4" ht="27.75" customHeight="1" x14ac:dyDescent="0.2">
      <c r="A538" s="7" t="s">
        <v>1505</v>
      </c>
      <c r="B538" s="8">
        <v>0</v>
      </c>
      <c r="C538" s="329">
        <v>1.2104361453290402</v>
      </c>
      <c r="D538" s="329">
        <v>0.61732868919593664</v>
      </c>
    </row>
    <row r="539" spans="1:4" ht="27.75" customHeight="1" x14ac:dyDescent="0.2">
      <c r="A539" s="7" t="s">
        <v>1506</v>
      </c>
      <c r="B539" s="8">
        <v>0</v>
      </c>
      <c r="C539" s="329">
        <v>1.4896091850942796</v>
      </c>
      <c r="D539" s="329">
        <v>1.9302321064786798</v>
      </c>
    </row>
    <row r="540" spans="1:4" ht="27.75" customHeight="1" x14ac:dyDescent="0.2">
      <c r="A540" s="7" t="s">
        <v>1507</v>
      </c>
      <c r="B540" s="8">
        <v>0</v>
      </c>
      <c r="C540" s="329">
        <v>0.54526277813329904</v>
      </c>
      <c r="D540" s="329">
        <v>2.125793337522599</v>
      </c>
    </row>
    <row r="541" spans="1:4" ht="27.75" customHeight="1" x14ac:dyDescent="0.2">
      <c r="A541" s="7" t="s">
        <v>1508</v>
      </c>
      <c r="B541" s="8">
        <v>0</v>
      </c>
      <c r="C541" s="329">
        <v>6.2336857912892221</v>
      </c>
      <c r="D541" s="329">
        <v>5.9113918878111402</v>
      </c>
    </row>
    <row r="542" spans="1:4" ht="27.75" customHeight="1" x14ac:dyDescent="0.2">
      <c r="A542" s="7" t="s">
        <v>1509</v>
      </c>
      <c r="B542" s="8">
        <v>0</v>
      </c>
      <c r="C542" s="329">
        <v>0.56089857785685382</v>
      </c>
      <c r="D542" s="329">
        <v>-9.8628071542767072E-3</v>
      </c>
    </row>
    <row r="543" spans="1:4" ht="27.75" customHeight="1" x14ac:dyDescent="0.2">
      <c r="A543" s="7" t="s">
        <v>1510</v>
      </c>
      <c r="B543" s="8">
        <v>0</v>
      </c>
      <c r="C543" s="329">
        <v>6.3654550717988034E-2</v>
      </c>
      <c r="D543" s="329">
        <v>1.0198220312473627</v>
      </c>
    </row>
    <row r="544" spans="1:4" ht="27.75" customHeight="1" x14ac:dyDescent="0.2">
      <c r="A544" s="7" t="s">
        <v>1511</v>
      </c>
      <c r="B544" s="8">
        <v>0</v>
      </c>
      <c r="C544" s="329">
        <v>0.63593620629358971</v>
      </c>
      <c r="D544" s="329">
        <v>4.9473622972366433</v>
      </c>
    </row>
    <row r="545" spans="1:4" ht="27.75" customHeight="1" x14ac:dyDescent="0.2">
      <c r="A545" s="7" t="s">
        <v>1512</v>
      </c>
      <c r="B545" s="8">
        <v>0</v>
      </c>
      <c r="C545" s="329">
        <v>0</v>
      </c>
      <c r="D545" s="329">
        <v>0</v>
      </c>
    </row>
    <row r="546" spans="1:4" ht="27.75" customHeight="1" x14ac:dyDescent="0.2">
      <c r="A546" s="7" t="s">
        <v>1513</v>
      </c>
      <c r="B546" s="8">
        <v>0</v>
      </c>
      <c r="C546" s="329">
        <v>0.82667149637860537</v>
      </c>
      <c r="D546" s="329">
        <v>1.3001863124982065</v>
      </c>
    </row>
    <row r="547" spans="1:4" ht="27.75" customHeight="1" x14ac:dyDescent="0.2">
      <c r="A547" s="7" t="s">
        <v>1514</v>
      </c>
      <c r="B547" s="8">
        <v>0</v>
      </c>
      <c r="C547" s="329">
        <v>0</v>
      </c>
      <c r="D547" s="329">
        <v>0</v>
      </c>
    </row>
    <row r="548" spans="1:4" ht="27.75" customHeight="1" x14ac:dyDescent="0.2">
      <c r="A548" s="7" t="s">
        <v>1515</v>
      </c>
      <c r="B548" s="8">
        <v>0</v>
      </c>
      <c r="C548" s="329">
        <v>0</v>
      </c>
      <c r="D548" s="329">
        <v>0</v>
      </c>
    </row>
    <row r="549" spans="1:4" ht="27.75" customHeight="1" x14ac:dyDescent="0.2">
      <c r="A549" s="7" t="s">
        <v>1516</v>
      </c>
      <c r="B549" s="8">
        <v>0</v>
      </c>
      <c r="C549" s="329">
        <v>9.4498005723429798E-2</v>
      </c>
      <c r="D549" s="329">
        <v>0.40137355934270519</v>
      </c>
    </row>
    <row r="550" spans="1:4" ht="27.75" customHeight="1" x14ac:dyDescent="0.2">
      <c r="A550" s="7" t="s">
        <v>1517</v>
      </c>
      <c r="B550" s="8">
        <v>0</v>
      </c>
      <c r="C550" s="329">
        <v>0.22118750030739667</v>
      </c>
      <c r="D550" s="329">
        <v>1.1600264569562206</v>
      </c>
    </row>
    <row r="551" spans="1:4" ht="27.75" customHeight="1" x14ac:dyDescent="0.2">
      <c r="A551" s="7" t="s">
        <v>1518</v>
      </c>
      <c r="B551" s="8">
        <v>0</v>
      </c>
      <c r="C551" s="329">
        <v>0</v>
      </c>
      <c r="D551" s="329">
        <v>0</v>
      </c>
    </row>
    <row r="552" spans="1:4" ht="27.75" customHeight="1" x14ac:dyDescent="0.2">
      <c r="A552" s="7" t="s">
        <v>1519</v>
      </c>
      <c r="B552" s="8">
        <v>0</v>
      </c>
      <c r="C552" s="329">
        <v>0.23603172853211371</v>
      </c>
      <c r="D552" s="329">
        <v>2.9520246179195442</v>
      </c>
    </row>
    <row r="553" spans="1:4" ht="27.75" customHeight="1" x14ac:dyDescent="0.2">
      <c r="A553" s="7" t="s">
        <v>1520</v>
      </c>
      <c r="B553" s="8">
        <v>0</v>
      </c>
      <c r="C553" s="329">
        <v>0.30906552239939528</v>
      </c>
      <c r="D553" s="329">
        <v>2.1449682494344375</v>
      </c>
    </row>
    <row r="554" spans="1:4" ht="27.75" customHeight="1" x14ac:dyDescent="0.2">
      <c r="A554" s="7" t="s">
        <v>1521</v>
      </c>
      <c r="B554" s="8">
        <v>0</v>
      </c>
      <c r="C554" s="329">
        <v>5.9013549795871825E-2</v>
      </c>
      <c r="D554" s="329">
        <v>7.2995246088800973E-3</v>
      </c>
    </row>
    <row r="555" spans="1:4" ht="27.75" customHeight="1" x14ac:dyDescent="0.2">
      <c r="A555" s="7" t="s">
        <v>1522</v>
      </c>
      <c r="B555" s="8">
        <v>0</v>
      </c>
      <c r="C555" s="329">
        <v>3.1153393897744595</v>
      </c>
      <c r="D555" s="329">
        <v>6.1583835187615579</v>
      </c>
    </row>
    <row r="556" spans="1:4" ht="27.75" customHeight="1" x14ac:dyDescent="0.2">
      <c r="A556" s="7" t="s">
        <v>1523</v>
      </c>
      <c r="B556" s="8">
        <v>0</v>
      </c>
      <c r="C556" s="329">
        <v>0</v>
      </c>
      <c r="D556" s="329">
        <v>0</v>
      </c>
    </row>
    <row r="557" spans="1:4" ht="27.75" customHeight="1" x14ac:dyDescent="0.2">
      <c r="A557" s="7" t="s">
        <v>1524</v>
      </c>
      <c r="B557" s="8">
        <v>0</v>
      </c>
      <c r="C557" s="329">
        <v>2.1806377106155841</v>
      </c>
      <c r="D557" s="329">
        <v>6.5965257852182022</v>
      </c>
    </row>
    <row r="558" spans="1:4" ht="27.75" customHeight="1" x14ac:dyDescent="0.2">
      <c r="A558" s="7" t="s">
        <v>1525</v>
      </c>
      <c r="B558" s="8">
        <v>0</v>
      </c>
      <c r="C558" s="329">
        <v>0</v>
      </c>
      <c r="D558" s="329">
        <v>0</v>
      </c>
    </row>
    <row r="559" spans="1:4" ht="27.75" customHeight="1" x14ac:dyDescent="0.2">
      <c r="A559" s="7" t="s">
        <v>1526</v>
      </c>
      <c r="B559" s="8">
        <v>0</v>
      </c>
      <c r="C559" s="329">
        <v>0.98967659738686153</v>
      </c>
      <c r="D559" s="329">
        <v>1.9059651458060394</v>
      </c>
    </row>
    <row r="560" spans="1:4" ht="27.75" customHeight="1" x14ac:dyDescent="0.2">
      <c r="A560" s="7" t="s">
        <v>1527</v>
      </c>
      <c r="B560" s="8">
        <v>0</v>
      </c>
      <c r="C560" s="329">
        <v>9.604508402827959E-2</v>
      </c>
      <c r="D560" s="329">
        <v>0.40660617324776988</v>
      </c>
    </row>
    <row r="561" spans="1:4" ht="27.75" customHeight="1" x14ac:dyDescent="0.2">
      <c r="A561" s="7" t="s">
        <v>1528</v>
      </c>
      <c r="B561" s="8">
        <v>0</v>
      </c>
      <c r="C561" s="329">
        <v>0</v>
      </c>
      <c r="D561" s="329">
        <v>0</v>
      </c>
    </row>
    <row r="562" spans="1:4" ht="27.75" customHeight="1" x14ac:dyDescent="0.2">
      <c r="A562" s="7" t="s">
        <v>1529</v>
      </c>
      <c r="B562" s="8">
        <v>0</v>
      </c>
      <c r="C562" s="329">
        <v>1.4880917605510011</v>
      </c>
      <c r="D562" s="329">
        <v>0</v>
      </c>
    </row>
    <row r="563" spans="1:4" ht="27.75" customHeight="1" x14ac:dyDescent="0.2">
      <c r="A563" s="7" t="s">
        <v>1530</v>
      </c>
      <c r="B563" s="8">
        <v>0</v>
      </c>
      <c r="C563" s="329">
        <v>2.5587758979223882</v>
      </c>
      <c r="D563" s="329">
        <v>-3.7513359706041866E-3</v>
      </c>
    </row>
    <row r="564" spans="1:4" ht="27.75" customHeight="1" x14ac:dyDescent="0.2">
      <c r="A564" s="7" t="s">
        <v>1531</v>
      </c>
      <c r="B564" s="8">
        <v>0</v>
      </c>
      <c r="C564" s="329">
        <v>0.1761096436265146</v>
      </c>
      <c r="D564" s="329">
        <v>1.4733123916443642</v>
      </c>
    </row>
    <row r="565" spans="1:4" ht="27.75" customHeight="1" x14ac:dyDescent="0.2">
      <c r="A565" s="7" t="s">
        <v>1532</v>
      </c>
      <c r="B565" s="8">
        <v>0</v>
      </c>
      <c r="C565" s="329">
        <v>10.348297170620009</v>
      </c>
      <c r="D565" s="329">
        <v>0</v>
      </c>
    </row>
    <row r="566" spans="1:4" ht="27.75" customHeight="1" x14ac:dyDescent="0.2">
      <c r="A566" s="7" t="s">
        <v>1533</v>
      </c>
      <c r="B566" s="8">
        <v>0</v>
      </c>
      <c r="C566" s="329">
        <v>1.9430726158895821</v>
      </c>
      <c r="D566" s="329">
        <v>1.6304604124769952</v>
      </c>
    </row>
    <row r="567" spans="1:4" ht="27.75" customHeight="1" x14ac:dyDescent="0.2">
      <c r="A567" s="7" t="s">
        <v>1534</v>
      </c>
      <c r="B567" s="8">
        <v>0</v>
      </c>
      <c r="C567" s="329">
        <v>4.6144961813299336E-2</v>
      </c>
      <c r="D567" s="329">
        <v>2.5217176119911026E-2</v>
      </c>
    </row>
    <row r="568" spans="1:4" ht="27.75" customHeight="1" x14ac:dyDescent="0.2">
      <c r="A568" s="7" t="s">
        <v>1535</v>
      </c>
      <c r="B568" s="8">
        <v>0</v>
      </c>
      <c r="C568" s="329">
        <v>-0.12633263858714311</v>
      </c>
      <c r="D568" s="329">
        <v>9.1527625930474445E-3</v>
      </c>
    </row>
    <row r="569" spans="1:4" ht="27.75" customHeight="1" x14ac:dyDescent="0.2">
      <c r="A569" s="7" t="s">
        <v>1536</v>
      </c>
      <c r="B569" s="8">
        <v>0</v>
      </c>
      <c r="C569" s="329">
        <v>2.2587011955834688</v>
      </c>
      <c r="D569" s="329">
        <v>0.27830016396781021</v>
      </c>
    </row>
    <row r="570" spans="1:4" ht="27.75" customHeight="1" x14ac:dyDescent="0.2">
      <c r="A570" s="7" t="s">
        <v>1537</v>
      </c>
      <c r="B570" s="8">
        <v>0</v>
      </c>
      <c r="C570" s="329">
        <v>8.0372738535123583E-2</v>
      </c>
      <c r="D570" s="329">
        <v>15.410270448043796</v>
      </c>
    </row>
    <row r="571" spans="1:4" ht="27.75" customHeight="1" x14ac:dyDescent="0.2">
      <c r="A571" s="7" t="s">
        <v>1538</v>
      </c>
      <c r="B571" s="8">
        <v>0</v>
      </c>
      <c r="C571" s="329">
        <v>2.2099996247671818</v>
      </c>
      <c r="D571" s="329">
        <v>7.742997181731492</v>
      </c>
    </row>
    <row r="572" spans="1:4" ht="27.75" customHeight="1" x14ac:dyDescent="0.2">
      <c r="A572" s="7" t="s">
        <v>1539</v>
      </c>
      <c r="B572" s="8">
        <v>0</v>
      </c>
      <c r="C572" s="329">
        <v>1.5455020955528584</v>
      </c>
      <c r="D572" s="329">
        <v>1.5675652952200945</v>
      </c>
    </row>
    <row r="573" spans="1:4" ht="27.75" customHeight="1" x14ac:dyDescent="0.2">
      <c r="A573" s="7" t="s">
        <v>1540</v>
      </c>
      <c r="B573" s="8">
        <v>0</v>
      </c>
      <c r="C573" s="329">
        <v>4.6106404169436344E-2</v>
      </c>
      <c r="D573" s="329">
        <v>2.5224843501121166E-2</v>
      </c>
    </row>
    <row r="574" spans="1:4" ht="27.75" customHeight="1" x14ac:dyDescent="0.2">
      <c r="A574" s="7" t="s">
        <v>1541</v>
      </c>
      <c r="B574" s="8">
        <v>0</v>
      </c>
      <c r="C574" s="329">
        <v>2.8739724017907076</v>
      </c>
      <c r="D574" s="329">
        <v>1.0814020007190661</v>
      </c>
    </row>
    <row r="575" spans="1:4" ht="27.75" customHeight="1" x14ac:dyDescent="0.2">
      <c r="A575" s="7" t="s">
        <v>1542</v>
      </c>
      <c r="B575" s="8">
        <v>0</v>
      </c>
      <c r="C575" s="329">
        <v>8.1544999677235025E-2</v>
      </c>
      <c r="D575" s="329">
        <v>0.9843326119531467</v>
      </c>
    </row>
    <row r="576" spans="1:4" ht="27.75" customHeight="1" x14ac:dyDescent="0.2">
      <c r="A576" s="7" t="s">
        <v>1543</v>
      </c>
      <c r="B576" s="8">
        <v>0</v>
      </c>
      <c r="C576" s="329">
        <v>0</v>
      </c>
      <c r="D576" s="329">
        <v>0</v>
      </c>
    </row>
    <row r="577" spans="1:4" ht="27.75" customHeight="1" x14ac:dyDescent="0.2">
      <c r="A577" s="7" t="s">
        <v>1544</v>
      </c>
      <c r="B577" s="8">
        <v>0</v>
      </c>
      <c r="C577" s="329">
        <v>1.600280209925645</v>
      </c>
      <c r="D577" s="329">
        <v>2.820382482180082</v>
      </c>
    </row>
    <row r="578" spans="1:4" ht="27.75" customHeight="1" x14ac:dyDescent="0.2">
      <c r="A578" s="7" t="s">
        <v>1545</v>
      </c>
      <c r="B578" s="8">
        <v>0</v>
      </c>
      <c r="C578" s="329">
        <v>1.600280209925645</v>
      </c>
      <c r="D578" s="329">
        <v>2.820382482180082</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3"/>
  <sheetViews>
    <sheetView zoomScale="90" zoomScaleNormal="90" zoomScaleSheetLayoutView="100" workbookViewId="0"/>
  </sheetViews>
  <sheetFormatPr defaultColWidth="11.5703125" defaultRowHeight="12.75" x14ac:dyDescent="0.2"/>
  <cols>
    <col min="1" max="1" width="13.85546875" style="175" customWidth="1"/>
    <col min="2" max="2" width="37.42578125" style="175" bestFit="1" customWidth="1"/>
    <col min="3" max="3" width="19" style="176" customWidth="1"/>
    <col min="4" max="4" width="5.28515625" style="175" bestFit="1" customWidth="1"/>
    <col min="5" max="5" width="4.7109375" style="175" customWidth="1"/>
    <col min="6" max="6" width="29.140625" style="175" bestFit="1" customWidth="1"/>
    <col min="7" max="7" width="11.5703125" style="175"/>
    <col min="8" max="8" width="64.5703125" style="175" bestFit="1" customWidth="1"/>
    <col min="9" max="16384" width="11.5703125" style="175"/>
  </cols>
  <sheetData>
    <row r="1" spans="1:8" ht="26.25" customHeight="1" x14ac:dyDescent="0.35">
      <c r="A1" s="186" t="s">
        <v>28</v>
      </c>
      <c r="H1" s="177"/>
    </row>
    <row r="2" spans="1:8" ht="12.75" customHeight="1" x14ac:dyDescent="0.2">
      <c r="A2" s="178"/>
    </row>
    <row r="3" spans="1:8" ht="12.75" customHeight="1" x14ac:dyDescent="0.2">
      <c r="A3" s="178"/>
    </row>
    <row r="4" spans="1:8" ht="12.75" customHeight="1" x14ac:dyDescent="0.2">
      <c r="A4" s="178"/>
    </row>
    <row r="5" spans="1:8" ht="12.75" customHeight="1" x14ac:dyDescent="0.2">
      <c r="A5" s="178"/>
    </row>
    <row r="6" spans="1:8" ht="12.75" customHeight="1" x14ac:dyDescent="0.2">
      <c r="A6" s="178"/>
    </row>
    <row r="7" spans="1:8" ht="12.75" customHeight="1" x14ac:dyDescent="0.2">
      <c r="A7" s="178"/>
    </row>
    <row r="8" spans="1:8" ht="12.75" customHeight="1" x14ac:dyDescent="0.2">
      <c r="A8" s="178"/>
    </row>
    <row r="9" spans="1:8" ht="12.75" customHeight="1" x14ac:dyDescent="0.2">
      <c r="A9" s="178"/>
    </row>
    <row r="10" spans="1:8" ht="12.75" customHeight="1" x14ac:dyDescent="0.2">
      <c r="A10" s="178"/>
    </row>
    <row r="11" spans="1:8" ht="12.75" customHeight="1" x14ac:dyDescent="0.2">
      <c r="A11" s="178"/>
    </row>
    <row r="12" spans="1:8" ht="12.75" customHeight="1" x14ac:dyDescent="0.2">
      <c r="A12" s="178"/>
    </row>
    <row r="13" spans="1:8" ht="12.75" customHeight="1" x14ac:dyDescent="0.2">
      <c r="A13" s="178"/>
    </row>
    <row r="14" spans="1:8" ht="12.75" customHeight="1" x14ac:dyDescent="0.2">
      <c r="A14" s="178"/>
    </row>
    <row r="15" spans="1:8" ht="12.75" customHeight="1" x14ac:dyDescent="0.2">
      <c r="A15" s="178"/>
    </row>
    <row r="16" spans="1:8" ht="12.75" customHeight="1" x14ac:dyDescent="0.2">
      <c r="A16" s="178"/>
    </row>
    <row r="17" spans="1:8" ht="12.75" customHeight="1" x14ac:dyDescent="0.2">
      <c r="A17" s="178"/>
    </row>
    <row r="18" spans="1:8" ht="12.75" customHeight="1" x14ac:dyDescent="0.2">
      <c r="A18" s="178"/>
    </row>
    <row r="19" spans="1:8" ht="12.75" customHeight="1" x14ac:dyDescent="0.2">
      <c r="A19" s="178"/>
    </row>
    <row r="20" spans="1:8" ht="12.75" customHeight="1" x14ac:dyDescent="0.2">
      <c r="A20" s="178"/>
    </row>
    <row r="21" spans="1:8" ht="12.75" customHeight="1" x14ac:dyDescent="0.2">
      <c r="A21" s="178"/>
    </row>
    <row r="22" spans="1:8" ht="12.75" customHeight="1" x14ac:dyDescent="0.2">
      <c r="A22" s="178"/>
    </row>
    <row r="23" spans="1:8" ht="12.75" customHeight="1" x14ac:dyDescent="0.2">
      <c r="A23" s="178"/>
    </row>
    <row r="24" spans="1:8" ht="12.75" customHeight="1" x14ac:dyDescent="0.2">
      <c r="A24" s="178"/>
    </row>
    <row r="25" spans="1:8" ht="12.75" customHeight="1" x14ac:dyDescent="0.2">
      <c r="A25" s="178"/>
    </row>
    <row r="26" spans="1:8" ht="12.75" customHeight="1" x14ac:dyDescent="0.2">
      <c r="A26" s="178"/>
    </row>
    <row r="27" spans="1:8" ht="12.75" customHeight="1" x14ac:dyDescent="0.2">
      <c r="A27" s="178"/>
    </row>
    <row r="28" spans="1:8" s="180" customFormat="1" ht="51" x14ac:dyDescent="0.2">
      <c r="A28" s="63" t="s">
        <v>312</v>
      </c>
      <c r="B28" s="63" t="s">
        <v>313</v>
      </c>
      <c r="C28" s="63" t="s">
        <v>540</v>
      </c>
      <c r="D28" s="179"/>
      <c r="E28" s="179"/>
      <c r="F28" s="63" t="s">
        <v>541</v>
      </c>
      <c r="G28" s="63" t="s">
        <v>542</v>
      </c>
      <c r="H28" s="63" t="s">
        <v>543</v>
      </c>
    </row>
    <row r="29" spans="1:8" x14ac:dyDescent="0.2">
      <c r="A29" s="188">
        <v>3</v>
      </c>
      <c r="B29" s="181" t="s">
        <v>314</v>
      </c>
      <c r="C29" s="187" t="s">
        <v>549</v>
      </c>
      <c r="F29" s="175" t="s">
        <v>546</v>
      </c>
      <c r="G29" s="182">
        <v>43626</v>
      </c>
      <c r="H29" s="175" t="s">
        <v>547</v>
      </c>
    </row>
    <row r="30" spans="1:8" x14ac:dyDescent="0.2">
      <c r="A30" s="188">
        <v>4</v>
      </c>
      <c r="B30" s="181" t="s">
        <v>314</v>
      </c>
      <c r="C30" s="187" t="s">
        <v>549</v>
      </c>
      <c r="F30" s="175" t="s">
        <v>551</v>
      </c>
      <c r="G30" s="182">
        <v>43626</v>
      </c>
      <c r="H30" s="175" t="s">
        <v>547</v>
      </c>
    </row>
    <row r="31" spans="1:8" x14ac:dyDescent="0.2">
      <c r="A31" s="188">
        <v>5</v>
      </c>
      <c r="B31" s="181" t="s">
        <v>315</v>
      </c>
      <c r="C31" s="187" t="s">
        <v>549</v>
      </c>
      <c r="F31" s="175" t="s">
        <v>550</v>
      </c>
      <c r="G31" s="182">
        <v>43626</v>
      </c>
      <c r="H31" s="175" t="s">
        <v>547</v>
      </c>
    </row>
    <row r="32" spans="1:8" x14ac:dyDescent="0.2">
      <c r="A32" s="188">
        <v>6</v>
      </c>
      <c r="B32" s="181" t="s">
        <v>316</v>
      </c>
      <c r="C32" s="187" t="s">
        <v>549</v>
      </c>
      <c r="F32" s="175" t="s">
        <v>552</v>
      </c>
      <c r="G32" s="182">
        <v>43626</v>
      </c>
      <c r="H32" s="175" t="s">
        <v>553</v>
      </c>
    </row>
    <row r="33" spans="1:8" x14ac:dyDescent="0.2">
      <c r="A33" s="188">
        <v>7</v>
      </c>
      <c r="B33" s="181" t="s">
        <v>316</v>
      </c>
      <c r="C33" s="187" t="s">
        <v>549</v>
      </c>
      <c r="F33" s="185"/>
      <c r="G33" s="182"/>
      <c r="H33" s="184"/>
    </row>
    <row r="34" spans="1:8" x14ac:dyDescent="0.2">
      <c r="A34" s="188">
        <v>8</v>
      </c>
      <c r="B34" s="181" t="s">
        <v>316</v>
      </c>
      <c r="C34" s="187" t="s">
        <v>549</v>
      </c>
      <c r="F34" s="183"/>
      <c r="G34" s="182"/>
    </row>
    <row r="35" spans="1:8" x14ac:dyDescent="0.2">
      <c r="A35" s="188">
        <v>9</v>
      </c>
      <c r="B35" s="181" t="s">
        <v>316</v>
      </c>
      <c r="C35" s="187" t="s">
        <v>549</v>
      </c>
      <c r="G35" s="182"/>
      <c r="H35" s="183"/>
    </row>
    <row r="36" spans="1:8" x14ac:dyDescent="0.2">
      <c r="A36" s="188">
        <v>10</v>
      </c>
      <c r="B36" s="181" t="s">
        <v>316</v>
      </c>
      <c r="C36" s="187" t="s">
        <v>549</v>
      </c>
      <c r="G36" s="182"/>
      <c r="H36" s="183"/>
    </row>
    <row r="37" spans="1:8" x14ac:dyDescent="0.2">
      <c r="A37" s="188">
        <v>11</v>
      </c>
      <c r="B37" s="181" t="s">
        <v>316</v>
      </c>
      <c r="C37" s="187" t="s">
        <v>549</v>
      </c>
      <c r="G37" s="182"/>
    </row>
    <row r="38" spans="1:8" x14ac:dyDescent="0.2">
      <c r="A38" s="188">
        <v>12</v>
      </c>
      <c r="B38" s="181" t="s">
        <v>316</v>
      </c>
      <c r="C38" s="187" t="s">
        <v>549</v>
      </c>
      <c r="G38" s="182"/>
    </row>
    <row r="39" spans="1:8" x14ac:dyDescent="0.2">
      <c r="A39" s="188">
        <v>13</v>
      </c>
      <c r="B39" s="181" t="s">
        <v>317</v>
      </c>
      <c r="C39" s="187" t="s">
        <v>549</v>
      </c>
      <c r="G39" s="182"/>
    </row>
    <row r="40" spans="1:8" x14ac:dyDescent="0.2">
      <c r="A40" s="188">
        <v>15</v>
      </c>
      <c r="B40" s="181" t="s">
        <v>317</v>
      </c>
      <c r="C40" s="187" t="s">
        <v>549</v>
      </c>
      <c r="F40" s="183"/>
      <c r="G40" s="182"/>
      <c r="H40" s="183"/>
    </row>
    <row r="41" spans="1:8" x14ac:dyDescent="0.2">
      <c r="A41" s="188">
        <v>16</v>
      </c>
      <c r="B41" s="181" t="s">
        <v>318</v>
      </c>
      <c r="C41" s="187" t="s">
        <v>549</v>
      </c>
      <c r="G41" s="182"/>
      <c r="H41" s="183"/>
    </row>
    <row r="42" spans="1:8" x14ac:dyDescent="0.2">
      <c r="A42" s="188">
        <v>17</v>
      </c>
      <c r="B42" s="181" t="s">
        <v>318</v>
      </c>
      <c r="C42" s="187" t="s">
        <v>549</v>
      </c>
      <c r="G42" s="182"/>
    </row>
    <row r="43" spans="1:8" x14ac:dyDescent="0.2">
      <c r="A43" s="188">
        <v>18</v>
      </c>
      <c r="B43" s="181" t="s">
        <v>318</v>
      </c>
      <c r="C43" s="187" t="s">
        <v>549</v>
      </c>
      <c r="G43" s="182"/>
    </row>
    <row r="44" spans="1:8" x14ac:dyDescent="0.2">
      <c r="A44" s="188">
        <v>19</v>
      </c>
      <c r="B44" s="181" t="s">
        <v>318</v>
      </c>
      <c r="C44" s="187" t="s">
        <v>549</v>
      </c>
      <c r="G44" s="182"/>
    </row>
    <row r="45" spans="1:8" x14ac:dyDescent="0.2">
      <c r="A45" s="188">
        <v>20</v>
      </c>
      <c r="B45" s="181" t="s">
        <v>318</v>
      </c>
      <c r="C45" s="187" t="s">
        <v>549</v>
      </c>
      <c r="G45" s="182"/>
    </row>
    <row r="46" spans="1:8" x14ac:dyDescent="0.2">
      <c r="A46" s="188">
        <v>21</v>
      </c>
      <c r="B46" s="181" t="s">
        <v>318</v>
      </c>
      <c r="C46" s="187" t="s">
        <v>549</v>
      </c>
      <c r="G46" s="182"/>
    </row>
    <row r="47" spans="1:8" x14ac:dyDescent="0.2">
      <c r="A47" s="188">
        <v>22</v>
      </c>
      <c r="B47" s="181" t="s">
        <v>318</v>
      </c>
      <c r="C47" s="187" t="s">
        <v>549</v>
      </c>
      <c r="G47" s="182"/>
    </row>
    <row r="48" spans="1:8" x14ac:dyDescent="0.2">
      <c r="A48" s="188">
        <v>23</v>
      </c>
      <c r="B48" s="181" t="s">
        <v>319</v>
      </c>
      <c r="C48" s="187" t="s">
        <v>549</v>
      </c>
      <c r="G48" s="182"/>
    </row>
    <row r="49" spans="1:8" x14ac:dyDescent="0.2">
      <c r="A49" s="188">
        <v>24</v>
      </c>
      <c r="B49" s="181" t="s">
        <v>319</v>
      </c>
      <c r="C49" s="187" t="s">
        <v>549</v>
      </c>
      <c r="G49" s="182"/>
    </row>
    <row r="50" spans="1:8" x14ac:dyDescent="0.2">
      <c r="A50" s="188">
        <v>25</v>
      </c>
      <c r="B50" s="181" t="s">
        <v>319</v>
      </c>
      <c r="C50" s="187" t="s">
        <v>549</v>
      </c>
      <c r="G50" s="182"/>
    </row>
    <row r="51" spans="1:8" x14ac:dyDescent="0.2">
      <c r="A51" s="188">
        <v>26</v>
      </c>
      <c r="B51" s="181" t="s">
        <v>319</v>
      </c>
      <c r="C51" s="187" t="s">
        <v>549</v>
      </c>
      <c r="G51" s="182"/>
    </row>
    <row r="52" spans="1:8" x14ac:dyDescent="0.2">
      <c r="A52" s="188">
        <v>28</v>
      </c>
      <c r="B52" s="181" t="s">
        <v>319</v>
      </c>
      <c r="C52" s="187" t="s">
        <v>549</v>
      </c>
      <c r="G52" s="182"/>
    </row>
    <row r="53" spans="1:8" x14ac:dyDescent="0.2">
      <c r="A53" s="188">
        <v>29</v>
      </c>
      <c r="B53" s="181" t="s">
        <v>319</v>
      </c>
      <c r="C53" s="187" t="s">
        <v>549</v>
      </c>
      <c r="G53" s="182"/>
    </row>
    <row r="54" spans="1:8" x14ac:dyDescent="0.2">
      <c r="A54" s="188">
        <v>30</v>
      </c>
      <c r="B54" s="181" t="s">
        <v>319</v>
      </c>
      <c r="C54" s="187" t="s">
        <v>549</v>
      </c>
      <c r="G54" s="182"/>
    </row>
    <row r="55" spans="1:8" x14ac:dyDescent="0.2">
      <c r="A55" s="188">
        <v>31</v>
      </c>
      <c r="B55" s="181" t="s">
        <v>319</v>
      </c>
      <c r="C55" s="187" t="s">
        <v>549</v>
      </c>
      <c r="G55" s="182"/>
    </row>
    <row r="56" spans="1:8" x14ac:dyDescent="0.2">
      <c r="A56" s="188">
        <v>32</v>
      </c>
      <c r="B56" s="181" t="s">
        <v>319</v>
      </c>
      <c r="C56" s="187" t="s">
        <v>549</v>
      </c>
      <c r="F56" s="183"/>
      <c r="G56" s="182"/>
      <c r="H56" s="183"/>
    </row>
    <row r="57" spans="1:8" x14ac:dyDescent="0.2">
      <c r="A57" s="188">
        <v>33</v>
      </c>
      <c r="B57" s="181" t="s">
        <v>319</v>
      </c>
      <c r="C57" s="187" t="s">
        <v>549</v>
      </c>
      <c r="F57" s="183"/>
      <c r="G57" s="182"/>
      <c r="H57" s="183"/>
    </row>
    <row r="58" spans="1:8" x14ac:dyDescent="0.2">
      <c r="A58" s="188">
        <v>34</v>
      </c>
      <c r="B58" s="181" t="s">
        <v>319</v>
      </c>
      <c r="C58" s="187" t="s">
        <v>549</v>
      </c>
      <c r="F58" s="183"/>
      <c r="G58" s="182"/>
      <c r="H58" s="183"/>
    </row>
    <row r="59" spans="1:8" x14ac:dyDescent="0.2">
      <c r="A59" s="188">
        <v>35</v>
      </c>
      <c r="B59" s="181" t="s">
        <v>319</v>
      </c>
      <c r="C59" s="187" t="s">
        <v>549</v>
      </c>
      <c r="F59" s="183"/>
      <c r="G59" s="182"/>
      <c r="H59" s="183"/>
    </row>
    <row r="60" spans="1:8" x14ac:dyDescent="0.2">
      <c r="A60" s="188">
        <v>36</v>
      </c>
      <c r="B60" s="181" t="s">
        <v>319</v>
      </c>
      <c r="C60" s="187" t="s">
        <v>549</v>
      </c>
      <c r="F60" s="183"/>
      <c r="G60" s="182"/>
      <c r="H60" s="183"/>
    </row>
    <row r="61" spans="1:8" x14ac:dyDescent="0.2">
      <c r="A61" s="188">
        <v>37</v>
      </c>
      <c r="B61" s="181" t="s">
        <v>319</v>
      </c>
      <c r="C61" s="187" t="s">
        <v>549</v>
      </c>
      <c r="F61" s="183"/>
      <c r="G61" s="182"/>
      <c r="H61" s="183"/>
    </row>
    <row r="62" spans="1:8" x14ac:dyDescent="0.2">
      <c r="A62" s="188">
        <v>38</v>
      </c>
      <c r="B62" s="181" t="s">
        <v>319</v>
      </c>
      <c r="C62" s="187" t="s">
        <v>549</v>
      </c>
      <c r="F62" s="183"/>
      <c r="G62" s="182"/>
      <c r="H62" s="183"/>
    </row>
    <row r="63" spans="1:8" x14ac:dyDescent="0.2">
      <c r="A63" s="188">
        <v>39</v>
      </c>
      <c r="B63" s="181" t="s">
        <v>319</v>
      </c>
      <c r="C63" s="187" t="s">
        <v>549</v>
      </c>
      <c r="F63" s="183"/>
      <c r="G63" s="182"/>
      <c r="H63" s="183"/>
    </row>
    <row r="64" spans="1:8" x14ac:dyDescent="0.2">
      <c r="A64" s="188">
        <v>40</v>
      </c>
      <c r="B64" s="181" t="s">
        <v>318</v>
      </c>
      <c r="C64" s="187" t="s">
        <v>549</v>
      </c>
      <c r="F64" s="183"/>
      <c r="G64" s="182"/>
      <c r="H64" s="183"/>
    </row>
    <row r="65" spans="1:8" x14ac:dyDescent="0.2">
      <c r="A65" s="188">
        <v>41</v>
      </c>
      <c r="B65" s="181" t="s">
        <v>320</v>
      </c>
      <c r="C65" s="187" t="s">
        <v>549</v>
      </c>
      <c r="F65" s="183"/>
      <c r="G65" s="182"/>
      <c r="H65" s="183"/>
    </row>
    <row r="66" spans="1:8" x14ac:dyDescent="0.2">
      <c r="A66" s="188">
        <v>42</v>
      </c>
      <c r="B66" s="181" t="s">
        <v>321</v>
      </c>
      <c r="C66" s="187" t="s">
        <v>549</v>
      </c>
      <c r="F66" s="183"/>
      <c r="G66" s="182"/>
      <c r="H66" s="183"/>
    </row>
    <row r="67" spans="1:8" x14ac:dyDescent="0.2">
      <c r="A67" s="188">
        <v>43</v>
      </c>
      <c r="B67" s="181" t="s">
        <v>321</v>
      </c>
      <c r="C67" s="187" t="s">
        <v>549</v>
      </c>
      <c r="F67" s="183"/>
      <c r="G67" s="182"/>
      <c r="H67" s="183"/>
    </row>
    <row r="68" spans="1:8" x14ac:dyDescent="0.2">
      <c r="A68" s="188">
        <v>44</v>
      </c>
      <c r="B68" s="181" t="s">
        <v>320</v>
      </c>
      <c r="C68" s="187" t="s">
        <v>549</v>
      </c>
      <c r="F68" s="183"/>
      <c r="G68" s="182"/>
      <c r="H68" s="183"/>
    </row>
    <row r="69" spans="1:8" x14ac:dyDescent="0.2">
      <c r="A69" s="188">
        <v>45</v>
      </c>
      <c r="B69" s="181" t="s">
        <v>322</v>
      </c>
      <c r="C69" s="187" t="s">
        <v>549</v>
      </c>
      <c r="F69" s="183"/>
      <c r="G69" s="182"/>
      <c r="H69" s="183"/>
    </row>
    <row r="70" spans="1:8" x14ac:dyDescent="0.2">
      <c r="A70" s="188">
        <v>46</v>
      </c>
      <c r="B70" s="181" t="s">
        <v>323</v>
      </c>
      <c r="C70" s="187" t="s">
        <v>549</v>
      </c>
      <c r="F70" s="183"/>
      <c r="G70" s="182"/>
      <c r="H70" s="183"/>
    </row>
    <row r="71" spans="1:8" x14ac:dyDescent="0.2">
      <c r="A71" s="188">
        <v>47</v>
      </c>
      <c r="B71" s="181" t="s">
        <v>324</v>
      </c>
      <c r="C71" s="187" t="s">
        <v>549</v>
      </c>
      <c r="F71" s="183"/>
      <c r="G71" s="182"/>
      <c r="H71" s="183"/>
    </row>
    <row r="72" spans="1:8" x14ac:dyDescent="0.2">
      <c r="A72" s="188">
        <v>48</v>
      </c>
      <c r="B72" s="181" t="s">
        <v>325</v>
      </c>
      <c r="C72" s="187" t="s">
        <v>549</v>
      </c>
      <c r="F72" s="183"/>
      <c r="G72" s="182"/>
      <c r="H72" s="183"/>
    </row>
    <row r="73" spans="1:8" x14ac:dyDescent="0.2">
      <c r="A73" s="188">
        <v>49</v>
      </c>
      <c r="B73" s="181" t="s">
        <v>318</v>
      </c>
      <c r="C73" s="187" t="s">
        <v>549</v>
      </c>
      <c r="F73" s="183"/>
      <c r="G73" s="182"/>
      <c r="H73" s="183"/>
    </row>
    <row r="74" spans="1:8" x14ac:dyDescent="0.2">
      <c r="A74" s="188">
        <v>50</v>
      </c>
      <c r="B74" s="181" t="s">
        <v>326</v>
      </c>
      <c r="C74" s="187" t="s">
        <v>549</v>
      </c>
      <c r="F74" s="183"/>
      <c r="G74" s="182"/>
      <c r="H74" s="183"/>
    </row>
    <row r="75" spans="1:8" x14ac:dyDescent="0.2">
      <c r="A75" s="188">
        <v>51</v>
      </c>
      <c r="B75" s="181" t="s">
        <v>327</v>
      </c>
      <c r="C75" s="187" t="s">
        <v>548</v>
      </c>
      <c r="F75" s="183"/>
      <c r="G75" s="182"/>
      <c r="H75" s="183"/>
    </row>
    <row r="76" spans="1:8" x14ac:dyDescent="0.2">
      <c r="A76" s="188">
        <v>52</v>
      </c>
      <c r="B76" s="181" t="s">
        <v>328</v>
      </c>
      <c r="C76" s="187" t="s">
        <v>549</v>
      </c>
      <c r="F76" s="183"/>
      <c r="G76" s="182"/>
      <c r="H76" s="183"/>
    </row>
    <row r="77" spans="1:8" x14ac:dyDescent="0.2">
      <c r="A77" s="188">
        <v>53</v>
      </c>
      <c r="B77" s="181" t="s">
        <v>328</v>
      </c>
      <c r="C77" s="187" t="s">
        <v>549</v>
      </c>
      <c r="F77" s="183"/>
      <c r="G77" s="182"/>
      <c r="H77" s="183"/>
    </row>
    <row r="78" spans="1:8" x14ac:dyDescent="0.2">
      <c r="A78" s="188">
        <v>55</v>
      </c>
      <c r="B78" s="181" t="s">
        <v>328</v>
      </c>
      <c r="C78" s="187" t="s">
        <v>549</v>
      </c>
      <c r="F78" s="183"/>
      <c r="G78" s="182"/>
      <c r="H78" s="183"/>
    </row>
    <row r="79" spans="1:8" x14ac:dyDescent="0.2">
      <c r="A79" s="188">
        <v>56</v>
      </c>
      <c r="B79" s="181" t="s">
        <v>328</v>
      </c>
      <c r="C79" s="187" t="s">
        <v>549</v>
      </c>
      <c r="F79" s="183"/>
      <c r="G79" s="182"/>
      <c r="H79" s="183"/>
    </row>
    <row r="80" spans="1:8" x14ac:dyDescent="0.2">
      <c r="A80" s="188">
        <v>57</v>
      </c>
      <c r="B80" s="181" t="s">
        <v>328</v>
      </c>
      <c r="C80" s="187" t="s">
        <v>549</v>
      </c>
      <c r="F80" s="183"/>
      <c r="G80" s="182"/>
      <c r="H80" s="183"/>
    </row>
    <row r="81" spans="1:8" x14ac:dyDescent="0.2">
      <c r="A81" s="188">
        <v>58</v>
      </c>
      <c r="B81" s="181" t="s">
        <v>329</v>
      </c>
      <c r="C81" s="187" t="s">
        <v>548</v>
      </c>
      <c r="F81" s="183"/>
      <c r="G81" s="182"/>
      <c r="H81" s="183"/>
    </row>
    <row r="82" spans="1:8" x14ac:dyDescent="0.2">
      <c r="A82" s="188">
        <v>59</v>
      </c>
      <c r="B82" s="181" t="s">
        <v>328</v>
      </c>
      <c r="C82" s="187" t="s">
        <v>549</v>
      </c>
      <c r="F82" s="183"/>
      <c r="G82" s="182"/>
      <c r="H82" s="183"/>
    </row>
    <row r="83" spans="1:8" x14ac:dyDescent="0.2">
      <c r="A83" s="188">
        <v>60</v>
      </c>
      <c r="B83" s="181" t="s">
        <v>328</v>
      </c>
      <c r="C83" s="187" t="s">
        <v>549</v>
      </c>
      <c r="F83" s="183"/>
      <c r="G83" s="182"/>
      <c r="H83" s="183"/>
    </row>
    <row r="84" spans="1:8" x14ac:dyDescent="0.2">
      <c r="A84" s="188">
        <v>62</v>
      </c>
      <c r="B84" s="181" t="s">
        <v>330</v>
      </c>
      <c r="C84" s="187" t="s">
        <v>549</v>
      </c>
    </row>
    <row r="85" spans="1:8" x14ac:dyDescent="0.2">
      <c r="A85" s="188">
        <v>63</v>
      </c>
      <c r="B85" s="181" t="s">
        <v>321</v>
      </c>
      <c r="C85" s="187" t="s">
        <v>549</v>
      </c>
    </row>
    <row r="86" spans="1:8" x14ac:dyDescent="0.2">
      <c r="A86" s="188">
        <v>64</v>
      </c>
      <c r="B86" s="181" t="s">
        <v>328</v>
      </c>
      <c r="C86" s="187" t="s">
        <v>549</v>
      </c>
    </row>
    <row r="87" spans="1:8" x14ac:dyDescent="0.2">
      <c r="A87" s="188">
        <v>65</v>
      </c>
      <c r="B87" s="181" t="s">
        <v>331</v>
      </c>
      <c r="C87" s="187" t="s">
        <v>549</v>
      </c>
    </row>
    <row r="88" spans="1:8" x14ac:dyDescent="0.2">
      <c r="A88" s="188">
        <v>66</v>
      </c>
      <c r="B88" s="181" t="s">
        <v>331</v>
      </c>
      <c r="C88" s="187" t="s">
        <v>549</v>
      </c>
    </row>
    <row r="89" spans="1:8" x14ac:dyDescent="0.2">
      <c r="A89" s="188">
        <v>67</v>
      </c>
      <c r="B89" s="181" t="s">
        <v>332</v>
      </c>
      <c r="C89" s="187" t="s">
        <v>549</v>
      </c>
    </row>
    <row r="90" spans="1:8" x14ac:dyDescent="0.2">
      <c r="A90" s="188">
        <v>71</v>
      </c>
      <c r="B90" s="181" t="s">
        <v>332</v>
      </c>
      <c r="C90" s="187" t="s">
        <v>549</v>
      </c>
    </row>
    <row r="91" spans="1:8" x14ac:dyDescent="0.2">
      <c r="A91" s="188">
        <v>72</v>
      </c>
      <c r="B91" s="181" t="s">
        <v>332</v>
      </c>
      <c r="C91" s="187" t="s">
        <v>549</v>
      </c>
    </row>
    <row r="92" spans="1:8" x14ac:dyDescent="0.2">
      <c r="A92" s="188">
        <v>73</v>
      </c>
      <c r="B92" s="181" t="s">
        <v>332</v>
      </c>
      <c r="C92" s="187" t="s">
        <v>549</v>
      </c>
    </row>
    <row r="93" spans="1:8" x14ac:dyDescent="0.2">
      <c r="A93" s="188">
        <v>74</v>
      </c>
      <c r="B93" s="181" t="s">
        <v>333</v>
      </c>
      <c r="C93" s="187" t="s">
        <v>549</v>
      </c>
    </row>
    <row r="94" spans="1:8" x14ac:dyDescent="0.2">
      <c r="A94" s="188">
        <v>75</v>
      </c>
      <c r="B94" s="181" t="s">
        <v>334</v>
      </c>
      <c r="C94" s="187" t="s">
        <v>549</v>
      </c>
    </row>
    <row r="95" spans="1:8" x14ac:dyDescent="0.2">
      <c r="A95" s="188">
        <v>76</v>
      </c>
      <c r="B95" s="181" t="s">
        <v>334</v>
      </c>
      <c r="C95" s="187" t="s">
        <v>549</v>
      </c>
    </row>
    <row r="96" spans="1:8" x14ac:dyDescent="0.2">
      <c r="A96" s="188">
        <v>77</v>
      </c>
      <c r="B96" s="181" t="s">
        <v>334</v>
      </c>
      <c r="C96" s="187" t="s">
        <v>549</v>
      </c>
    </row>
    <row r="97" spans="1:3" x14ac:dyDescent="0.2">
      <c r="A97" s="188">
        <v>78</v>
      </c>
      <c r="B97" s="181" t="s">
        <v>335</v>
      </c>
      <c r="C97" s="187" t="s">
        <v>549</v>
      </c>
    </row>
    <row r="98" spans="1:3" x14ac:dyDescent="0.2">
      <c r="A98" s="188">
        <v>79</v>
      </c>
      <c r="B98" s="181" t="s">
        <v>336</v>
      </c>
      <c r="C98" s="187" t="s">
        <v>548</v>
      </c>
    </row>
    <row r="99" spans="1:3" x14ac:dyDescent="0.2">
      <c r="A99" s="188">
        <v>80</v>
      </c>
      <c r="B99" s="181" t="s">
        <v>337</v>
      </c>
      <c r="C99" s="187" t="s">
        <v>549</v>
      </c>
    </row>
    <row r="100" spans="1:3" x14ac:dyDescent="0.2">
      <c r="A100" s="188">
        <v>81</v>
      </c>
      <c r="B100" s="181" t="s">
        <v>338</v>
      </c>
      <c r="C100" s="187" t="s">
        <v>549</v>
      </c>
    </row>
    <row r="101" spans="1:3" x14ac:dyDescent="0.2">
      <c r="A101" s="188">
        <v>82</v>
      </c>
      <c r="B101" s="181" t="s">
        <v>339</v>
      </c>
      <c r="C101" s="187" t="s">
        <v>549</v>
      </c>
    </row>
    <row r="102" spans="1:3" x14ac:dyDescent="0.2">
      <c r="A102" s="188">
        <v>83</v>
      </c>
      <c r="B102" s="181" t="s">
        <v>339</v>
      </c>
      <c r="C102" s="187" t="s">
        <v>549</v>
      </c>
    </row>
    <row r="103" spans="1:3" x14ac:dyDescent="0.2">
      <c r="A103" s="188">
        <v>84</v>
      </c>
      <c r="B103" s="181" t="s">
        <v>339</v>
      </c>
      <c r="C103" s="187" t="s">
        <v>549</v>
      </c>
    </row>
    <row r="104" spans="1:3" x14ac:dyDescent="0.2">
      <c r="A104" s="188">
        <v>85</v>
      </c>
      <c r="B104" s="181" t="s">
        <v>339</v>
      </c>
      <c r="C104" s="187" t="s">
        <v>549</v>
      </c>
    </row>
    <row r="105" spans="1:3" x14ac:dyDescent="0.2">
      <c r="A105" s="188">
        <v>86</v>
      </c>
      <c r="B105" s="181" t="s">
        <v>339</v>
      </c>
      <c r="C105" s="187" t="s">
        <v>549</v>
      </c>
    </row>
    <row r="106" spans="1:3" x14ac:dyDescent="0.2">
      <c r="A106" s="188">
        <v>87</v>
      </c>
      <c r="B106" s="181" t="s">
        <v>339</v>
      </c>
      <c r="C106" s="187" t="s">
        <v>549</v>
      </c>
    </row>
    <row r="107" spans="1:3" x14ac:dyDescent="0.2">
      <c r="A107" s="188">
        <v>88</v>
      </c>
      <c r="B107" s="181" t="s">
        <v>339</v>
      </c>
      <c r="C107" s="187" t="s">
        <v>549</v>
      </c>
    </row>
    <row r="108" spans="1:3" x14ac:dyDescent="0.2">
      <c r="A108" s="188">
        <v>91</v>
      </c>
      <c r="B108" s="181" t="s">
        <v>340</v>
      </c>
      <c r="C108" s="187" t="s">
        <v>549</v>
      </c>
    </row>
    <row r="109" spans="1:3" x14ac:dyDescent="0.2">
      <c r="A109" s="188">
        <v>92</v>
      </c>
      <c r="B109" s="181" t="s">
        <v>340</v>
      </c>
      <c r="C109" s="187" t="s">
        <v>549</v>
      </c>
    </row>
    <row r="110" spans="1:3" x14ac:dyDescent="0.2">
      <c r="A110" s="188">
        <v>93</v>
      </c>
      <c r="B110" s="181" t="s">
        <v>341</v>
      </c>
      <c r="C110" s="187" t="s">
        <v>548</v>
      </c>
    </row>
    <row r="111" spans="1:3" x14ac:dyDescent="0.2">
      <c r="A111" s="188">
        <v>94</v>
      </c>
      <c r="B111" s="181" t="s">
        <v>340</v>
      </c>
      <c r="C111" s="187" t="s">
        <v>549</v>
      </c>
    </row>
    <row r="112" spans="1:3" x14ac:dyDescent="0.2">
      <c r="A112" s="188">
        <v>95</v>
      </c>
      <c r="B112" s="181" t="s">
        <v>340</v>
      </c>
      <c r="C112" s="187" t="s">
        <v>549</v>
      </c>
    </row>
    <row r="113" spans="1:3" x14ac:dyDescent="0.2">
      <c r="A113" s="188">
        <v>96</v>
      </c>
      <c r="B113" s="181" t="s">
        <v>340</v>
      </c>
      <c r="C113" s="187" t="s">
        <v>549</v>
      </c>
    </row>
    <row r="114" spans="1:3" x14ac:dyDescent="0.2">
      <c r="A114" s="188">
        <v>97</v>
      </c>
      <c r="B114" s="181" t="s">
        <v>342</v>
      </c>
      <c r="C114" s="187" t="s">
        <v>549</v>
      </c>
    </row>
    <row r="115" spans="1:3" x14ac:dyDescent="0.2">
      <c r="A115" s="188">
        <v>98</v>
      </c>
      <c r="B115" s="181" t="s">
        <v>343</v>
      </c>
      <c r="C115" s="187" t="s">
        <v>549</v>
      </c>
    </row>
    <row r="116" spans="1:3" x14ac:dyDescent="0.2">
      <c r="A116" s="188">
        <v>99</v>
      </c>
      <c r="B116" s="181" t="s">
        <v>344</v>
      </c>
      <c r="C116" s="187" t="s">
        <v>549</v>
      </c>
    </row>
    <row r="117" spans="1:3" x14ac:dyDescent="0.2">
      <c r="A117" s="188">
        <v>100</v>
      </c>
      <c r="B117" s="181" t="s">
        <v>344</v>
      </c>
      <c r="C117" s="187" t="s">
        <v>549</v>
      </c>
    </row>
    <row r="118" spans="1:3" x14ac:dyDescent="0.2">
      <c r="A118" s="188">
        <v>101</v>
      </c>
      <c r="B118" s="181" t="s">
        <v>345</v>
      </c>
      <c r="C118" s="187" t="s">
        <v>549</v>
      </c>
    </row>
    <row r="119" spans="1:3" x14ac:dyDescent="0.2">
      <c r="A119" s="188">
        <v>102</v>
      </c>
      <c r="B119" s="181" t="s">
        <v>345</v>
      </c>
      <c r="C119" s="187" t="s">
        <v>549</v>
      </c>
    </row>
    <row r="120" spans="1:3" x14ac:dyDescent="0.2">
      <c r="A120" s="188">
        <v>103</v>
      </c>
      <c r="B120" s="181" t="s">
        <v>345</v>
      </c>
      <c r="C120" s="187" t="s">
        <v>549</v>
      </c>
    </row>
    <row r="121" spans="1:3" x14ac:dyDescent="0.2">
      <c r="A121" s="188">
        <v>104</v>
      </c>
      <c r="B121" s="181" t="s">
        <v>346</v>
      </c>
      <c r="C121" s="187" t="s">
        <v>549</v>
      </c>
    </row>
    <row r="122" spans="1:3" x14ac:dyDescent="0.2">
      <c r="A122" s="188">
        <v>105</v>
      </c>
      <c r="B122" s="181" t="s">
        <v>346</v>
      </c>
      <c r="C122" s="187" t="s">
        <v>549</v>
      </c>
    </row>
    <row r="123" spans="1:3" x14ac:dyDescent="0.2">
      <c r="A123" s="188">
        <v>106</v>
      </c>
      <c r="B123" s="181" t="s">
        <v>346</v>
      </c>
      <c r="C123" s="187" t="s">
        <v>549</v>
      </c>
    </row>
    <row r="124" spans="1:3" x14ac:dyDescent="0.2">
      <c r="A124" s="188">
        <v>107</v>
      </c>
      <c r="B124" s="181" t="s">
        <v>346</v>
      </c>
      <c r="C124" s="187" t="s">
        <v>549</v>
      </c>
    </row>
    <row r="125" spans="1:3" x14ac:dyDescent="0.2">
      <c r="A125" s="188">
        <v>108</v>
      </c>
      <c r="B125" s="181" t="s">
        <v>346</v>
      </c>
      <c r="C125" s="187" t="s">
        <v>549</v>
      </c>
    </row>
    <row r="126" spans="1:3" x14ac:dyDescent="0.2">
      <c r="A126" s="188">
        <v>109</v>
      </c>
      <c r="B126" s="181" t="s">
        <v>346</v>
      </c>
      <c r="C126" s="187" t="s">
        <v>549</v>
      </c>
    </row>
    <row r="127" spans="1:3" x14ac:dyDescent="0.2">
      <c r="A127" s="188">
        <v>110</v>
      </c>
      <c r="B127" s="181" t="s">
        <v>346</v>
      </c>
      <c r="C127" s="187" t="s">
        <v>549</v>
      </c>
    </row>
    <row r="128" spans="1:3" x14ac:dyDescent="0.2">
      <c r="A128" s="188">
        <v>111</v>
      </c>
      <c r="B128" s="181" t="s">
        <v>347</v>
      </c>
      <c r="C128" s="187" t="s">
        <v>549</v>
      </c>
    </row>
    <row r="129" spans="1:3" x14ac:dyDescent="0.2">
      <c r="A129" s="188">
        <v>112</v>
      </c>
      <c r="B129" s="181" t="s">
        <v>348</v>
      </c>
      <c r="C129" s="187" t="s">
        <v>549</v>
      </c>
    </row>
    <row r="130" spans="1:3" x14ac:dyDescent="0.2">
      <c r="A130" s="188">
        <v>113</v>
      </c>
      <c r="B130" s="181" t="s">
        <v>348</v>
      </c>
      <c r="C130" s="187" t="s">
        <v>549</v>
      </c>
    </row>
    <row r="131" spans="1:3" x14ac:dyDescent="0.2">
      <c r="A131" s="188">
        <v>115</v>
      </c>
      <c r="B131" s="181" t="s">
        <v>348</v>
      </c>
      <c r="C131" s="187" t="s">
        <v>549</v>
      </c>
    </row>
    <row r="132" spans="1:3" x14ac:dyDescent="0.2">
      <c r="A132" s="188">
        <v>116</v>
      </c>
      <c r="B132" s="181" t="s">
        <v>348</v>
      </c>
      <c r="C132" s="187" t="s">
        <v>549</v>
      </c>
    </row>
    <row r="133" spans="1:3" x14ac:dyDescent="0.2">
      <c r="A133" s="188">
        <v>117</v>
      </c>
      <c r="B133" s="181" t="s">
        <v>348</v>
      </c>
      <c r="C133" s="187" t="s">
        <v>549</v>
      </c>
    </row>
    <row r="134" spans="1:3" x14ac:dyDescent="0.2">
      <c r="A134" s="188">
        <v>118</v>
      </c>
      <c r="B134" s="181" t="s">
        <v>349</v>
      </c>
      <c r="C134" s="187" t="s">
        <v>549</v>
      </c>
    </row>
    <row r="135" spans="1:3" x14ac:dyDescent="0.2">
      <c r="A135" s="188">
        <v>119</v>
      </c>
      <c r="B135" s="181" t="s">
        <v>349</v>
      </c>
      <c r="C135" s="187" t="s">
        <v>549</v>
      </c>
    </row>
    <row r="136" spans="1:3" x14ac:dyDescent="0.2">
      <c r="A136" s="188">
        <v>120</v>
      </c>
      <c r="B136" s="181" t="s">
        <v>321</v>
      </c>
      <c r="C136" s="187" t="s">
        <v>549</v>
      </c>
    </row>
    <row r="137" spans="1:3" x14ac:dyDescent="0.2">
      <c r="A137" s="188">
        <v>121</v>
      </c>
      <c r="B137" s="181" t="s">
        <v>350</v>
      </c>
      <c r="C137" s="187" t="s">
        <v>548</v>
      </c>
    </row>
    <row r="138" spans="1:3" x14ac:dyDescent="0.2">
      <c r="A138" s="188">
        <v>122</v>
      </c>
      <c r="B138" s="181" t="s">
        <v>351</v>
      </c>
      <c r="C138" s="187" t="s">
        <v>548</v>
      </c>
    </row>
    <row r="139" spans="1:3" x14ac:dyDescent="0.2">
      <c r="A139" s="188">
        <v>123</v>
      </c>
      <c r="B139" s="181" t="s">
        <v>352</v>
      </c>
      <c r="C139" s="187" t="s">
        <v>548</v>
      </c>
    </row>
    <row r="140" spans="1:3" x14ac:dyDescent="0.2">
      <c r="A140" s="188">
        <v>124</v>
      </c>
      <c r="B140" s="181" t="s">
        <v>352</v>
      </c>
      <c r="C140" s="187" t="s">
        <v>548</v>
      </c>
    </row>
    <row r="141" spans="1:3" x14ac:dyDescent="0.2">
      <c r="A141" s="188">
        <v>125</v>
      </c>
      <c r="B141" s="181" t="s">
        <v>352</v>
      </c>
      <c r="C141" s="187" t="s">
        <v>548</v>
      </c>
    </row>
    <row r="142" spans="1:3" x14ac:dyDescent="0.2">
      <c r="A142" s="188">
        <v>126</v>
      </c>
      <c r="B142" s="181" t="s">
        <v>353</v>
      </c>
      <c r="C142" s="187" t="s">
        <v>548</v>
      </c>
    </row>
    <row r="143" spans="1:3" x14ac:dyDescent="0.2">
      <c r="A143" s="188">
        <v>127</v>
      </c>
      <c r="B143" s="181" t="s">
        <v>354</v>
      </c>
      <c r="C143" s="187" t="s">
        <v>548</v>
      </c>
    </row>
    <row r="144" spans="1:3" x14ac:dyDescent="0.2">
      <c r="A144" s="188">
        <v>128</v>
      </c>
      <c r="B144" s="181" t="s">
        <v>355</v>
      </c>
      <c r="C144" s="187" t="s">
        <v>548</v>
      </c>
    </row>
    <row r="145" spans="1:3" x14ac:dyDescent="0.2">
      <c r="A145" s="188">
        <v>129</v>
      </c>
      <c r="B145" s="181" t="s">
        <v>354</v>
      </c>
      <c r="C145" s="187" t="s">
        <v>548</v>
      </c>
    </row>
    <row r="146" spans="1:3" x14ac:dyDescent="0.2">
      <c r="A146" s="188">
        <v>130</v>
      </c>
      <c r="B146" s="181" t="s">
        <v>356</v>
      </c>
      <c r="C146" s="187" t="s">
        <v>548</v>
      </c>
    </row>
    <row r="147" spans="1:3" x14ac:dyDescent="0.2">
      <c r="A147" s="188">
        <v>131</v>
      </c>
      <c r="B147" s="181" t="s">
        <v>356</v>
      </c>
      <c r="C147" s="187" t="s">
        <v>548</v>
      </c>
    </row>
    <row r="148" spans="1:3" x14ac:dyDescent="0.2">
      <c r="A148" s="188">
        <v>132</v>
      </c>
      <c r="B148" s="181" t="s">
        <v>357</v>
      </c>
      <c r="C148" s="187" t="s">
        <v>548</v>
      </c>
    </row>
    <row r="149" spans="1:3" x14ac:dyDescent="0.2">
      <c r="A149" s="188">
        <v>133</v>
      </c>
      <c r="B149" s="181" t="s">
        <v>357</v>
      </c>
      <c r="C149" s="187" t="s">
        <v>548</v>
      </c>
    </row>
    <row r="150" spans="1:3" x14ac:dyDescent="0.2">
      <c r="A150" s="188">
        <v>134</v>
      </c>
      <c r="B150" s="181" t="s">
        <v>357</v>
      </c>
      <c r="C150" s="187" t="s">
        <v>548</v>
      </c>
    </row>
    <row r="151" spans="1:3" x14ac:dyDescent="0.2">
      <c r="A151" s="188">
        <v>135</v>
      </c>
      <c r="B151" s="181" t="s">
        <v>357</v>
      </c>
      <c r="C151" s="187" t="s">
        <v>548</v>
      </c>
    </row>
    <row r="152" spans="1:3" x14ac:dyDescent="0.2">
      <c r="A152" s="188">
        <v>136</v>
      </c>
      <c r="B152" s="181" t="s">
        <v>357</v>
      </c>
      <c r="C152" s="187" t="s">
        <v>548</v>
      </c>
    </row>
    <row r="153" spans="1:3" x14ac:dyDescent="0.2">
      <c r="A153" s="188">
        <v>137</v>
      </c>
      <c r="B153" s="181" t="s">
        <v>357</v>
      </c>
      <c r="C153" s="187" t="s">
        <v>548</v>
      </c>
    </row>
    <row r="154" spans="1:3" x14ac:dyDescent="0.2">
      <c r="A154" s="188">
        <v>138</v>
      </c>
      <c r="B154" s="181" t="s">
        <v>357</v>
      </c>
      <c r="C154" s="187" t="s">
        <v>548</v>
      </c>
    </row>
    <row r="155" spans="1:3" x14ac:dyDescent="0.2">
      <c r="A155" s="188">
        <v>140</v>
      </c>
      <c r="B155" s="181" t="s">
        <v>341</v>
      </c>
      <c r="C155" s="187" t="s">
        <v>548</v>
      </c>
    </row>
    <row r="156" spans="1:3" x14ac:dyDescent="0.2">
      <c r="A156" s="188">
        <v>141</v>
      </c>
      <c r="B156" s="181" t="s">
        <v>358</v>
      </c>
      <c r="C156" s="187" t="s">
        <v>548</v>
      </c>
    </row>
    <row r="157" spans="1:3" x14ac:dyDescent="0.2">
      <c r="A157" s="188">
        <v>142</v>
      </c>
      <c r="B157" s="181" t="s">
        <v>358</v>
      </c>
      <c r="C157" s="187" t="s">
        <v>548</v>
      </c>
    </row>
    <row r="158" spans="1:3" x14ac:dyDescent="0.2">
      <c r="A158" s="188">
        <v>143</v>
      </c>
      <c r="B158" s="181" t="s">
        <v>344</v>
      </c>
      <c r="C158" s="187" t="s">
        <v>549</v>
      </c>
    </row>
    <row r="159" spans="1:3" x14ac:dyDescent="0.2">
      <c r="A159" s="188">
        <v>144</v>
      </c>
      <c r="B159" s="181" t="s">
        <v>359</v>
      </c>
      <c r="C159" s="187" t="s">
        <v>548</v>
      </c>
    </row>
    <row r="160" spans="1:3" x14ac:dyDescent="0.2">
      <c r="A160" s="188">
        <v>145</v>
      </c>
      <c r="B160" s="181" t="s">
        <v>359</v>
      </c>
      <c r="C160" s="187" t="s">
        <v>548</v>
      </c>
    </row>
    <row r="161" spans="1:3" x14ac:dyDescent="0.2">
      <c r="A161" s="188">
        <v>146</v>
      </c>
      <c r="B161" s="181" t="s">
        <v>359</v>
      </c>
      <c r="C161" s="187" t="s">
        <v>548</v>
      </c>
    </row>
    <row r="162" spans="1:3" x14ac:dyDescent="0.2">
      <c r="A162" s="188">
        <v>147</v>
      </c>
      <c r="B162" s="181" t="s">
        <v>359</v>
      </c>
      <c r="C162" s="187" t="s">
        <v>548</v>
      </c>
    </row>
    <row r="163" spans="1:3" x14ac:dyDescent="0.2">
      <c r="A163" s="188">
        <v>148</v>
      </c>
      <c r="B163" s="181" t="s">
        <v>360</v>
      </c>
      <c r="C163" s="187" t="s">
        <v>549</v>
      </c>
    </row>
    <row r="164" spans="1:3" x14ac:dyDescent="0.2">
      <c r="A164" s="188">
        <v>149</v>
      </c>
      <c r="B164" s="181" t="s">
        <v>361</v>
      </c>
      <c r="C164" s="187" t="s">
        <v>548</v>
      </c>
    </row>
    <row r="165" spans="1:3" x14ac:dyDescent="0.2">
      <c r="A165" s="188">
        <v>150</v>
      </c>
      <c r="B165" s="181" t="s">
        <v>353</v>
      </c>
      <c r="C165" s="187" t="s">
        <v>548</v>
      </c>
    </row>
    <row r="166" spans="1:3" x14ac:dyDescent="0.2">
      <c r="A166" s="188">
        <v>151</v>
      </c>
      <c r="B166" s="181" t="s">
        <v>353</v>
      </c>
      <c r="C166" s="187" t="s">
        <v>548</v>
      </c>
    </row>
    <row r="167" spans="1:3" x14ac:dyDescent="0.2">
      <c r="A167" s="188">
        <v>152</v>
      </c>
      <c r="B167" s="181" t="s">
        <v>353</v>
      </c>
      <c r="C167" s="187" t="s">
        <v>548</v>
      </c>
    </row>
    <row r="168" spans="1:3" x14ac:dyDescent="0.2">
      <c r="A168" s="188">
        <v>153</v>
      </c>
      <c r="B168" s="181" t="s">
        <v>353</v>
      </c>
      <c r="C168" s="187" t="s">
        <v>548</v>
      </c>
    </row>
    <row r="169" spans="1:3" x14ac:dyDescent="0.2">
      <c r="A169" s="188">
        <v>154</v>
      </c>
      <c r="B169" s="181" t="s">
        <v>353</v>
      </c>
      <c r="C169" s="187" t="s">
        <v>548</v>
      </c>
    </row>
    <row r="170" spans="1:3" x14ac:dyDescent="0.2">
      <c r="A170" s="188">
        <v>155</v>
      </c>
      <c r="B170" s="181" t="s">
        <v>341</v>
      </c>
      <c r="C170" s="187" t="s">
        <v>548</v>
      </c>
    </row>
    <row r="171" spans="1:3" x14ac:dyDescent="0.2">
      <c r="A171" s="188">
        <v>156</v>
      </c>
      <c r="B171" s="181" t="s">
        <v>353</v>
      </c>
      <c r="C171" s="187" t="s">
        <v>548</v>
      </c>
    </row>
    <row r="172" spans="1:3" x14ac:dyDescent="0.2">
      <c r="A172" s="188">
        <v>157</v>
      </c>
      <c r="B172" s="181" t="s">
        <v>353</v>
      </c>
      <c r="C172" s="187" t="s">
        <v>548</v>
      </c>
    </row>
    <row r="173" spans="1:3" x14ac:dyDescent="0.2">
      <c r="A173" s="188">
        <v>158</v>
      </c>
      <c r="B173" s="181" t="s">
        <v>353</v>
      </c>
      <c r="C173" s="187" t="s">
        <v>548</v>
      </c>
    </row>
    <row r="174" spans="1:3" x14ac:dyDescent="0.2">
      <c r="A174" s="188">
        <v>159</v>
      </c>
      <c r="B174" s="181" t="s">
        <v>328</v>
      </c>
      <c r="C174" s="187" t="s">
        <v>549</v>
      </c>
    </row>
    <row r="175" spans="1:3" x14ac:dyDescent="0.2">
      <c r="A175" s="188">
        <v>160</v>
      </c>
      <c r="B175" s="181" t="s">
        <v>353</v>
      </c>
      <c r="C175" s="187" t="s">
        <v>548</v>
      </c>
    </row>
    <row r="176" spans="1:3" x14ac:dyDescent="0.2">
      <c r="A176" s="188">
        <v>161</v>
      </c>
      <c r="B176" s="181" t="s">
        <v>353</v>
      </c>
      <c r="C176" s="187" t="s">
        <v>548</v>
      </c>
    </row>
    <row r="177" spans="1:3" x14ac:dyDescent="0.2">
      <c r="A177" s="188">
        <v>162</v>
      </c>
      <c r="B177" s="181" t="s">
        <v>353</v>
      </c>
      <c r="C177" s="187" t="s">
        <v>548</v>
      </c>
    </row>
    <row r="178" spans="1:3" x14ac:dyDescent="0.2">
      <c r="A178" s="188">
        <v>163</v>
      </c>
      <c r="B178" s="181" t="s">
        <v>353</v>
      </c>
      <c r="C178" s="187" t="s">
        <v>548</v>
      </c>
    </row>
    <row r="179" spans="1:3" x14ac:dyDescent="0.2">
      <c r="A179" s="188">
        <v>164</v>
      </c>
      <c r="B179" s="181" t="s">
        <v>353</v>
      </c>
      <c r="C179" s="187" t="s">
        <v>548</v>
      </c>
    </row>
    <row r="180" spans="1:3" x14ac:dyDescent="0.2">
      <c r="A180" s="188">
        <v>165</v>
      </c>
      <c r="B180" s="181" t="s">
        <v>353</v>
      </c>
      <c r="C180" s="187" t="s">
        <v>548</v>
      </c>
    </row>
    <row r="181" spans="1:3" x14ac:dyDescent="0.2">
      <c r="A181" s="188">
        <v>166</v>
      </c>
      <c r="B181" s="181" t="s">
        <v>353</v>
      </c>
      <c r="C181" s="187" t="s">
        <v>548</v>
      </c>
    </row>
    <row r="182" spans="1:3" x14ac:dyDescent="0.2">
      <c r="A182" s="188">
        <v>167</v>
      </c>
      <c r="B182" s="181" t="s">
        <v>353</v>
      </c>
      <c r="C182" s="187" t="s">
        <v>548</v>
      </c>
    </row>
    <row r="183" spans="1:3" x14ac:dyDescent="0.2">
      <c r="A183" s="188">
        <v>168</v>
      </c>
      <c r="B183" s="181" t="s">
        <v>353</v>
      </c>
      <c r="C183" s="187" t="s">
        <v>548</v>
      </c>
    </row>
    <row r="184" spans="1:3" x14ac:dyDescent="0.2">
      <c r="A184" s="188">
        <v>169</v>
      </c>
      <c r="B184" s="181" t="s">
        <v>353</v>
      </c>
      <c r="C184" s="187" t="s">
        <v>548</v>
      </c>
    </row>
    <row r="185" spans="1:3" x14ac:dyDescent="0.2">
      <c r="A185" s="188">
        <v>170</v>
      </c>
      <c r="B185" s="181" t="s">
        <v>353</v>
      </c>
      <c r="C185" s="187" t="s">
        <v>548</v>
      </c>
    </row>
    <row r="186" spans="1:3" x14ac:dyDescent="0.2">
      <c r="A186" s="188">
        <v>171</v>
      </c>
      <c r="B186" s="181" t="s">
        <v>353</v>
      </c>
      <c r="C186" s="187" t="s">
        <v>548</v>
      </c>
    </row>
    <row r="187" spans="1:3" x14ac:dyDescent="0.2">
      <c r="A187" s="188">
        <v>172</v>
      </c>
      <c r="B187" s="181" t="s">
        <v>353</v>
      </c>
      <c r="C187" s="187" t="s">
        <v>548</v>
      </c>
    </row>
    <row r="188" spans="1:3" x14ac:dyDescent="0.2">
      <c r="A188" s="188">
        <v>173</v>
      </c>
      <c r="B188" s="181" t="s">
        <v>353</v>
      </c>
      <c r="C188" s="187" t="s">
        <v>548</v>
      </c>
    </row>
    <row r="189" spans="1:3" x14ac:dyDescent="0.2">
      <c r="A189" s="188">
        <v>174</v>
      </c>
      <c r="B189" s="181" t="s">
        <v>353</v>
      </c>
      <c r="C189" s="187" t="s">
        <v>548</v>
      </c>
    </row>
    <row r="190" spans="1:3" x14ac:dyDescent="0.2">
      <c r="A190" s="188">
        <v>175</v>
      </c>
      <c r="B190" s="181" t="s">
        <v>353</v>
      </c>
      <c r="C190" s="187" t="s">
        <v>548</v>
      </c>
    </row>
    <row r="191" spans="1:3" x14ac:dyDescent="0.2">
      <c r="A191" s="188">
        <v>176</v>
      </c>
      <c r="B191" s="181" t="s">
        <v>353</v>
      </c>
      <c r="C191" s="187" t="s">
        <v>548</v>
      </c>
    </row>
    <row r="192" spans="1:3" x14ac:dyDescent="0.2">
      <c r="A192" s="188">
        <v>177</v>
      </c>
      <c r="B192" s="181" t="s">
        <v>353</v>
      </c>
      <c r="C192" s="187" t="s">
        <v>548</v>
      </c>
    </row>
    <row r="193" spans="1:3" x14ac:dyDescent="0.2">
      <c r="A193" s="188">
        <v>178</v>
      </c>
      <c r="B193" s="181" t="s">
        <v>362</v>
      </c>
      <c r="C193" s="187" t="s">
        <v>548</v>
      </c>
    </row>
    <row r="194" spans="1:3" x14ac:dyDescent="0.2">
      <c r="A194" s="188">
        <v>179</v>
      </c>
      <c r="B194" s="181" t="s">
        <v>353</v>
      </c>
      <c r="C194" s="187" t="s">
        <v>548</v>
      </c>
    </row>
    <row r="195" spans="1:3" x14ac:dyDescent="0.2">
      <c r="A195" s="188">
        <v>180</v>
      </c>
      <c r="B195" s="181" t="s">
        <v>353</v>
      </c>
      <c r="C195" s="187" t="s">
        <v>548</v>
      </c>
    </row>
    <row r="196" spans="1:3" x14ac:dyDescent="0.2">
      <c r="A196" s="188">
        <v>181</v>
      </c>
      <c r="B196" s="181" t="s">
        <v>353</v>
      </c>
      <c r="C196" s="187" t="s">
        <v>548</v>
      </c>
    </row>
    <row r="197" spans="1:3" x14ac:dyDescent="0.2">
      <c r="A197" s="188">
        <v>182</v>
      </c>
      <c r="B197" s="181" t="s">
        <v>353</v>
      </c>
      <c r="C197" s="187" t="s">
        <v>548</v>
      </c>
    </row>
    <row r="198" spans="1:3" x14ac:dyDescent="0.2">
      <c r="A198" s="188">
        <v>183</v>
      </c>
      <c r="B198" s="181" t="s">
        <v>353</v>
      </c>
      <c r="C198" s="187" t="s">
        <v>548</v>
      </c>
    </row>
    <row r="199" spans="1:3" x14ac:dyDescent="0.2">
      <c r="A199" s="188">
        <v>184</v>
      </c>
      <c r="B199" s="181" t="s">
        <v>353</v>
      </c>
      <c r="C199" s="187" t="s">
        <v>548</v>
      </c>
    </row>
    <row r="200" spans="1:3" x14ac:dyDescent="0.2">
      <c r="A200" s="188">
        <v>185</v>
      </c>
      <c r="B200" s="181" t="s">
        <v>353</v>
      </c>
      <c r="C200" s="187" t="s">
        <v>548</v>
      </c>
    </row>
    <row r="201" spans="1:3" x14ac:dyDescent="0.2">
      <c r="A201" s="188">
        <v>186</v>
      </c>
      <c r="B201" s="181" t="s">
        <v>353</v>
      </c>
      <c r="C201" s="187" t="s">
        <v>548</v>
      </c>
    </row>
    <row r="202" spans="1:3" x14ac:dyDescent="0.2">
      <c r="A202" s="188">
        <v>187</v>
      </c>
      <c r="B202" s="181" t="s">
        <v>353</v>
      </c>
      <c r="C202" s="187" t="s">
        <v>548</v>
      </c>
    </row>
    <row r="203" spans="1:3" x14ac:dyDescent="0.2">
      <c r="A203" s="188">
        <v>188</v>
      </c>
      <c r="B203" s="181" t="s">
        <v>353</v>
      </c>
      <c r="C203" s="187" t="s">
        <v>548</v>
      </c>
    </row>
    <row r="204" spans="1:3" x14ac:dyDescent="0.2">
      <c r="A204" s="188">
        <v>189</v>
      </c>
      <c r="B204" s="181" t="s">
        <v>353</v>
      </c>
      <c r="C204" s="187" t="s">
        <v>548</v>
      </c>
    </row>
    <row r="205" spans="1:3" x14ac:dyDescent="0.2">
      <c r="A205" s="188">
        <v>190</v>
      </c>
      <c r="B205" s="181" t="s">
        <v>353</v>
      </c>
      <c r="C205" s="187" t="s">
        <v>548</v>
      </c>
    </row>
    <row r="206" spans="1:3" x14ac:dyDescent="0.2">
      <c r="A206" s="188">
        <v>191</v>
      </c>
      <c r="B206" s="181" t="s">
        <v>353</v>
      </c>
      <c r="C206" s="187" t="s">
        <v>548</v>
      </c>
    </row>
    <row r="207" spans="1:3" x14ac:dyDescent="0.2">
      <c r="A207" s="188">
        <v>192</v>
      </c>
      <c r="B207" s="181" t="s">
        <v>353</v>
      </c>
      <c r="C207" s="187" t="s">
        <v>548</v>
      </c>
    </row>
    <row r="208" spans="1:3" x14ac:dyDescent="0.2">
      <c r="A208" s="188">
        <v>193</v>
      </c>
      <c r="B208" s="181" t="s">
        <v>353</v>
      </c>
      <c r="C208" s="187" t="s">
        <v>548</v>
      </c>
    </row>
    <row r="209" spans="1:3" x14ac:dyDescent="0.2">
      <c r="A209" s="188">
        <v>194</v>
      </c>
      <c r="B209" s="181" t="s">
        <v>353</v>
      </c>
      <c r="C209" s="187" t="s">
        <v>548</v>
      </c>
    </row>
    <row r="210" spans="1:3" x14ac:dyDescent="0.2">
      <c r="A210" s="188">
        <v>195</v>
      </c>
      <c r="B210" s="181" t="s">
        <v>353</v>
      </c>
      <c r="C210" s="187" t="s">
        <v>548</v>
      </c>
    </row>
    <row r="211" spans="1:3" x14ac:dyDescent="0.2">
      <c r="A211" s="188">
        <v>196</v>
      </c>
      <c r="B211" s="181" t="s">
        <v>353</v>
      </c>
      <c r="C211" s="187" t="s">
        <v>548</v>
      </c>
    </row>
    <row r="212" spans="1:3" x14ac:dyDescent="0.2">
      <c r="A212" s="188">
        <v>197</v>
      </c>
      <c r="B212" s="181" t="s">
        <v>353</v>
      </c>
      <c r="C212" s="187" t="s">
        <v>548</v>
      </c>
    </row>
    <row r="213" spans="1:3" x14ac:dyDescent="0.2">
      <c r="A213" s="188">
        <v>198</v>
      </c>
      <c r="B213" s="181" t="s">
        <v>353</v>
      </c>
      <c r="C213" s="187" t="s">
        <v>548</v>
      </c>
    </row>
    <row r="214" spans="1:3" x14ac:dyDescent="0.2">
      <c r="A214" s="188">
        <v>199</v>
      </c>
      <c r="B214" s="181" t="s">
        <v>353</v>
      </c>
      <c r="C214" s="187" t="s">
        <v>548</v>
      </c>
    </row>
    <row r="215" spans="1:3" x14ac:dyDescent="0.2">
      <c r="A215" s="188">
        <v>201</v>
      </c>
      <c r="B215" s="181" t="s">
        <v>353</v>
      </c>
      <c r="C215" s="187" t="s">
        <v>548</v>
      </c>
    </row>
    <row r="216" spans="1:3" x14ac:dyDescent="0.2">
      <c r="A216" s="188">
        <v>202</v>
      </c>
      <c r="B216" s="181" t="s">
        <v>353</v>
      </c>
      <c r="C216" s="187" t="s">
        <v>548</v>
      </c>
    </row>
    <row r="217" spans="1:3" x14ac:dyDescent="0.2">
      <c r="A217" s="188">
        <v>203</v>
      </c>
      <c r="B217" s="181" t="s">
        <v>353</v>
      </c>
      <c r="C217" s="187" t="s">
        <v>548</v>
      </c>
    </row>
    <row r="218" spans="1:3" x14ac:dyDescent="0.2">
      <c r="A218" s="188">
        <v>204</v>
      </c>
      <c r="B218" s="181" t="s">
        <v>353</v>
      </c>
      <c r="C218" s="187" t="s">
        <v>548</v>
      </c>
    </row>
    <row r="219" spans="1:3" x14ac:dyDescent="0.2">
      <c r="A219" s="188">
        <v>205</v>
      </c>
      <c r="B219" s="181" t="s">
        <v>353</v>
      </c>
      <c r="C219" s="187" t="s">
        <v>548</v>
      </c>
    </row>
    <row r="220" spans="1:3" x14ac:dyDescent="0.2">
      <c r="A220" s="188">
        <v>206</v>
      </c>
      <c r="B220" s="181" t="s">
        <v>353</v>
      </c>
      <c r="C220" s="187" t="s">
        <v>548</v>
      </c>
    </row>
    <row r="221" spans="1:3" x14ac:dyDescent="0.2">
      <c r="A221" s="188">
        <v>207</v>
      </c>
      <c r="B221" s="181" t="s">
        <v>353</v>
      </c>
      <c r="C221" s="187" t="s">
        <v>548</v>
      </c>
    </row>
    <row r="222" spans="1:3" x14ac:dyDescent="0.2">
      <c r="A222" s="188">
        <v>208</v>
      </c>
      <c r="B222" s="181" t="s">
        <v>353</v>
      </c>
      <c r="C222" s="187" t="s">
        <v>548</v>
      </c>
    </row>
    <row r="223" spans="1:3" x14ac:dyDescent="0.2">
      <c r="A223" s="188">
        <v>209</v>
      </c>
      <c r="B223" s="181" t="s">
        <v>353</v>
      </c>
      <c r="C223" s="187" t="s">
        <v>548</v>
      </c>
    </row>
    <row r="224" spans="1:3" x14ac:dyDescent="0.2">
      <c r="A224" s="188">
        <v>210</v>
      </c>
      <c r="B224" s="181" t="s">
        <v>353</v>
      </c>
      <c r="C224" s="187" t="s">
        <v>548</v>
      </c>
    </row>
    <row r="225" spans="1:3" x14ac:dyDescent="0.2">
      <c r="A225" s="188">
        <v>211</v>
      </c>
      <c r="B225" s="181" t="s">
        <v>353</v>
      </c>
      <c r="C225" s="187" t="s">
        <v>548</v>
      </c>
    </row>
    <row r="226" spans="1:3" x14ac:dyDescent="0.2">
      <c r="A226" s="188">
        <v>212</v>
      </c>
      <c r="B226" s="181" t="s">
        <v>353</v>
      </c>
      <c r="C226" s="187" t="s">
        <v>548</v>
      </c>
    </row>
    <row r="227" spans="1:3" x14ac:dyDescent="0.2">
      <c r="A227" s="188">
        <v>213</v>
      </c>
      <c r="B227" s="181" t="s">
        <v>353</v>
      </c>
      <c r="C227" s="187" t="s">
        <v>548</v>
      </c>
    </row>
    <row r="228" spans="1:3" x14ac:dyDescent="0.2">
      <c r="A228" s="188">
        <v>214</v>
      </c>
      <c r="B228" s="181" t="s">
        <v>353</v>
      </c>
      <c r="C228" s="187" t="s">
        <v>548</v>
      </c>
    </row>
    <row r="229" spans="1:3" x14ac:dyDescent="0.2">
      <c r="A229" s="188">
        <v>215</v>
      </c>
      <c r="B229" s="181" t="s">
        <v>353</v>
      </c>
      <c r="C229" s="187" t="s">
        <v>548</v>
      </c>
    </row>
    <row r="230" spans="1:3" x14ac:dyDescent="0.2">
      <c r="A230" s="188">
        <v>216</v>
      </c>
      <c r="B230" s="181" t="s">
        <v>353</v>
      </c>
      <c r="C230" s="187" t="s">
        <v>548</v>
      </c>
    </row>
    <row r="231" spans="1:3" x14ac:dyDescent="0.2">
      <c r="A231" s="188">
        <v>217</v>
      </c>
      <c r="B231" s="181" t="s">
        <v>353</v>
      </c>
      <c r="C231" s="187" t="s">
        <v>548</v>
      </c>
    </row>
    <row r="232" spans="1:3" x14ac:dyDescent="0.2">
      <c r="A232" s="188">
        <v>218</v>
      </c>
      <c r="B232" s="181" t="s">
        <v>353</v>
      </c>
      <c r="C232" s="187" t="s">
        <v>548</v>
      </c>
    </row>
    <row r="233" spans="1:3" x14ac:dyDescent="0.2">
      <c r="A233" s="188">
        <v>219</v>
      </c>
      <c r="B233" s="181" t="s">
        <v>353</v>
      </c>
      <c r="C233" s="187" t="s">
        <v>548</v>
      </c>
    </row>
    <row r="234" spans="1:3" x14ac:dyDescent="0.2">
      <c r="A234" s="188">
        <v>220</v>
      </c>
      <c r="B234" s="181" t="s">
        <v>353</v>
      </c>
      <c r="C234" s="187" t="s">
        <v>548</v>
      </c>
    </row>
    <row r="235" spans="1:3" x14ac:dyDescent="0.2">
      <c r="A235" s="188">
        <v>221</v>
      </c>
      <c r="B235" s="181" t="s">
        <v>353</v>
      </c>
      <c r="C235" s="187" t="s">
        <v>548</v>
      </c>
    </row>
    <row r="236" spans="1:3" x14ac:dyDescent="0.2">
      <c r="A236" s="188">
        <v>222</v>
      </c>
      <c r="B236" s="181" t="s">
        <v>353</v>
      </c>
      <c r="C236" s="187" t="s">
        <v>548</v>
      </c>
    </row>
    <row r="237" spans="1:3" x14ac:dyDescent="0.2">
      <c r="A237" s="188">
        <v>223</v>
      </c>
      <c r="B237" s="181" t="s">
        <v>353</v>
      </c>
      <c r="C237" s="187" t="s">
        <v>548</v>
      </c>
    </row>
    <row r="238" spans="1:3" x14ac:dyDescent="0.2">
      <c r="A238" s="188">
        <v>224</v>
      </c>
      <c r="B238" s="181" t="s">
        <v>353</v>
      </c>
      <c r="C238" s="187" t="s">
        <v>548</v>
      </c>
    </row>
    <row r="239" spans="1:3" x14ac:dyDescent="0.2">
      <c r="A239" s="188">
        <v>225</v>
      </c>
      <c r="B239" s="181" t="s">
        <v>353</v>
      </c>
      <c r="C239" s="187" t="s">
        <v>548</v>
      </c>
    </row>
    <row r="240" spans="1:3" x14ac:dyDescent="0.2">
      <c r="A240" s="188">
        <v>226</v>
      </c>
      <c r="B240" s="181" t="s">
        <v>353</v>
      </c>
      <c r="C240" s="187" t="s">
        <v>548</v>
      </c>
    </row>
    <row r="241" spans="1:3" x14ac:dyDescent="0.2">
      <c r="A241" s="188">
        <v>227</v>
      </c>
      <c r="B241" s="181" t="s">
        <v>353</v>
      </c>
      <c r="C241" s="187" t="s">
        <v>548</v>
      </c>
    </row>
    <row r="242" spans="1:3" x14ac:dyDescent="0.2">
      <c r="A242" s="188">
        <v>228</v>
      </c>
      <c r="B242" s="181" t="s">
        <v>363</v>
      </c>
      <c r="C242" s="187" t="s">
        <v>549</v>
      </c>
    </row>
    <row r="243" spans="1:3" x14ac:dyDescent="0.2">
      <c r="A243" s="188">
        <v>229</v>
      </c>
      <c r="B243" s="181" t="s">
        <v>363</v>
      </c>
      <c r="C243" s="187" t="s">
        <v>549</v>
      </c>
    </row>
    <row r="244" spans="1:3" x14ac:dyDescent="0.2">
      <c r="A244" s="188">
        <v>230</v>
      </c>
      <c r="B244" s="181" t="s">
        <v>353</v>
      </c>
      <c r="C244" s="187" t="s">
        <v>549</v>
      </c>
    </row>
    <row r="245" spans="1:3" x14ac:dyDescent="0.2">
      <c r="A245" s="188">
        <v>231</v>
      </c>
      <c r="B245" s="181" t="s">
        <v>341</v>
      </c>
      <c r="C245" s="187" t="s">
        <v>548</v>
      </c>
    </row>
    <row r="246" spans="1:3" x14ac:dyDescent="0.2">
      <c r="A246" s="188">
        <v>233</v>
      </c>
      <c r="B246" s="181" t="s">
        <v>341</v>
      </c>
      <c r="C246" s="187" t="s">
        <v>548</v>
      </c>
    </row>
    <row r="247" spans="1:3" x14ac:dyDescent="0.2">
      <c r="A247" s="188">
        <v>234</v>
      </c>
      <c r="B247" s="181" t="s">
        <v>341</v>
      </c>
      <c r="C247" s="187" t="s">
        <v>548</v>
      </c>
    </row>
    <row r="248" spans="1:3" x14ac:dyDescent="0.2">
      <c r="A248" s="188">
        <v>235</v>
      </c>
      <c r="B248" s="181" t="s">
        <v>341</v>
      </c>
      <c r="C248" s="187" t="s">
        <v>548</v>
      </c>
    </row>
    <row r="249" spans="1:3" x14ac:dyDescent="0.2">
      <c r="A249" s="188">
        <v>236</v>
      </c>
      <c r="B249" s="181" t="s">
        <v>341</v>
      </c>
      <c r="C249" s="187" t="s">
        <v>548</v>
      </c>
    </row>
    <row r="250" spans="1:3" x14ac:dyDescent="0.2">
      <c r="A250" s="188">
        <v>237</v>
      </c>
      <c r="B250" s="181" t="s">
        <v>341</v>
      </c>
      <c r="C250" s="187" t="s">
        <v>548</v>
      </c>
    </row>
    <row r="251" spans="1:3" x14ac:dyDescent="0.2">
      <c r="A251" s="188">
        <v>238</v>
      </c>
      <c r="B251" s="181" t="s">
        <v>353</v>
      </c>
      <c r="C251" s="187" t="s">
        <v>548</v>
      </c>
    </row>
    <row r="252" spans="1:3" x14ac:dyDescent="0.2">
      <c r="A252" s="188">
        <v>241</v>
      </c>
      <c r="B252" s="181" t="s">
        <v>364</v>
      </c>
      <c r="C252" s="187" t="s">
        <v>548</v>
      </c>
    </row>
    <row r="253" spans="1:3" x14ac:dyDescent="0.2">
      <c r="A253" s="188">
        <v>242</v>
      </c>
      <c r="B253" s="181" t="s">
        <v>365</v>
      </c>
      <c r="C253" s="187" t="s">
        <v>548</v>
      </c>
    </row>
    <row r="254" spans="1:3" x14ac:dyDescent="0.2">
      <c r="A254" s="188">
        <v>243</v>
      </c>
      <c r="B254" s="181" t="s">
        <v>329</v>
      </c>
      <c r="C254" s="187" t="s">
        <v>548</v>
      </c>
    </row>
    <row r="255" spans="1:3" x14ac:dyDescent="0.2">
      <c r="A255" s="188">
        <v>244</v>
      </c>
      <c r="B255" s="181" t="s">
        <v>353</v>
      </c>
      <c r="C255" s="187" t="s">
        <v>548</v>
      </c>
    </row>
    <row r="256" spans="1:3" x14ac:dyDescent="0.2">
      <c r="A256" s="188">
        <v>245</v>
      </c>
      <c r="B256" s="181" t="s">
        <v>365</v>
      </c>
      <c r="C256" s="187" t="s">
        <v>548</v>
      </c>
    </row>
    <row r="257" spans="1:3" x14ac:dyDescent="0.2">
      <c r="A257" s="188">
        <v>246</v>
      </c>
      <c r="B257" s="181" t="s">
        <v>366</v>
      </c>
      <c r="C257" s="187" t="s">
        <v>548</v>
      </c>
    </row>
    <row r="258" spans="1:3" x14ac:dyDescent="0.2">
      <c r="A258" s="188">
        <v>247</v>
      </c>
      <c r="B258" s="181" t="s">
        <v>365</v>
      </c>
      <c r="C258" s="187" t="s">
        <v>548</v>
      </c>
    </row>
    <row r="259" spans="1:3" x14ac:dyDescent="0.2">
      <c r="A259" s="188">
        <v>248</v>
      </c>
      <c r="B259" s="181" t="s">
        <v>353</v>
      </c>
      <c r="C259" s="187" t="s">
        <v>548</v>
      </c>
    </row>
    <row r="260" spans="1:3" x14ac:dyDescent="0.2">
      <c r="A260" s="188">
        <v>249</v>
      </c>
      <c r="B260" s="181" t="s">
        <v>365</v>
      </c>
      <c r="C260" s="187" t="s">
        <v>548</v>
      </c>
    </row>
    <row r="261" spans="1:3" x14ac:dyDescent="0.2">
      <c r="A261" s="188">
        <v>250</v>
      </c>
      <c r="B261" s="181" t="s">
        <v>367</v>
      </c>
      <c r="C261" s="187" t="s">
        <v>549</v>
      </c>
    </row>
    <row r="262" spans="1:3" x14ac:dyDescent="0.2">
      <c r="A262" s="188">
        <v>251</v>
      </c>
      <c r="B262" s="181" t="s">
        <v>367</v>
      </c>
      <c r="C262" s="187" t="s">
        <v>549</v>
      </c>
    </row>
    <row r="263" spans="1:3" x14ac:dyDescent="0.2">
      <c r="A263" s="188">
        <v>252</v>
      </c>
      <c r="B263" s="181" t="s">
        <v>367</v>
      </c>
      <c r="C263" s="187" t="s">
        <v>549</v>
      </c>
    </row>
    <row r="264" spans="1:3" x14ac:dyDescent="0.2">
      <c r="A264" s="188">
        <v>253</v>
      </c>
      <c r="B264" s="181" t="s">
        <v>367</v>
      </c>
      <c r="C264" s="187" t="s">
        <v>549</v>
      </c>
    </row>
    <row r="265" spans="1:3" x14ac:dyDescent="0.2">
      <c r="A265" s="188">
        <v>254</v>
      </c>
      <c r="B265" s="181" t="s">
        <v>368</v>
      </c>
      <c r="C265" s="187" t="s">
        <v>548</v>
      </c>
    </row>
    <row r="266" spans="1:3" x14ac:dyDescent="0.2">
      <c r="A266" s="188">
        <v>255</v>
      </c>
      <c r="B266" s="181" t="s">
        <v>369</v>
      </c>
      <c r="C266" s="187" t="s">
        <v>548</v>
      </c>
    </row>
    <row r="267" spans="1:3" x14ac:dyDescent="0.2">
      <c r="A267" s="188">
        <v>257</v>
      </c>
      <c r="B267" s="181" t="s">
        <v>370</v>
      </c>
      <c r="C267" s="187" t="s">
        <v>548</v>
      </c>
    </row>
    <row r="268" spans="1:3" x14ac:dyDescent="0.2">
      <c r="A268" s="188">
        <v>258</v>
      </c>
      <c r="B268" s="181" t="s">
        <v>371</v>
      </c>
      <c r="C268" s="187" t="s">
        <v>548</v>
      </c>
    </row>
    <row r="269" spans="1:3" x14ac:dyDescent="0.2">
      <c r="A269" s="188">
        <v>259</v>
      </c>
      <c r="B269" s="181" t="s">
        <v>372</v>
      </c>
      <c r="C269" s="187" t="s">
        <v>548</v>
      </c>
    </row>
    <row r="270" spans="1:3" x14ac:dyDescent="0.2">
      <c r="A270" s="188">
        <v>260</v>
      </c>
      <c r="B270" s="181" t="s">
        <v>371</v>
      </c>
      <c r="C270" s="187" t="s">
        <v>548</v>
      </c>
    </row>
    <row r="271" spans="1:3" x14ac:dyDescent="0.2">
      <c r="A271" s="188">
        <v>261</v>
      </c>
      <c r="B271" s="181" t="s">
        <v>371</v>
      </c>
      <c r="C271" s="187" t="s">
        <v>548</v>
      </c>
    </row>
    <row r="272" spans="1:3" x14ac:dyDescent="0.2">
      <c r="A272" s="188">
        <v>262</v>
      </c>
      <c r="B272" s="181" t="s">
        <v>371</v>
      </c>
      <c r="C272" s="187" t="s">
        <v>548</v>
      </c>
    </row>
    <row r="273" spans="1:3" x14ac:dyDescent="0.2">
      <c r="A273" s="188">
        <v>263</v>
      </c>
      <c r="B273" s="181" t="s">
        <v>371</v>
      </c>
      <c r="C273" s="187" t="s">
        <v>548</v>
      </c>
    </row>
    <row r="274" spans="1:3" x14ac:dyDescent="0.2">
      <c r="A274" s="188">
        <v>264</v>
      </c>
      <c r="B274" s="181" t="s">
        <v>371</v>
      </c>
      <c r="C274" s="187" t="s">
        <v>548</v>
      </c>
    </row>
    <row r="275" spans="1:3" x14ac:dyDescent="0.2">
      <c r="A275" s="188">
        <v>265</v>
      </c>
      <c r="B275" s="181" t="s">
        <v>373</v>
      </c>
      <c r="C275" s="187" t="s">
        <v>549</v>
      </c>
    </row>
    <row r="276" spans="1:3" x14ac:dyDescent="0.2">
      <c r="A276" s="188">
        <v>266</v>
      </c>
      <c r="B276" s="181" t="s">
        <v>373</v>
      </c>
      <c r="C276" s="187" t="s">
        <v>549</v>
      </c>
    </row>
    <row r="277" spans="1:3" x14ac:dyDescent="0.2">
      <c r="A277" s="188">
        <v>267</v>
      </c>
      <c r="B277" s="181" t="s">
        <v>373</v>
      </c>
      <c r="C277" s="187" t="s">
        <v>549</v>
      </c>
    </row>
    <row r="278" spans="1:3" x14ac:dyDescent="0.2">
      <c r="A278" s="188">
        <v>268</v>
      </c>
      <c r="B278" s="181" t="s">
        <v>373</v>
      </c>
      <c r="C278" s="187" t="s">
        <v>549</v>
      </c>
    </row>
    <row r="279" spans="1:3" x14ac:dyDescent="0.2">
      <c r="A279" s="188">
        <v>269</v>
      </c>
      <c r="B279" s="181" t="s">
        <v>373</v>
      </c>
      <c r="C279" s="187" t="s">
        <v>549</v>
      </c>
    </row>
    <row r="280" spans="1:3" x14ac:dyDescent="0.2">
      <c r="A280" s="188">
        <v>270</v>
      </c>
      <c r="B280" s="181" t="s">
        <v>373</v>
      </c>
      <c r="C280" s="187" t="s">
        <v>549</v>
      </c>
    </row>
    <row r="281" spans="1:3" x14ac:dyDescent="0.2">
      <c r="A281" s="188">
        <v>271</v>
      </c>
      <c r="B281" s="181" t="s">
        <v>373</v>
      </c>
      <c r="C281" s="187" t="s">
        <v>549</v>
      </c>
    </row>
    <row r="282" spans="1:3" x14ac:dyDescent="0.2">
      <c r="A282" s="188">
        <v>272</v>
      </c>
      <c r="B282" s="181" t="s">
        <v>373</v>
      </c>
      <c r="C282" s="187" t="s">
        <v>549</v>
      </c>
    </row>
    <row r="283" spans="1:3" x14ac:dyDescent="0.2">
      <c r="A283" s="188">
        <v>273</v>
      </c>
      <c r="B283" s="181" t="s">
        <v>373</v>
      </c>
      <c r="C283" s="187" t="s">
        <v>549</v>
      </c>
    </row>
    <row r="284" spans="1:3" x14ac:dyDescent="0.2">
      <c r="A284" s="188">
        <v>274</v>
      </c>
      <c r="B284" s="181" t="s">
        <v>373</v>
      </c>
      <c r="C284" s="187" t="s">
        <v>549</v>
      </c>
    </row>
    <row r="285" spans="1:3" x14ac:dyDescent="0.2">
      <c r="A285" s="188">
        <v>276</v>
      </c>
      <c r="B285" s="181" t="s">
        <v>373</v>
      </c>
      <c r="C285" s="187" t="s">
        <v>549</v>
      </c>
    </row>
    <row r="286" spans="1:3" x14ac:dyDescent="0.2">
      <c r="A286" s="188">
        <v>277</v>
      </c>
      <c r="B286" s="181" t="s">
        <v>374</v>
      </c>
      <c r="C286" s="187" t="s">
        <v>549</v>
      </c>
    </row>
    <row r="287" spans="1:3" x14ac:dyDescent="0.2">
      <c r="A287" s="188">
        <v>278</v>
      </c>
      <c r="B287" s="181" t="s">
        <v>375</v>
      </c>
      <c r="C287" s="187" t="s">
        <v>549</v>
      </c>
    </row>
    <row r="288" spans="1:3" x14ac:dyDescent="0.2">
      <c r="A288" s="188">
        <v>279</v>
      </c>
      <c r="B288" s="181" t="s">
        <v>376</v>
      </c>
      <c r="C288" s="187" t="s">
        <v>549</v>
      </c>
    </row>
    <row r="289" spans="1:3" x14ac:dyDescent="0.2">
      <c r="A289" s="188">
        <v>280</v>
      </c>
      <c r="B289" s="181" t="s">
        <v>377</v>
      </c>
      <c r="C289" s="187" t="s">
        <v>549</v>
      </c>
    </row>
    <row r="290" spans="1:3" x14ac:dyDescent="0.2">
      <c r="A290" s="188">
        <v>281</v>
      </c>
      <c r="B290" s="181" t="s">
        <v>378</v>
      </c>
      <c r="C290" s="187" t="s">
        <v>548</v>
      </c>
    </row>
    <row r="291" spans="1:3" x14ac:dyDescent="0.2">
      <c r="A291" s="188">
        <v>283</v>
      </c>
      <c r="B291" s="181" t="s">
        <v>379</v>
      </c>
      <c r="C291" s="187" t="s">
        <v>548</v>
      </c>
    </row>
    <row r="292" spans="1:3" x14ac:dyDescent="0.2">
      <c r="A292" s="188">
        <v>284</v>
      </c>
      <c r="B292" s="181" t="s">
        <v>321</v>
      </c>
      <c r="C292" s="187" t="s">
        <v>549</v>
      </c>
    </row>
    <row r="293" spans="1:3" x14ac:dyDescent="0.2">
      <c r="A293" s="188">
        <v>285</v>
      </c>
      <c r="B293" s="181" t="s">
        <v>321</v>
      </c>
      <c r="C293" s="187" t="s">
        <v>549</v>
      </c>
    </row>
    <row r="294" spans="1:3" x14ac:dyDescent="0.2">
      <c r="A294" s="188">
        <v>286</v>
      </c>
      <c r="B294" s="181" t="s">
        <v>380</v>
      </c>
      <c r="C294" s="187" t="s">
        <v>549</v>
      </c>
    </row>
    <row r="295" spans="1:3" x14ac:dyDescent="0.2">
      <c r="A295" s="188">
        <v>287</v>
      </c>
      <c r="B295" s="181" t="s">
        <v>381</v>
      </c>
      <c r="C295" s="187" t="s">
        <v>549</v>
      </c>
    </row>
    <row r="296" spans="1:3" x14ac:dyDescent="0.2">
      <c r="A296" s="188">
        <v>288</v>
      </c>
      <c r="B296" s="181" t="s">
        <v>382</v>
      </c>
      <c r="C296" s="187" t="s">
        <v>549</v>
      </c>
    </row>
    <row r="297" spans="1:3" x14ac:dyDescent="0.2">
      <c r="A297" s="188">
        <v>289</v>
      </c>
      <c r="B297" s="181" t="s">
        <v>382</v>
      </c>
      <c r="C297" s="187" t="s">
        <v>549</v>
      </c>
    </row>
    <row r="298" spans="1:3" x14ac:dyDescent="0.2">
      <c r="A298" s="188">
        <v>290</v>
      </c>
      <c r="B298" s="181" t="s">
        <v>382</v>
      </c>
      <c r="C298" s="187" t="s">
        <v>549</v>
      </c>
    </row>
    <row r="299" spans="1:3" x14ac:dyDescent="0.2">
      <c r="A299" s="188">
        <v>291</v>
      </c>
      <c r="B299" s="181" t="s">
        <v>382</v>
      </c>
      <c r="C299" s="187" t="s">
        <v>549</v>
      </c>
    </row>
    <row r="300" spans="1:3" x14ac:dyDescent="0.2">
      <c r="A300" s="188">
        <v>292</v>
      </c>
      <c r="B300" s="181" t="s">
        <v>382</v>
      </c>
      <c r="C300" s="187" t="s">
        <v>549</v>
      </c>
    </row>
    <row r="301" spans="1:3" x14ac:dyDescent="0.2">
      <c r="A301" s="188">
        <v>297</v>
      </c>
      <c r="B301" s="181" t="s">
        <v>382</v>
      </c>
      <c r="C301" s="187" t="s">
        <v>549</v>
      </c>
    </row>
    <row r="302" spans="1:3" x14ac:dyDescent="0.2">
      <c r="A302" s="188">
        <v>298</v>
      </c>
      <c r="B302" s="181" t="s">
        <v>382</v>
      </c>
      <c r="C302" s="187" t="s">
        <v>549</v>
      </c>
    </row>
    <row r="303" spans="1:3" x14ac:dyDescent="0.2">
      <c r="A303" s="188">
        <v>299</v>
      </c>
      <c r="B303" s="181" t="s">
        <v>382</v>
      </c>
      <c r="C303" s="187" t="s">
        <v>549</v>
      </c>
    </row>
    <row r="304" spans="1:3" x14ac:dyDescent="0.2">
      <c r="A304" s="188">
        <v>300</v>
      </c>
      <c r="B304" s="181" t="s">
        <v>383</v>
      </c>
      <c r="C304" s="187" t="s">
        <v>548</v>
      </c>
    </row>
    <row r="305" spans="1:3" x14ac:dyDescent="0.2">
      <c r="A305" s="188">
        <v>301</v>
      </c>
      <c r="B305" s="181" t="s">
        <v>384</v>
      </c>
      <c r="C305" s="187" t="s">
        <v>548</v>
      </c>
    </row>
    <row r="306" spans="1:3" x14ac:dyDescent="0.2">
      <c r="A306" s="188">
        <v>302</v>
      </c>
      <c r="B306" s="181" t="s">
        <v>385</v>
      </c>
      <c r="C306" s="187" t="s">
        <v>548</v>
      </c>
    </row>
    <row r="307" spans="1:3" x14ac:dyDescent="0.2">
      <c r="A307" s="188">
        <v>303</v>
      </c>
      <c r="B307" s="181" t="s">
        <v>382</v>
      </c>
      <c r="C307" s="187" t="s">
        <v>549</v>
      </c>
    </row>
    <row r="308" spans="1:3" x14ac:dyDescent="0.2">
      <c r="A308" s="188">
        <v>304</v>
      </c>
      <c r="B308" s="181" t="s">
        <v>382</v>
      </c>
      <c r="C308" s="187" t="s">
        <v>549</v>
      </c>
    </row>
    <row r="309" spans="1:3" x14ac:dyDescent="0.2">
      <c r="A309" s="188">
        <v>305</v>
      </c>
      <c r="B309" s="181" t="s">
        <v>386</v>
      </c>
      <c r="C309" s="187" t="s">
        <v>548</v>
      </c>
    </row>
    <row r="310" spans="1:3" x14ac:dyDescent="0.2">
      <c r="A310" s="188">
        <v>306</v>
      </c>
      <c r="B310" s="181" t="s">
        <v>386</v>
      </c>
      <c r="C310" s="187" t="s">
        <v>548</v>
      </c>
    </row>
    <row r="311" spans="1:3" x14ac:dyDescent="0.2">
      <c r="A311" s="188">
        <v>307</v>
      </c>
      <c r="B311" s="181" t="s">
        <v>386</v>
      </c>
      <c r="C311" s="187" t="s">
        <v>548</v>
      </c>
    </row>
    <row r="312" spans="1:3" x14ac:dyDescent="0.2">
      <c r="A312" s="188">
        <v>308</v>
      </c>
      <c r="B312" s="181" t="s">
        <v>386</v>
      </c>
      <c r="C312" s="187" t="s">
        <v>548</v>
      </c>
    </row>
    <row r="313" spans="1:3" x14ac:dyDescent="0.2">
      <c r="A313" s="188">
        <v>309</v>
      </c>
      <c r="B313" s="181" t="s">
        <v>387</v>
      </c>
      <c r="C313" s="187" t="s">
        <v>548</v>
      </c>
    </row>
    <row r="314" spans="1:3" x14ac:dyDescent="0.2">
      <c r="A314" s="188">
        <v>310</v>
      </c>
      <c r="B314" s="181" t="s">
        <v>388</v>
      </c>
      <c r="C314" s="187" t="s">
        <v>548</v>
      </c>
    </row>
    <row r="315" spans="1:3" x14ac:dyDescent="0.2">
      <c r="A315" s="188">
        <v>312</v>
      </c>
      <c r="B315" s="181" t="s">
        <v>389</v>
      </c>
      <c r="C315" s="187" t="s">
        <v>549</v>
      </c>
    </row>
    <row r="316" spans="1:3" x14ac:dyDescent="0.2">
      <c r="A316" s="188">
        <v>313</v>
      </c>
      <c r="B316" s="181" t="s">
        <v>390</v>
      </c>
      <c r="C316" s="187" t="s">
        <v>549</v>
      </c>
    </row>
    <row r="317" spans="1:3" x14ac:dyDescent="0.2">
      <c r="A317" s="188">
        <v>314</v>
      </c>
      <c r="B317" s="181" t="s">
        <v>391</v>
      </c>
      <c r="C317" s="187" t="s">
        <v>549</v>
      </c>
    </row>
    <row r="318" spans="1:3" x14ac:dyDescent="0.2">
      <c r="A318" s="188">
        <v>315</v>
      </c>
      <c r="B318" s="181" t="s">
        <v>392</v>
      </c>
      <c r="C318" s="187" t="s">
        <v>549</v>
      </c>
    </row>
    <row r="319" spans="1:3" x14ac:dyDescent="0.2">
      <c r="A319" s="188">
        <v>316</v>
      </c>
      <c r="B319" s="181" t="s">
        <v>393</v>
      </c>
      <c r="C319" s="187" t="s">
        <v>548</v>
      </c>
    </row>
    <row r="320" spans="1:3" x14ac:dyDescent="0.2">
      <c r="A320" s="188">
        <v>317</v>
      </c>
      <c r="B320" s="181" t="s">
        <v>393</v>
      </c>
      <c r="C320" s="187" t="s">
        <v>548</v>
      </c>
    </row>
    <row r="321" spans="1:3" x14ac:dyDescent="0.2">
      <c r="A321" s="188">
        <v>318</v>
      </c>
      <c r="B321" s="181" t="s">
        <v>393</v>
      </c>
      <c r="C321" s="187" t="s">
        <v>548</v>
      </c>
    </row>
    <row r="322" spans="1:3" x14ac:dyDescent="0.2">
      <c r="A322" s="188">
        <v>319</v>
      </c>
      <c r="B322" s="181" t="s">
        <v>394</v>
      </c>
      <c r="C322" s="187" t="s">
        <v>548</v>
      </c>
    </row>
    <row r="323" spans="1:3" x14ac:dyDescent="0.2">
      <c r="A323" s="188">
        <v>320</v>
      </c>
      <c r="B323" s="181" t="s">
        <v>393</v>
      </c>
      <c r="C323" s="187" t="s">
        <v>548</v>
      </c>
    </row>
    <row r="324" spans="1:3" x14ac:dyDescent="0.2">
      <c r="A324" s="188">
        <v>321</v>
      </c>
      <c r="B324" s="181" t="s">
        <v>393</v>
      </c>
      <c r="C324" s="187" t="s">
        <v>548</v>
      </c>
    </row>
    <row r="325" spans="1:3" x14ac:dyDescent="0.2">
      <c r="A325" s="188">
        <v>322</v>
      </c>
      <c r="B325" s="181" t="s">
        <v>393</v>
      </c>
      <c r="C325" s="187" t="s">
        <v>548</v>
      </c>
    </row>
    <row r="326" spans="1:3" x14ac:dyDescent="0.2">
      <c r="A326" s="188">
        <v>323</v>
      </c>
      <c r="B326" s="181" t="s">
        <v>393</v>
      </c>
      <c r="C326" s="187" t="s">
        <v>548</v>
      </c>
    </row>
    <row r="327" spans="1:3" x14ac:dyDescent="0.2">
      <c r="A327" s="188">
        <v>324</v>
      </c>
      <c r="B327" s="181" t="s">
        <v>395</v>
      </c>
      <c r="C327" s="187" t="s">
        <v>548</v>
      </c>
    </row>
    <row r="328" spans="1:3" x14ac:dyDescent="0.2">
      <c r="A328" s="188">
        <v>325</v>
      </c>
      <c r="B328" s="181" t="s">
        <v>396</v>
      </c>
      <c r="C328" s="187" t="s">
        <v>548</v>
      </c>
    </row>
    <row r="329" spans="1:3" x14ac:dyDescent="0.2">
      <c r="A329" s="188">
        <v>326</v>
      </c>
      <c r="B329" s="181" t="s">
        <v>396</v>
      </c>
      <c r="C329" s="187" t="s">
        <v>548</v>
      </c>
    </row>
    <row r="330" spans="1:3" x14ac:dyDescent="0.2">
      <c r="A330" s="188">
        <v>327</v>
      </c>
      <c r="B330" s="181" t="s">
        <v>396</v>
      </c>
      <c r="C330" s="187" t="s">
        <v>548</v>
      </c>
    </row>
    <row r="331" spans="1:3" x14ac:dyDescent="0.2">
      <c r="A331" s="188">
        <v>328</v>
      </c>
      <c r="B331" s="181" t="s">
        <v>396</v>
      </c>
      <c r="C331" s="187" t="s">
        <v>548</v>
      </c>
    </row>
    <row r="332" spans="1:3" x14ac:dyDescent="0.2">
      <c r="A332" s="188">
        <v>329</v>
      </c>
      <c r="B332" s="181" t="s">
        <v>396</v>
      </c>
      <c r="C332" s="187" t="s">
        <v>548</v>
      </c>
    </row>
    <row r="333" spans="1:3" x14ac:dyDescent="0.2">
      <c r="A333" s="188">
        <v>330</v>
      </c>
      <c r="B333" s="181" t="s">
        <v>396</v>
      </c>
      <c r="C333" s="187" t="s">
        <v>548</v>
      </c>
    </row>
    <row r="334" spans="1:3" x14ac:dyDescent="0.2">
      <c r="A334" s="188">
        <v>331</v>
      </c>
      <c r="B334" s="181" t="s">
        <v>396</v>
      </c>
      <c r="C334" s="187" t="s">
        <v>548</v>
      </c>
    </row>
    <row r="335" spans="1:3" x14ac:dyDescent="0.2">
      <c r="A335" s="188">
        <v>332</v>
      </c>
      <c r="B335" s="181" t="s">
        <v>396</v>
      </c>
      <c r="C335" s="187" t="s">
        <v>548</v>
      </c>
    </row>
    <row r="336" spans="1:3" x14ac:dyDescent="0.2">
      <c r="A336" s="188">
        <v>334</v>
      </c>
      <c r="B336" s="181" t="s">
        <v>397</v>
      </c>
      <c r="C336" s="187" t="s">
        <v>548</v>
      </c>
    </row>
    <row r="337" spans="1:3" x14ac:dyDescent="0.2">
      <c r="A337" s="188">
        <v>335</v>
      </c>
      <c r="B337" s="181" t="s">
        <v>398</v>
      </c>
      <c r="C337" s="187" t="s">
        <v>548</v>
      </c>
    </row>
    <row r="338" spans="1:3" x14ac:dyDescent="0.2">
      <c r="A338" s="188">
        <v>336</v>
      </c>
      <c r="B338" s="181" t="s">
        <v>399</v>
      </c>
      <c r="C338" s="187" t="s">
        <v>549</v>
      </c>
    </row>
    <row r="339" spans="1:3" x14ac:dyDescent="0.2">
      <c r="A339" s="188">
        <v>337</v>
      </c>
      <c r="B339" s="181" t="s">
        <v>399</v>
      </c>
      <c r="C339" s="187" t="s">
        <v>549</v>
      </c>
    </row>
    <row r="340" spans="1:3" x14ac:dyDescent="0.2">
      <c r="A340" s="188">
        <v>338</v>
      </c>
      <c r="B340" s="181" t="s">
        <v>400</v>
      </c>
      <c r="C340" s="187" t="s">
        <v>548</v>
      </c>
    </row>
    <row r="341" spans="1:3" x14ac:dyDescent="0.2">
      <c r="A341" s="188">
        <v>339</v>
      </c>
      <c r="B341" s="181" t="s">
        <v>401</v>
      </c>
      <c r="C341" s="187" t="s">
        <v>549</v>
      </c>
    </row>
    <row r="342" spans="1:3" x14ac:dyDescent="0.2">
      <c r="A342" s="188">
        <v>340</v>
      </c>
      <c r="B342" s="181" t="s">
        <v>401</v>
      </c>
      <c r="C342" s="187" t="s">
        <v>549</v>
      </c>
    </row>
    <row r="343" spans="1:3" x14ac:dyDescent="0.2">
      <c r="A343" s="188">
        <v>341</v>
      </c>
      <c r="B343" s="181" t="s">
        <v>401</v>
      </c>
      <c r="C343" s="187" t="s">
        <v>549</v>
      </c>
    </row>
    <row r="344" spans="1:3" x14ac:dyDescent="0.2">
      <c r="A344" s="188">
        <v>342</v>
      </c>
      <c r="B344" s="181" t="s">
        <v>402</v>
      </c>
      <c r="C344" s="187" t="s">
        <v>549</v>
      </c>
    </row>
    <row r="345" spans="1:3" x14ac:dyDescent="0.2">
      <c r="A345" s="188">
        <v>343</v>
      </c>
      <c r="B345" s="181" t="s">
        <v>403</v>
      </c>
      <c r="C345" s="187" t="s">
        <v>549</v>
      </c>
    </row>
    <row r="346" spans="1:3" x14ac:dyDescent="0.2">
      <c r="A346" s="188">
        <v>344</v>
      </c>
      <c r="B346" s="181" t="s">
        <v>404</v>
      </c>
      <c r="C346" s="187" t="s">
        <v>548</v>
      </c>
    </row>
    <row r="347" spans="1:3" x14ac:dyDescent="0.2">
      <c r="A347" s="188">
        <v>345</v>
      </c>
      <c r="B347" s="181" t="s">
        <v>405</v>
      </c>
      <c r="C347" s="187" t="s">
        <v>549</v>
      </c>
    </row>
    <row r="348" spans="1:3" x14ac:dyDescent="0.2">
      <c r="A348" s="188">
        <v>346</v>
      </c>
      <c r="B348" s="181" t="s">
        <v>406</v>
      </c>
      <c r="C348" s="187" t="s">
        <v>549</v>
      </c>
    </row>
    <row r="349" spans="1:3" x14ac:dyDescent="0.2">
      <c r="A349" s="188">
        <v>347</v>
      </c>
      <c r="B349" s="181" t="s">
        <v>407</v>
      </c>
      <c r="C349" s="187" t="s">
        <v>549</v>
      </c>
    </row>
    <row r="350" spans="1:3" x14ac:dyDescent="0.2">
      <c r="A350" s="188">
        <v>348</v>
      </c>
      <c r="B350" s="181" t="s">
        <v>407</v>
      </c>
      <c r="C350" s="187" t="s">
        <v>549</v>
      </c>
    </row>
    <row r="351" spans="1:3" x14ac:dyDescent="0.2">
      <c r="A351" s="188">
        <v>349</v>
      </c>
      <c r="B351" s="181" t="s">
        <v>353</v>
      </c>
      <c r="C351" s="187" t="s">
        <v>548</v>
      </c>
    </row>
    <row r="352" spans="1:3" x14ac:dyDescent="0.2">
      <c r="A352" s="188">
        <v>350</v>
      </c>
      <c r="B352" s="181" t="s">
        <v>408</v>
      </c>
      <c r="C352" s="187" t="s">
        <v>549</v>
      </c>
    </row>
    <row r="353" spans="1:3" x14ac:dyDescent="0.2">
      <c r="A353" s="188">
        <v>351</v>
      </c>
      <c r="B353" s="181" t="s">
        <v>409</v>
      </c>
      <c r="C353" s="187" t="s">
        <v>548</v>
      </c>
    </row>
    <row r="354" spans="1:3" x14ac:dyDescent="0.2">
      <c r="A354" s="188">
        <v>352</v>
      </c>
      <c r="B354" s="181" t="s">
        <v>410</v>
      </c>
      <c r="C354" s="187" t="s">
        <v>548</v>
      </c>
    </row>
    <row r="355" spans="1:3" x14ac:dyDescent="0.2">
      <c r="A355" s="188">
        <v>353</v>
      </c>
      <c r="B355" s="181" t="s">
        <v>411</v>
      </c>
      <c r="C355" s="187" t="s">
        <v>548</v>
      </c>
    </row>
    <row r="356" spans="1:3" x14ac:dyDescent="0.2">
      <c r="A356" s="188">
        <v>354</v>
      </c>
      <c r="B356" s="181" t="s">
        <v>328</v>
      </c>
      <c r="C356" s="187" t="s">
        <v>549</v>
      </c>
    </row>
    <row r="357" spans="1:3" x14ac:dyDescent="0.2">
      <c r="A357" s="188">
        <v>355</v>
      </c>
      <c r="B357" s="181" t="s">
        <v>412</v>
      </c>
      <c r="C357" s="187" t="s">
        <v>548</v>
      </c>
    </row>
    <row r="358" spans="1:3" x14ac:dyDescent="0.2">
      <c r="A358" s="188">
        <v>357</v>
      </c>
      <c r="B358" s="181" t="s">
        <v>413</v>
      </c>
      <c r="C358" s="187" t="s">
        <v>549</v>
      </c>
    </row>
    <row r="359" spans="1:3" x14ac:dyDescent="0.2">
      <c r="A359" s="188">
        <v>358</v>
      </c>
      <c r="B359" s="181" t="s">
        <v>413</v>
      </c>
      <c r="C359" s="187" t="s">
        <v>549</v>
      </c>
    </row>
    <row r="360" spans="1:3" x14ac:dyDescent="0.2">
      <c r="A360" s="188">
        <v>359</v>
      </c>
      <c r="B360" s="181" t="s">
        <v>413</v>
      </c>
      <c r="C360" s="187" t="s">
        <v>549</v>
      </c>
    </row>
    <row r="361" spans="1:3" x14ac:dyDescent="0.2">
      <c r="A361" s="188">
        <v>360</v>
      </c>
      <c r="B361" s="181" t="s">
        <v>413</v>
      </c>
      <c r="C361" s="187" t="s">
        <v>549</v>
      </c>
    </row>
    <row r="362" spans="1:3" x14ac:dyDescent="0.2">
      <c r="A362" s="188">
        <v>361</v>
      </c>
      <c r="B362" s="181" t="s">
        <v>413</v>
      </c>
      <c r="C362" s="187" t="s">
        <v>549</v>
      </c>
    </row>
    <row r="363" spans="1:3" x14ac:dyDescent="0.2">
      <c r="A363" s="188">
        <v>362</v>
      </c>
      <c r="B363" s="181" t="s">
        <v>413</v>
      </c>
      <c r="C363" s="187" t="s">
        <v>549</v>
      </c>
    </row>
    <row r="364" spans="1:3" x14ac:dyDescent="0.2">
      <c r="A364" s="188">
        <v>363</v>
      </c>
      <c r="B364" s="181" t="s">
        <v>413</v>
      </c>
      <c r="C364" s="187" t="s">
        <v>549</v>
      </c>
    </row>
    <row r="365" spans="1:3" x14ac:dyDescent="0.2">
      <c r="A365" s="188">
        <v>364</v>
      </c>
      <c r="B365" s="181" t="s">
        <v>413</v>
      </c>
      <c r="C365" s="187" t="s">
        <v>549</v>
      </c>
    </row>
    <row r="366" spans="1:3" x14ac:dyDescent="0.2">
      <c r="A366" s="188">
        <v>365</v>
      </c>
      <c r="B366" s="181" t="s">
        <v>413</v>
      </c>
      <c r="C366" s="187" t="s">
        <v>549</v>
      </c>
    </row>
    <row r="367" spans="1:3" x14ac:dyDescent="0.2">
      <c r="A367" s="188">
        <v>366</v>
      </c>
      <c r="B367" s="181" t="s">
        <v>413</v>
      </c>
      <c r="C367" s="187" t="s">
        <v>549</v>
      </c>
    </row>
    <row r="368" spans="1:3" x14ac:dyDescent="0.2">
      <c r="A368" s="188">
        <v>367</v>
      </c>
      <c r="B368" s="181" t="s">
        <v>413</v>
      </c>
      <c r="C368" s="187" t="s">
        <v>549</v>
      </c>
    </row>
    <row r="369" spans="1:3" x14ac:dyDescent="0.2">
      <c r="A369" s="188">
        <v>368</v>
      </c>
      <c r="B369" s="181" t="s">
        <v>413</v>
      </c>
      <c r="C369" s="187" t="s">
        <v>549</v>
      </c>
    </row>
    <row r="370" spans="1:3" x14ac:dyDescent="0.2">
      <c r="A370" s="188">
        <v>369</v>
      </c>
      <c r="B370" s="181" t="s">
        <v>413</v>
      </c>
      <c r="C370" s="187" t="s">
        <v>549</v>
      </c>
    </row>
    <row r="371" spans="1:3" x14ac:dyDescent="0.2">
      <c r="A371" s="188">
        <v>370</v>
      </c>
      <c r="B371" s="181" t="s">
        <v>413</v>
      </c>
      <c r="C371" s="187" t="s">
        <v>549</v>
      </c>
    </row>
    <row r="372" spans="1:3" x14ac:dyDescent="0.2">
      <c r="A372" s="188">
        <v>371</v>
      </c>
      <c r="B372" s="181" t="s">
        <v>413</v>
      </c>
      <c r="C372" s="187" t="s">
        <v>549</v>
      </c>
    </row>
    <row r="373" spans="1:3" x14ac:dyDescent="0.2">
      <c r="A373" s="188">
        <v>372</v>
      </c>
      <c r="B373" s="181" t="s">
        <v>393</v>
      </c>
      <c r="C373" s="187" t="s">
        <v>548</v>
      </c>
    </row>
    <row r="374" spans="1:3" x14ac:dyDescent="0.2">
      <c r="A374" s="188">
        <v>373</v>
      </c>
      <c r="B374" s="181" t="s">
        <v>341</v>
      </c>
      <c r="C374" s="187" t="s">
        <v>548</v>
      </c>
    </row>
    <row r="375" spans="1:3" x14ac:dyDescent="0.2">
      <c r="A375" s="188">
        <v>374</v>
      </c>
      <c r="B375" s="181" t="s">
        <v>341</v>
      </c>
      <c r="C375" s="187" t="s">
        <v>548</v>
      </c>
    </row>
    <row r="376" spans="1:3" x14ac:dyDescent="0.2">
      <c r="A376" s="188">
        <v>375</v>
      </c>
      <c r="B376" s="181" t="s">
        <v>341</v>
      </c>
      <c r="C376" s="187" t="s">
        <v>548</v>
      </c>
    </row>
    <row r="377" spans="1:3" x14ac:dyDescent="0.2">
      <c r="A377" s="188">
        <v>376</v>
      </c>
      <c r="B377" s="181" t="s">
        <v>341</v>
      </c>
      <c r="C377" s="187" t="s">
        <v>548</v>
      </c>
    </row>
    <row r="378" spans="1:3" x14ac:dyDescent="0.2">
      <c r="A378" s="188">
        <v>377</v>
      </c>
      <c r="B378" s="181" t="s">
        <v>341</v>
      </c>
      <c r="C378" s="187" t="s">
        <v>548</v>
      </c>
    </row>
    <row r="379" spans="1:3" x14ac:dyDescent="0.2">
      <c r="A379" s="188">
        <v>378</v>
      </c>
      <c r="B379" s="181" t="s">
        <v>341</v>
      </c>
      <c r="C379" s="187" t="s">
        <v>548</v>
      </c>
    </row>
    <row r="380" spans="1:3" x14ac:dyDescent="0.2">
      <c r="A380" s="188">
        <v>380</v>
      </c>
      <c r="B380" s="181" t="s">
        <v>341</v>
      </c>
      <c r="C380" s="187" t="s">
        <v>548</v>
      </c>
    </row>
    <row r="381" spans="1:3" x14ac:dyDescent="0.2">
      <c r="A381" s="188">
        <v>381</v>
      </c>
      <c r="B381" s="181" t="s">
        <v>341</v>
      </c>
      <c r="C381" s="187" t="s">
        <v>548</v>
      </c>
    </row>
    <row r="382" spans="1:3" x14ac:dyDescent="0.2">
      <c r="A382" s="188">
        <v>382</v>
      </c>
      <c r="B382" s="181" t="s">
        <v>341</v>
      </c>
      <c r="C382" s="187" t="s">
        <v>548</v>
      </c>
    </row>
    <row r="383" spans="1:3" x14ac:dyDescent="0.2">
      <c r="A383" s="188">
        <v>384</v>
      </c>
      <c r="B383" s="181" t="s">
        <v>353</v>
      </c>
      <c r="C383" s="187" t="s">
        <v>548</v>
      </c>
    </row>
    <row r="384" spans="1:3" x14ac:dyDescent="0.2">
      <c r="A384" s="188">
        <v>385</v>
      </c>
      <c r="B384" s="181" t="s">
        <v>341</v>
      </c>
      <c r="C384" s="187" t="s">
        <v>548</v>
      </c>
    </row>
    <row r="385" spans="1:3" x14ac:dyDescent="0.2">
      <c r="A385" s="188">
        <v>386</v>
      </c>
      <c r="B385" s="181" t="s">
        <v>321</v>
      </c>
      <c r="C385" s="187" t="s">
        <v>549</v>
      </c>
    </row>
    <row r="386" spans="1:3" x14ac:dyDescent="0.2">
      <c r="A386" s="188">
        <v>387</v>
      </c>
      <c r="B386" s="181" t="s">
        <v>346</v>
      </c>
      <c r="C386" s="187" t="s">
        <v>549</v>
      </c>
    </row>
    <row r="387" spans="1:3" x14ac:dyDescent="0.2">
      <c r="A387" s="188">
        <v>388</v>
      </c>
      <c r="B387" s="181" t="s">
        <v>341</v>
      </c>
      <c r="C387" s="187" t="s">
        <v>548</v>
      </c>
    </row>
    <row r="388" spans="1:3" x14ac:dyDescent="0.2">
      <c r="A388" s="188">
        <v>389</v>
      </c>
      <c r="B388" s="181" t="s">
        <v>332</v>
      </c>
      <c r="C388" s="187" t="s">
        <v>549</v>
      </c>
    </row>
    <row r="389" spans="1:3" x14ac:dyDescent="0.2">
      <c r="A389" s="188">
        <v>390</v>
      </c>
      <c r="B389" s="181" t="s">
        <v>341</v>
      </c>
      <c r="C389" s="187" t="s">
        <v>548</v>
      </c>
    </row>
    <row r="390" spans="1:3" x14ac:dyDescent="0.2">
      <c r="A390" s="188">
        <v>391</v>
      </c>
      <c r="B390" s="181" t="s">
        <v>414</v>
      </c>
      <c r="C390" s="187" t="s">
        <v>549</v>
      </c>
    </row>
    <row r="391" spans="1:3" x14ac:dyDescent="0.2">
      <c r="A391" s="188">
        <v>392</v>
      </c>
      <c r="B391" s="181" t="s">
        <v>415</v>
      </c>
      <c r="C391" s="187" t="s">
        <v>548</v>
      </c>
    </row>
    <row r="392" spans="1:3" x14ac:dyDescent="0.2">
      <c r="A392" s="188">
        <v>393</v>
      </c>
      <c r="B392" s="181" t="s">
        <v>416</v>
      </c>
      <c r="C392" s="187" t="s">
        <v>548</v>
      </c>
    </row>
    <row r="393" spans="1:3" x14ac:dyDescent="0.2">
      <c r="A393" s="188">
        <v>394</v>
      </c>
      <c r="B393" s="181" t="s">
        <v>372</v>
      </c>
      <c r="C393" s="187" t="s">
        <v>548</v>
      </c>
    </row>
    <row r="394" spans="1:3" x14ac:dyDescent="0.2">
      <c r="A394" s="188">
        <v>395</v>
      </c>
      <c r="B394" s="181" t="s">
        <v>417</v>
      </c>
      <c r="C394" s="187" t="s">
        <v>548</v>
      </c>
    </row>
    <row r="395" spans="1:3" x14ac:dyDescent="0.2">
      <c r="A395" s="188">
        <v>396</v>
      </c>
      <c r="B395" s="181" t="s">
        <v>351</v>
      </c>
      <c r="C395" s="187" t="s">
        <v>548</v>
      </c>
    </row>
    <row r="396" spans="1:3" x14ac:dyDescent="0.2">
      <c r="A396" s="188">
        <v>397</v>
      </c>
      <c r="B396" s="181" t="s">
        <v>418</v>
      </c>
      <c r="C396" s="187" t="s">
        <v>548</v>
      </c>
    </row>
    <row r="397" spans="1:3" x14ac:dyDescent="0.2">
      <c r="A397" s="188">
        <v>398</v>
      </c>
      <c r="B397" s="181" t="s">
        <v>419</v>
      </c>
      <c r="C397" s="187" t="s">
        <v>548</v>
      </c>
    </row>
    <row r="398" spans="1:3" x14ac:dyDescent="0.2">
      <c r="A398" s="188">
        <v>399</v>
      </c>
      <c r="B398" s="181" t="s">
        <v>420</v>
      </c>
      <c r="C398" s="187" t="s">
        <v>549</v>
      </c>
    </row>
    <row r="399" spans="1:3" x14ac:dyDescent="0.2">
      <c r="A399" s="188">
        <v>400</v>
      </c>
      <c r="B399" s="181" t="s">
        <v>371</v>
      </c>
      <c r="C399" s="187" t="s">
        <v>548</v>
      </c>
    </row>
    <row r="400" spans="1:3" x14ac:dyDescent="0.2">
      <c r="A400" s="188">
        <v>401</v>
      </c>
      <c r="B400" s="181" t="s">
        <v>421</v>
      </c>
      <c r="C400" s="187" t="s">
        <v>549</v>
      </c>
    </row>
    <row r="401" spans="1:3" x14ac:dyDescent="0.2">
      <c r="A401" s="188">
        <v>403</v>
      </c>
      <c r="B401" s="181" t="s">
        <v>327</v>
      </c>
      <c r="C401" s="187" t="s">
        <v>548</v>
      </c>
    </row>
    <row r="402" spans="1:3" x14ac:dyDescent="0.2">
      <c r="A402" s="188">
        <v>404</v>
      </c>
      <c r="B402" s="181" t="s">
        <v>422</v>
      </c>
      <c r="C402" s="187" t="s">
        <v>548</v>
      </c>
    </row>
    <row r="403" spans="1:3" x14ac:dyDescent="0.2">
      <c r="A403" s="188">
        <v>405</v>
      </c>
      <c r="B403" s="181" t="s">
        <v>423</v>
      </c>
      <c r="C403" s="187" t="s">
        <v>549</v>
      </c>
    </row>
    <row r="404" spans="1:3" x14ac:dyDescent="0.2">
      <c r="A404" s="188">
        <v>406</v>
      </c>
      <c r="B404" s="181" t="s">
        <v>424</v>
      </c>
      <c r="C404" s="187" t="s">
        <v>549</v>
      </c>
    </row>
    <row r="405" spans="1:3" x14ac:dyDescent="0.2">
      <c r="A405" s="188">
        <v>407</v>
      </c>
      <c r="B405" s="181" t="s">
        <v>425</v>
      </c>
      <c r="C405" s="187" t="s">
        <v>549</v>
      </c>
    </row>
    <row r="406" spans="1:3" x14ac:dyDescent="0.2">
      <c r="A406" s="188">
        <v>408</v>
      </c>
      <c r="B406" s="181" t="s">
        <v>426</v>
      </c>
      <c r="C406" s="187" t="s">
        <v>549</v>
      </c>
    </row>
    <row r="407" spans="1:3" x14ac:dyDescent="0.2">
      <c r="A407" s="188">
        <v>409</v>
      </c>
      <c r="B407" s="181" t="s">
        <v>427</v>
      </c>
      <c r="C407" s="187" t="s">
        <v>549</v>
      </c>
    </row>
    <row r="408" spans="1:3" x14ac:dyDescent="0.2">
      <c r="A408" s="188">
        <v>410</v>
      </c>
      <c r="B408" s="181" t="s">
        <v>428</v>
      </c>
      <c r="C408" s="187" t="s">
        <v>549</v>
      </c>
    </row>
    <row r="409" spans="1:3" x14ac:dyDescent="0.2">
      <c r="A409" s="188">
        <v>411</v>
      </c>
      <c r="B409" s="181" t="s">
        <v>429</v>
      </c>
      <c r="C409" s="187" t="s">
        <v>549</v>
      </c>
    </row>
    <row r="410" spans="1:3" x14ac:dyDescent="0.2">
      <c r="A410" s="188">
        <v>412</v>
      </c>
      <c r="B410" s="181" t="s">
        <v>430</v>
      </c>
      <c r="C410" s="187" t="s">
        <v>549</v>
      </c>
    </row>
    <row r="411" spans="1:3" x14ac:dyDescent="0.2">
      <c r="A411" s="188">
        <v>413</v>
      </c>
      <c r="B411" s="181" t="s">
        <v>431</v>
      </c>
      <c r="C411" s="187" t="s">
        <v>549</v>
      </c>
    </row>
    <row r="412" spans="1:3" x14ac:dyDescent="0.2">
      <c r="A412" s="188">
        <v>414</v>
      </c>
      <c r="B412" s="181" t="s">
        <v>432</v>
      </c>
      <c r="C412" s="187" t="s">
        <v>549</v>
      </c>
    </row>
    <row r="413" spans="1:3" x14ac:dyDescent="0.2">
      <c r="A413" s="188">
        <v>415</v>
      </c>
      <c r="B413" s="181" t="s">
        <v>433</v>
      </c>
      <c r="C413" s="187" t="s">
        <v>549</v>
      </c>
    </row>
    <row r="414" spans="1:3" x14ac:dyDescent="0.2">
      <c r="A414" s="188">
        <v>416</v>
      </c>
      <c r="B414" s="181" t="s">
        <v>434</v>
      </c>
      <c r="C414" s="187" t="s">
        <v>549</v>
      </c>
    </row>
    <row r="415" spans="1:3" x14ac:dyDescent="0.2">
      <c r="A415" s="188">
        <v>417</v>
      </c>
      <c r="B415" s="181" t="s">
        <v>435</v>
      </c>
      <c r="C415" s="187" t="s">
        <v>549</v>
      </c>
    </row>
    <row r="416" spans="1:3" x14ac:dyDescent="0.2">
      <c r="A416" s="188">
        <v>418</v>
      </c>
      <c r="B416" s="181" t="s">
        <v>436</v>
      </c>
      <c r="C416" s="187" t="s">
        <v>549</v>
      </c>
    </row>
    <row r="417" spans="1:3" x14ac:dyDescent="0.2">
      <c r="A417" s="188">
        <v>419</v>
      </c>
      <c r="B417" s="181" t="s">
        <v>437</v>
      </c>
      <c r="C417" s="187" t="s">
        <v>549</v>
      </c>
    </row>
    <row r="418" spans="1:3" x14ac:dyDescent="0.2">
      <c r="A418" s="188">
        <v>420</v>
      </c>
      <c r="B418" s="181" t="s">
        <v>438</v>
      </c>
      <c r="C418" s="187" t="s">
        <v>549</v>
      </c>
    </row>
    <row r="419" spans="1:3" x14ac:dyDescent="0.2">
      <c r="A419" s="188">
        <v>421</v>
      </c>
      <c r="B419" s="181" t="s">
        <v>439</v>
      </c>
      <c r="C419" s="187" t="s">
        <v>549</v>
      </c>
    </row>
    <row r="420" spans="1:3" x14ac:dyDescent="0.2">
      <c r="A420" s="188">
        <v>422</v>
      </c>
      <c r="B420" s="181" t="s">
        <v>440</v>
      </c>
      <c r="C420" s="187" t="s">
        <v>549</v>
      </c>
    </row>
    <row r="421" spans="1:3" x14ac:dyDescent="0.2">
      <c r="A421" s="188">
        <v>423</v>
      </c>
      <c r="B421" s="181" t="s">
        <v>441</v>
      </c>
      <c r="C421" s="187" t="s">
        <v>549</v>
      </c>
    </row>
    <row r="422" spans="1:3" x14ac:dyDescent="0.2">
      <c r="A422" s="188">
        <v>424</v>
      </c>
      <c r="B422" s="181" t="s">
        <v>442</v>
      </c>
      <c r="C422" s="187" t="s">
        <v>549</v>
      </c>
    </row>
    <row r="423" spans="1:3" x14ac:dyDescent="0.2">
      <c r="A423" s="188">
        <v>425</v>
      </c>
      <c r="B423" s="181" t="s">
        <v>443</v>
      </c>
      <c r="C423" s="187" t="s">
        <v>548</v>
      </c>
    </row>
    <row r="424" spans="1:3" x14ac:dyDescent="0.2">
      <c r="A424" s="188">
        <v>426</v>
      </c>
      <c r="B424" s="181" t="s">
        <v>353</v>
      </c>
      <c r="C424" s="187" t="s">
        <v>548</v>
      </c>
    </row>
    <row r="425" spans="1:3" x14ac:dyDescent="0.2">
      <c r="A425" s="188">
        <v>427</v>
      </c>
      <c r="B425" s="181" t="s">
        <v>444</v>
      </c>
      <c r="C425" s="187" t="s">
        <v>548</v>
      </c>
    </row>
    <row r="426" spans="1:3" x14ac:dyDescent="0.2">
      <c r="A426" s="188">
        <v>428</v>
      </c>
      <c r="B426" s="181" t="s">
        <v>445</v>
      </c>
      <c r="C426" s="187" t="s">
        <v>544</v>
      </c>
    </row>
    <row r="427" spans="1:3" x14ac:dyDescent="0.2">
      <c r="A427" s="188">
        <v>429</v>
      </c>
      <c r="B427" s="181" t="s">
        <v>446</v>
      </c>
      <c r="C427" s="187" t="s">
        <v>544</v>
      </c>
    </row>
    <row r="428" spans="1:3" x14ac:dyDescent="0.2">
      <c r="A428" s="188">
        <v>430</v>
      </c>
      <c r="B428" s="181" t="s">
        <v>447</v>
      </c>
      <c r="C428" s="187" t="s">
        <v>544</v>
      </c>
    </row>
    <row r="429" spans="1:3" x14ac:dyDescent="0.2">
      <c r="A429" s="188">
        <v>431</v>
      </c>
      <c r="B429" s="181" t="s">
        <v>448</v>
      </c>
      <c r="C429" s="187" t="s">
        <v>544</v>
      </c>
    </row>
    <row r="430" spans="1:3" x14ac:dyDescent="0.2">
      <c r="A430" s="188">
        <v>432</v>
      </c>
      <c r="B430" s="181" t="s">
        <v>353</v>
      </c>
      <c r="C430" s="187" t="s">
        <v>548</v>
      </c>
    </row>
    <row r="431" spans="1:3" x14ac:dyDescent="0.2">
      <c r="A431" s="188">
        <v>434</v>
      </c>
      <c r="B431" s="181" t="s">
        <v>449</v>
      </c>
      <c r="C431" s="187" t="s">
        <v>549</v>
      </c>
    </row>
    <row r="432" spans="1:3" x14ac:dyDescent="0.2">
      <c r="A432" s="188">
        <v>435</v>
      </c>
      <c r="B432" s="181" t="s">
        <v>450</v>
      </c>
      <c r="C432" s="187" t="s">
        <v>548</v>
      </c>
    </row>
    <row r="433" spans="1:3" x14ac:dyDescent="0.2">
      <c r="A433" s="188">
        <v>436</v>
      </c>
      <c r="B433" s="181" t="s">
        <v>451</v>
      </c>
      <c r="C433" s="187" t="s">
        <v>548</v>
      </c>
    </row>
    <row r="434" spans="1:3" x14ac:dyDescent="0.2">
      <c r="A434" s="188">
        <v>437</v>
      </c>
      <c r="B434" s="181" t="s">
        <v>452</v>
      </c>
      <c r="C434" s="187" t="s">
        <v>548</v>
      </c>
    </row>
    <row r="435" spans="1:3" x14ac:dyDescent="0.2">
      <c r="A435" s="188">
        <v>439</v>
      </c>
      <c r="B435" s="181" t="s">
        <v>453</v>
      </c>
      <c r="C435" s="187" t="s">
        <v>548</v>
      </c>
    </row>
    <row r="436" spans="1:3" x14ac:dyDescent="0.2">
      <c r="A436" s="188">
        <v>440</v>
      </c>
      <c r="B436" s="181" t="s">
        <v>454</v>
      </c>
      <c r="C436" s="187" t="s">
        <v>548</v>
      </c>
    </row>
    <row r="437" spans="1:3" x14ac:dyDescent="0.2">
      <c r="A437" s="188">
        <v>441</v>
      </c>
      <c r="B437" s="181" t="s">
        <v>357</v>
      </c>
      <c r="C437" s="187" t="s">
        <v>548</v>
      </c>
    </row>
    <row r="438" spans="1:3" x14ac:dyDescent="0.2">
      <c r="A438" s="188">
        <v>442</v>
      </c>
      <c r="B438" s="181" t="s">
        <v>353</v>
      </c>
      <c r="C438" s="187" t="s">
        <v>548</v>
      </c>
    </row>
    <row r="439" spans="1:3" x14ac:dyDescent="0.2">
      <c r="A439" s="188">
        <v>443</v>
      </c>
      <c r="B439" s="181" t="s">
        <v>393</v>
      </c>
      <c r="C439" s="187" t="s">
        <v>548</v>
      </c>
    </row>
    <row r="440" spans="1:3" x14ac:dyDescent="0.2">
      <c r="A440" s="188">
        <v>444</v>
      </c>
      <c r="B440" s="181" t="s">
        <v>396</v>
      </c>
      <c r="C440" s="187" t="s">
        <v>548</v>
      </c>
    </row>
    <row r="441" spans="1:3" x14ac:dyDescent="0.2">
      <c r="A441" s="188">
        <v>444</v>
      </c>
      <c r="B441" s="181" t="s">
        <v>396</v>
      </c>
      <c r="C441" s="187" t="s">
        <v>548</v>
      </c>
    </row>
    <row r="442" spans="1:3" x14ac:dyDescent="0.2">
      <c r="A442" s="188">
        <v>445</v>
      </c>
      <c r="B442" s="181" t="s">
        <v>455</v>
      </c>
      <c r="C442" s="187" t="s">
        <v>548</v>
      </c>
    </row>
    <row r="443" spans="1:3" x14ac:dyDescent="0.2">
      <c r="A443" s="188">
        <v>446</v>
      </c>
      <c r="B443" s="181" t="s">
        <v>455</v>
      </c>
      <c r="C443" s="187" t="s">
        <v>548</v>
      </c>
    </row>
    <row r="444" spans="1:3" x14ac:dyDescent="0.2">
      <c r="A444" s="188">
        <v>447</v>
      </c>
      <c r="B444" s="181" t="s">
        <v>367</v>
      </c>
      <c r="C444" s="187" t="s">
        <v>548</v>
      </c>
    </row>
    <row r="445" spans="1:3" x14ac:dyDescent="0.2">
      <c r="A445" s="188">
        <v>448</v>
      </c>
      <c r="B445" s="181" t="s">
        <v>367</v>
      </c>
      <c r="C445" s="187" t="s">
        <v>548</v>
      </c>
    </row>
    <row r="446" spans="1:3" x14ac:dyDescent="0.2">
      <c r="A446" s="188">
        <v>449</v>
      </c>
      <c r="B446" s="181" t="s">
        <v>367</v>
      </c>
      <c r="C446" s="187" t="s">
        <v>548</v>
      </c>
    </row>
    <row r="447" spans="1:3" x14ac:dyDescent="0.2">
      <c r="A447" s="188">
        <v>450</v>
      </c>
      <c r="B447" s="181" t="s">
        <v>367</v>
      </c>
      <c r="C447" s="187" t="s">
        <v>548</v>
      </c>
    </row>
    <row r="448" spans="1:3" x14ac:dyDescent="0.2">
      <c r="A448" s="188">
        <v>451</v>
      </c>
      <c r="B448" s="181" t="s">
        <v>367</v>
      </c>
      <c r="C448" s="187" t="s">
        <v>548</v>
      </c>
    </row>
    <row r="449" spans="1:3" x14ac:dyDescent="0.2">
      <c r="A449" s="188">
        <v>452</v>
      </c>
      <c r="B449" s="181" t="s">
        <v>367</v>
      </c>
      <c r="C449" s="187" t="s">
        <v>548</v>
      </c>
    </row>
    <row r="450" spans="1:3" x14ac:dyDescent="0.2">
      <c r="A450" s="188">
        <v>453</v>
      </c>
      <c r="B450" s="181" t="s">
        <v>367</v>
      </c>
      <c r="C450" s="187" t="s">
        <v>548</v>
      </c>
    </row>
    <row r="451" spans="1:3" x14ac:dyDescent="0.2">
      <c r="A451" s="188">
        <v>454</v>
      </c>
      <c r="B451" s="181" t="s">
        <v>367</v>
      </c>
      <c r="C451" s="187" t="s">
        <v>548</v>
      </c>
    </row>
    <row r="452" spans="1:3" x14ac:dyDescent="0.2">
      <c r="A452" s="188">
        <v>455</v>
      </c>
      <c r="B452" s="181" t="s">
        <v>367</v>
      </c>
      <c r="C452" s="187" t="s">
        <v>548</v>
      </c>
    </row>
    <row r="453" spans="1:3" x14ac:dyDescent="0.2">
      <c r="A453" s="188">
        <v>456</v>
      </c>
      <c r="B453" s="181" t="s">
        <v>367</v>
      </c>
      <c r="C453" s="187" t="s">
        <v>548</v>
      </c>
    </row>
    <row r="454" spans="1:3" x14ac:dyDescent="0.2">
      <c r="A454" s="188">
        <v>459</v>
      </c>
      <c r="B454" s="181" t="s">
        <v>367</v>
      </c>
      <c r="C454" s="187" t="s">
        <v>548</v>
      </c>
    </row>
    <row r="455" spans="1:3" x14ac:dyDescent="0.2">
      <c r="A455" s="188">
        <v>460</v>
      </c>
      <c r="B455" s="181" t="s">
        <v>456</v>
      </c>
      <c r="C455" s="187" t="s">
        <v>549</v>
      </c>
    </row>
    <row r="456" spans="1:3" x14ac:dyDescent="0.2">
      <c r="A456" s="188">
        <v>461</v>
      </c>
      <c r="B456" s="181" t="s">
        <v>456</v>
      </c>
      <c r="C456" s="187" t="s">
        <v>549</v>
      </c>
    </row>
    <row r="457" spans="1:3" x14ac:dyDescent="0.2">
      <c r="A457" s="188">
        <v>462</v>
      </c>
      <c r="B457" s="181" t="s">
        <v>457</v>
      </c>
      <c r="C457" s="187" t="s">
        <v>549</v>
      </c>
    </row>
    <row r="458" spans="1:3" x14ac:dyDescent="0.2">
      <c r="A458" s="188">
        <v>463</v>
      </c>
      <c r="B458" s="181" t="s">
        <v>458</v>
      </c>
      <c r="C458" s="187" t="s">
        <v>549</v>
      </c>
    </row>
    <row r="459" spans="1:3" x14ac:dyDescent="0.2">
      <c r="A459" s="188">
        <v>464</v>
      </c>
      <c r="B459" s="181" t="s">
        <v>459</v>
      </c>
      <c r="C459" s="187" t="s">
        <v>548</v>
      </c>
    </row>
    <row r="460" spans="1:3" x14ac:dyDescent="0.2">
      <c r="A460" s="188">
        <v>465</v>
      </c>
      <c r="B460" s="181" t="s">
        <v>460</v>
      </c>
      <c r="C460" s="187" t="s">
        <v>548</v>
      </c>
    </row>
    <row r="461" spans="1:3" x14ac:dyDescent="0.2">
      <c r="A461" s="188">
        <v>466</v>
      </c>
      <c r="B461" s="181" t="s">
        <v>461</v>
      </c>
      <c r="C461" s="187" t="s">
        <v>548</v>
      </c>
    </row>
    <row r="462" spans="1:3" x14ac:dyDescent="0.2">
      <c r="A462" s="188">
        <v>467</v>
      </c>
      <c r="B462" s="181" t="s">
        <v>461</v>
      </c>
      <c r="C462" s="187" t="s">
        <v>548</v>
      </c>
    </row>
    <row r="463" spans="1:3" x14ac:dyDescent="0.2">
      <c r="A463" s="188">
        <v>468</v>
      </c>
      <c r="B463" s="181" t="s">
        <v>461</v>
      </c>
      <c r="C463" s="187" t="s">
        <v>548</v>
      </c>
    </row>
    <row r="464" spans="1:3" x14ac:dyDescent="0.2">
      <c r="A464" s="188">
        <v>469</v>
      </c>
      <c r="B464" s="181" t="s">
        <v>461</v>
      </c>
      <c r="C464" s="187" t="s">
        <v>548</v>
      </c>
    </row>
    <row r="465" spans="1:3" x14ac:dyDescent="0.2">
      <c r="A465" s="188">
        <v>470</v>
      </c>
      <c r="B465" s="181" t="s">
        <v>461</v>
      </c>
      <c r="C465" s="187" t="s">
        <v>548</v>
      </c>
    </row>
    <row r="466" spans="1:3" x14ac:dyDescent="0.2">
      <c r="A466" s="188">
        <v>473</v>
      </c>
      <c r="B466" s="181" t="s">
        <v>462</v>
      </c>
      <c r="C466" s="187" t="s">
        <v>548</v>
      </c>
    </row>
    <row r="467" spans="1:3" x14ac:dyDescent="0.2">
      <c r="A467" s="188">
        <v>474</v>
      </c>
      <c r="B467" s="181" t="s">
        <v>463</v>
      </c>
      <c r="C467" s="187" t="s">
        <v>549</v>
      </c>
    </row>
    <row r="468" spans="1:3" x14ac:dyDescent="0.2">
      <c r="A468" s="188">
        <v>475</v>
      </c>
      <c r="B468" s="181" t="s">
        <v>464</v>
      </c>
      <c r="C468" s="187" t="s">
        <v>548</v>
      </c>
    </row>
    <row r="469" spans="1:3" x14ac:dyDescent="0.2">
      <c r="A469" s="188">
        <v>476</v>
      </c>
      <c r="B469" s="181" t="s">
        <v>465</v>
      </c>
      <c r="C469" s="187" t="s">
        <v>549</v>
      </c>
    </row>
    <row r="470" spans="1:3" x14ac:dyDescent="0.2">
      <c r="A470" s="188">
        <v>477</v>
      </c>
      <c r="B470" s="181" t="s">
        <v>465</v>
      </c>
      <c r="C470" s="187" t="s">
        <v>549</v>
      </c>
    </row>
    <row r="471" spans="1:3" x14ac:dyDescent="0.2">
      <c r="A471" s="188">
        <v>478</v>
      </c>
      <c r="B471" s="181" t="s">
        <v>396</v>
      </c>
      <c r="C471" s="187" t="s">
        <v>548</v>
      </c>
    </row>
    <row r="472" spans="1:3" x14ac:dyDescent="0.2">
      <c r="A472" s="188">
        <v>479</v>
      </c>
      <c r="B472" s="181" t="s">
        <v>453</v>
      </c>
      <c r="C472" s="187" t="s">
        <v>548</v>
      </c>
    </row>
    <row r="473" spans="1:3" x14ac:dyDescent="0.2">
      <c r="A473" s="188">
        <v>480</v>
      </c>
      <c r="B473" s="181" t="s">
        <v>453</v>
      </c>
      <c r="C473" s="187" t="s">
        <v>548</v>
      </c>
    </row>
    <row r="474" spans="1:3" x14ac:dyDescent="0.2">
      <c r="A474" s="188">
        <v>481</v>
      </c>
      <c r="B474" s="181" t="s">
        <v>453</v>
      </c>
      <c r="C474" s="187" t="s">
        <v>548</v>
      </c>
    </row>
    <row r="475" spans="1:3" x14ac:dyDescent="0.2">
      <c r="A475" s="188">
        <v>482</v>
      </c>
      <c r="B475" s="181" t="s">
        <v>466</v>
      </c>
      <c r="C475" s="187" t="s">
        <v>545</v>
      </c>
    </row>
    <row r="476" spans="1:3" x14ac:dyDescent="0.2">
      <c r="A476" s="188">
        <v>483</v>
      </c>
      <c r="B476" s="181" t="s">
        <v>467</v>
      </c>
      <c r="C476" s="187" t="s">
        <v>545</v>
      </c>
    </row>
    <row r="477" spans="1:3" x14ac:dyDescent="0.2">
      <c r="A477" s="188">
        <v>484</v>
      </c>
      <c r="B477" s="181" t="s">
        <v>468</v>
      </c>
      <c r="C477" s="187" t="s">
        <v>545</v>
      </c>
    </row>
    <row r="478" spans="1:3" x14ac:dyDescent="0.2">
      <c r="A478" s="188">
        <v>485</v>
      </c>
      <c r="B478" s="181" t="s">
        <v>469</v>
      </c>
      <c r="C478" s="187" t="s">
        <v>545</v>
      </c>
    </row>
    <row r="479" spans="1:3" x14ac:dyDescent="0.2">
      <c r="A479" s="188">
        <v>486</v>
      </c>
      <c r="B479" s="181" t="s">
        <v>470</v>
      </c>
      <c r="C479" s="187" t="s">
        <v>545</v>
      </c>
    </row>
    <row r="480" spans="1:3" x14ac:dyDescent="0.2">
      <c r="A480" s="188">
        <v>487</v>
      </c>
      <c r="B480" s="181" t="s">
        <v>471</v>
      </c>
      <c r="C480" s="187" t="s">
        <v>545</v>
      </c>
    </row>
    <row r="481" spans="1:3" x14ac:dyDescent="0.2">
      <c r="A481" s="188">
        <v>488</v>
      </c>
      <c r="B481" s="181" t="s">
        <v>472</v>
      </c>
      <c r="C481" s="187" t="s">
        <v>545</v>
      </c>
    </row>
    <row r="482" spans="1:3" x14ac:dyDescent="0.2">
      <c r="A482" s="188">
        <v>489</v>
      </c>
      <c r="B482" s="181" t="s">
        <v>473</v>
      </c>
      <c r="C482" s="187" t="s">
        <v>545</v>
      </c>
    </row>
    <row r="483" spans="1:3" x14ac:dyDescent="0.2">
      <c r="A483" s="188">
        <v>490</v>
      </c>
      <c r="B483" s="181" t="s">
        <v>474</v>
      </c>
      <c r="C483" s="187" t="s">
        <v>545</v>
      </c>
    </row>
    <row r="484" spans="1:3" x14ac:dyDescent="0.2">
      <c r="A484" s="188">
        <v>491</v>
      </c>
      <c r="B484" s="181" t="s">
        <v>475</v>
      </c>
      <c r="C484" s="187" t="s">
        <v>545</v>
      </c>
    </row>
    <row r="485" spans="1:3" x14ac:dyDescent="0.2">
      <c r="A485" s="188">
        <v>492</v>
      </c>
      <c r="B485" s="181" t="s">
        <v>476</v>
      </c>
      <c r="C485" s="187" t="s">
        <v>545</v>
      </c>
    </row>
    <row r="486" spans="1:3" x14ac:dyDescent="0.2">
      <c r="A486" s="188">
        <v>493</v>
      </c>
      <c r="B486" s="181" t="s">
        <v>477</v>
      </c>
      <c r="C486" s="187" t="s">
        <v>545</v>
      </c>
    </row>
    <row r="487" spans="1:3" x14ac:dyDescent="0.2">
      <c r="A487" s="188">
        <v>494</v>
      </c>
      <c r="B487" s="181" t="s">
        <v>478</v>
      </c>
      <c r="C487" s="187" t="s">
        <v>545</v>
      </c>
    </row>
    <row r="488" spans="1:3" x14ac:dyDescent="0.2">
      <c r="A488" s="188">
        <v>495</v>
      </c>
      <c r="B488" s="181" t="s">
        <v>479</v>
      </c>
      <c r="C488" s="187" t="s">
        <v>545</v>
      </c>
    </row>
    <row r="489" spans="1:3" x14ac:dyDescent="0.2">
      <c r="A489" s="188">
        <v>496</v>
      </c>
      <c r="B489" s="181" t="s">
        <v>480</v>
      </c>
      <c r="C489" s="187" t="s">
        <v>545</v>
      </c>
    </row>
    <row r="490" spans="1:3" x14ac:dyDescent="0.2">
      <c r="A490" s="188">
        <v>497</v>
      </c>
      <c r="B490" s="181" t="s">
        <v>481</v>
      </c>
      <c r="C490" s="187" t="s">
        <v>545</v>
      </c>
    </row>
    <row r="491" spans="1:3" x14ac:dyDescent="0.2">
      <c r="A491" s="188">
        <v>498</v>
      </c>
      <c r="B491" s="181" t="s">
        <v>482</v>
      </c>
      <c r="C491" s="187" t="s">
        <v>545</v>
      </c>
    </row>
    <row r="492" spans="1:3" x14ac:dyDescent="0.2">
      <c r="A492" s="188">
        <v>701</v>
      </c>
      <c r="B492" s="181" t="s">
        <v>483</v>
      </c>
      <c r="C492" s="187" t="s">
        <v>549</v>
      </c>
    </row>
    <row r="493" spans="1:3" x14ac:dyDescent="0.2">
      <c r="A493" s="188">
        <v>702</v>
      </c>
      <c r="B493" s="181" t="s">
        <v>483</v>
      </c>
      <c r="C493" s="187" t="s">
        <v>549</v>
      </c>
    </row>
    <row r="494" spans="1:3" x14ac:dyDescent="0.2">
      <c r="A494" s="188">
        <v>703</v>
      </c>
      <c r="B494" s="181" t="s">
        <v>419</v>
      </c>
      <c r="C494" s="187" t="s">
        <v>549</v>
      </c>
    </row>
    <row r="495" spans="1:3" x14ac:dyDescent="0.2">
      <c r="A495" s="188">
        <v>704</v>
      </c>
      <c r="B495" s="181" t="s">
        <v>419</v>
      </c>
      <c r="C495" s="187" t="s">
        <v>549</v>
      </c>
    </row>
    <row r="496" spans="1:3" x14ac:dyDescent="0.2">
      <c r="A496" s="188">
        <v>705</v>
      </c>
      <c r="B496" s="181" t="s">
        <v>419</v>
      </c>
      <c r="C496" s="187" t="s">
        <v>549</v>
      </c>
    </row>
    <row r="497" spans="1:3" x14ac:dyDescent="0.2">
      <c r="A497" s="188">
        <v>706</v>
      </c>
      <c r="B497" s="181" t="s">
        <v>419</v>
      </c>
      <c r="C497" s="187" t="s">
        <v>549</v>
      </c>
    </row>
    <row r="498" spans="1:3" x14ac:dyDescent="0.2">
      <c r="A498" s="188">
        <v>707</v>
      </c>
      <c r="B498" s="181" t="s">
        <v>419</v>
      </c>
      <c r="C498" s="187" t="s">
        <v>549</v>
      </c>
    </row>
    <row r="499" spans="1:3" x14ac:dyDescent="0.2">
      <c r="A499" s="188">
        <v>708</v>
      </c>
      <c r="B499" s="181" t="s">
        <v>419</v>
      </c>
      <c r="C499" s="187" t="s">
        <v>549</v>
      </c>
    </row>
    <row r="500" spans="1:3" x14ac:dyDescent="0.2">
      <c r="A500" s="188">
        <v>709</v>
      </c>
      <c r="B500" s="181" t="s">
        <v>419</v>
      </c>
      <c r="C500" s="187" t="s">
        <v>549</v>
      </c>
    </row>
    <row r="501" spans="1:3" x14ac:dyDescent="0.2">
      <c r="A501" s="188">
        <v>710</v>
      </c>
      <c r="B501" s="181" t="s">
        <v>419</v>
      </c>
      <c r="C501" s="187" t="s">
        <v>549</v>
      </c>
    </row>
    <row r="502" spans="1:3" x14ac:dyDescent="0.2">
      <c r="A502" s="188">
        <v>711</v>
      </c>
      <c r="B502" s="181" t="s">
        <v>419</v>
      </c>
      <c r="C502" s="187" t="s">
        <v>549</v>
      </c>
    </row>
    <row r="503" spans="1:3" x14ac:dyDescent="0.2">
      <c r="A503" s="188">
        <v>712</v>
      </c>
      <c r="B503" s="181" t="s">
        <v>484</v>
      </c>
      <c r="C503" s="187" t="s">
        <v>549</v>
      </c>
    </row>
    <row r="504" spans="1:3" x14ac:dyDescent="0.2">
      <c r="A504" s="188">
        <v>713</v>
      </c>
      <c r="B504" s="181" t="s">
        <v>484</v>
      </c>
      <c r="C504" s="187" t="s">
        <v>549</v>
      </c>
    </row>
    <row r="505" spans="1:3" x14ac:dyDescent="0.2">
      <c r="A505" s="188">
        <v>714</v>
      </c>
      <c r="B505" s="181" t="s">
        <v>484</v>
      </c>
      <c r="C505" s="187" t="s">
        <v>549</v>
      </c>
    </row>
    <row r="506" spans="1:3" x14ac:dyDescent="0.2">
      <c r="A506" s="188">
        <v>715</v>
      </c>
      <c r="B506" s="181" t="s">
        <v>484</v>
      </c>
      <c r="C506" s="187" t="s">
        <v>549</v>
      </c>
    </row>
    <row r="507" spans="1:3" x14ac:dyDescent="0.2">
      <c r="A507" s="188">
        <v>716</v>
      </c>
      <c r="B507" s="181" t="s">
        <v>485</v>
      </c>
      <c r="C507" s="187" t="s">
        <v>549</v>
      </c>
    </row>
    <row r="508" spans="1:3" x14ac:dyDescent="0.2">
      <c r="A508" s="188">
        <v>717</v>
      </c>
      <c r="B508" s="181" t="s">
        <v>485</v>
      </c>
      <c r="C508" s="187" t="s">
        <v>549</v>
      </c>
    </row>
    <row r="509" spans="1:3" x14ac:dyDescent="0.2">
      <c r="A509" s="188">
        <v>718</v>
      </c>
      <c r="B509" s="181" t="s">
        <v>486</v>
      </c>
      <c r="C509" s="187" t="s">
        <v>549</v>
      </c>
    </row>
    <row r="510" spans="1:3" x14ac:dyDescent="0.2">
      <c r="A510" s="188">
        <v>719</v>
      </c>
      <c r="B510" s="181" t="s">
        <v>486</v>
      </c>
      <c r="C510" s="187" t="s">
        <v>549</v>
      </c>
    </row>
    <row r="511" spans="1:3" x14ac:dyDescent="0.2">
      <c r="A511" s="188">
        <v>720</v>
      </c>
      <c r="B511" s="181" t="s">
        <v>354</v>
      </c>
      <c r="C511" s="187" t="s">
        <v>548</v>
      </c>
    </row>
    <row r="512" spans="1:3" x14ac:dyDescent="0.2">
      <c r="A512" s="188">
        <v>721</v>
      </c>
      <c r="B512" s="181" t="s">
        <v>487</v>
      </c>
      <c r="C512" s="187" t="s">
        <v>548</v>
      </c>
    </row>
    <row r="513" spans="1:3" x14ac:dyDescent="0.2">
      <c r="A513" s="188">
        <v>722</v>
      </c>
      <c r="B513" s="181" t="s">
        <v>487</v>
      </c>
      <c r="C513" s="187" t="s">
        <v>548</v>
      </c>
    </row>
    <row r="514" spans="1:3" x14ac:dyDescent="0.2">
      <c r="A514" s="188">
        <v>723</v>
      </c>
      <c r="B514" s="181" t="s">
        <v>487</v>
      </c>
      <c r="C514" s="187" t="s">
        <v>548</v>
      </c>
    </row>
    <row r="515" spans="1:3" x14ac:dyDescent="0.2">
      <c r="A515" s="188">
        <v>724</v>
      </c>
      <c r="B515" s="181" t="s">
        <v>487</v>
      </c>
      <c r="C515" s="187" t="s">
        <v>548</v>
      </c>
    </row>
    <row r="516" spans="1:3" x14ac:dyDescent="0.2">
      <c r="A516" s="188">
        <v>725</v>
      </c>
      <c r="B516" s="181" t="s">
        <v>487</v>
      </c>
      <c r="C516" s="187" t="s">
        <v>548</v>
      </c>
    </row>
    <row r="517" spans="1:3" x14ac:dyDescent="0.2">
      <c r="A517" s="188">
        <v>726</v>
      </c>
      <c r="B517" s="181" t="s">
        <v>487</v>
      </c>
      <c r="C517" s="187" t="s">
        <v>548</v>
      </c>
    </row>
    <row r="518" spans="1:3" x14ac:dyDescent="0.2">
      <c r="A518" s="188">
        <v>727</v>
      </c>
      <c r="B518" s="181" t="s">
        <v>487</v>
      </c>
      <c r="C518" s="187" t="s">
        <v>548</v>
      </c>
    </row>
    <row r="519" spans="1:3" x14ac:dyDescent="0.2">
      <c r="A519" s="188">
        <v>728</v>
      </c>
      <c r="B519" s="181" t="s">
        <v>488</v>
      </c>
      <c r="C519" s="187" t="s">
        <v>548</v>
      </c>
    </row>
    <row r="520" spans="1:3" x14ac:dyDescent="0.2">
      <c r="A520" s="188">
        <v>729</v>
      </c>
      <c r="B520" s="181" t="s">
        <v>487</v>
      </c>
      <c r="C520" s="187" t="s">
        <v>548</v>
      </c>
    </row>
    <row r="521" spans="1:3" x14ac:dyDescent="0.2">
      <c r="A521" s="188">
        <v>730</v>
      </c>
      <c r="B521" s="181" t="s">
        <v>488</v>
      </c>
      <c r="C521" s="187" t="s">
        <v>548</v>
      </c>
    </row>
    <row r="522" spans="1:3" x14ac:dyDescent="0.2">
      <c r="A522" s="188">
        <v>731</v>
      </c>
      <c r="B522" s="181" t="s">
        <v>487</v>
      </c>
      <c r="C522" s="187" t="s">
        <v>548</v>
      </c>
    </row>
    <row r="523" spans="1:3" x14ac:dyDescent="0.2">
      <c r="A523" s="188">
        <v>732</v>
      </c>
      <c r="B523" s="181" t="s">
        <v>488</v>
      </c>
      <c r="C523" s="187" t="s">
        <v>548</v>
      </c>
    </row>
    <row r="524" spans="1:3" x14ac:dyDescent="0.2">
      <c r="A524" s="188">
        <v>733</v>
      </c>
      <c r="B524" s="181" t="s">
        <v>487</v>
      </c>
      <c r="C524" s="187" t="s">
        <v>548</v>
      </c>
    </row>
    <row r="525" spans="1:3" x14ac:dyDescent="0.2">
      <c r="A525" s="188">
        <v>734</v>
      </c>
      <c r="B525" s="181" t="s">
        <v>488</v>
      </c>
      <c r="C525" s="187" t="s">
        <v>548</v>
      </c>
    </row>
    <row r="526" spans="1:3" x14ac:dyDescent="0.2">
      <c r="A526" s="188">
        <v>735</v>
      </c>
      <c r="B526" s="181" t="s">
        <v>487</v>
      </c>
      <c r="C526" s="187" t="s">
        <v>548</v>
      </c>
    </row>
    <row r="527" spans="1:3" x14ac:dyDescent="0.2">
      <c r="A527" s="188">
        <v>736</v>
      </c>
      <c r="B527" s="181" t="s">
        <v>488</v>
      </c>
      <c r="C527" s="187" t="s">
        <v>548</v>
      </c>
    </row>
    <row r="528" spans="1:3" x14ac:dyDescent="0.2">
      <c r="A528" s="188">
        <v>737</v>
      </c>
      <c r="B528" s="181" t="s">
        <v>487</v>
      </c>
      <c r="C528" s="187" t="s">
        <v>548</v>
      </c>
    </row>
    <row r="529" spans="1:3" x14ac:dyDescent="0.2">
      <c r="A529" s="188">
        <v>738</v>
      </c>
      <c r="B529" s="181" t="s">
        <v>488</v>
      </c>
      <c r="C529" s="187" t="s">
        <v>548</v>
      </c>
    </row>
    <row r="530" spans="1:3" x14ac:dyDescent="0.2">
      <c r="A530" s="188">
        <v>739</v>
      </c>
      <c r="B530" s="181" t="s">
        <v>487</v>
      </c>
      <c r="C530" s="187" t="s">
        <v>548</v>
      </c>
    </row>
    <row r="531" spans="1:3" x14ac:dyDescent="0.2">
      <c r="A531" s="188">
        <v>740</v>
      </c>
      <c r="B531" s="181" t="s">
        <v>488</v>
      </c>
      <c r="C531" s="187" t="s">
        <v>548</v>
      </c>
    </row>
    <row r="532" spans="1:3" x14ac:dyDescent="0.2">
      <c r="A532" s="188">
        <v>741</v>
      </c>
      <c r="B532" s="181" t="s">
        <v>487</v>
      </c>
      <c r="C532" s="187" t="s">
        <v>548</v>
      </c>
    </row>
    <row r="533" spans="1:3" x14ac:dyDescent="0.2">
      <c r="A533" s="188">
        <v>742</v>
      </c>
      <c r="B533" s="181" t="s">
        <v>488</v>
      </c>
      <c r="C533" s="187" t="s">
        <v>548</v>
      </c>
    </row>
    <row r="534" spans="1:3" x14ac:dyDescent="0.2">
      <c r="A534" s="188">
        <v>743</v>
      </c>
      <c r="B534" s="181" t="s">
        <v>487</v>
      </c>
      <c r="C534" s="187" t="s">
        <v>548</v>
      </c>
    </row>
    <row r="535" spans="1:3" x14ac:dyDescent="0.2">
      <c r="A535" s="188">
        <v>744</v>
      </c>
      <c r="B535" s="181" t="s">
        <v>488</v>
      </c>
      <c r="C535" s="187" t="s">
        <v>548</v>
      </c>
    </row>
    <row r="536" spans="1:3" x14ac:dyDescent="0.2">
      <c r="A536" s="188">
        <v>745</v>
      </c>
      <c r="B536" s="181" t="s">
        <v>487</v>
      </c>
      <c r="C536" s="187" t="s">
        <v>548</v>
      </c>
    </row>
    <row r="537" spans="1:3" x14ac:dyDescent="0.2">
      <c r="A537" s="188">
        <v>746</v>
      </c>
      <c r="B537" s="181" t="s">
        <v>488</v>
      </c>
      <c r="C537" s="187" t="s">
        <v>548</v>
      </c>
    </row>
    <row r="538" spans="1:3" x14ac:dyDescent="0.2">
      <c r="A538" s="188">
        <v>747</v>
      </c>
      <c r="B538" s="181" t="s">
        <v>487</v>
      </c>
      <c r="C538" s="187" t="s">
        <v>548</v>
      </c>
    </row>
    <row r="539" spans="1:3" x14ac:dyDescent="0.2">
      <c r="A539" s="188">
        <v>748</v>
      </c>
      <c r="B539" s="181" t="s">
        <v>487</v>
      </c>
      <c r="C539" s="187" t="s">
        <v>548</v>
      </c>
    </row>
    <row r="540" spans="1:3" x14ac:dyDescent="0.2">
      <c r="A540" s="188">
        <v>749</v>
      </c>
      <c r="B540" s="181" t="s">
        <v>488</v>
      </c>
      <c r="C540" s="187" t="s">
        <v>548</v>
      </c>
    </row>
    <row r="541" spans="1:3" x14ac:dyDescent="0.2">
      <c r="A541" s="188">
        <v>752</v>
      </c>
      <c r="B541" s="181" t="s">
        <v>487</v>
      </c>
      <c r="C541" s="187" t="s">
        <v>548</v>
      </c>
    </row>
    <row r="542" spans="1:3" x14ac:dyDescent="0.2">
      <c r="A542" s="188">
        <v>753</v>
      </c>
      <c r="B542" s="181" t="s">
        <v>489</v>
      </c>
      <c r="C542" s="187" t="s">
        <v>548</v>
      </c>
    </row>
    <row r="543" spans="1:3" x14ac:dyDescent="0.2">
      <c r="A543" s="188">
        <v>754</v>
      </c>
      <c r="B543" s="181" t="s">
        <v>487</v>
      </c>
      <c r="C543" s="187" t="s">
        <v>548</v>
      </c>
    </row>
    <row r="544" spans="1:3" x14ac:dyDescent="0.2">
      <c r="A544" s="188">
        <v>755</v>
      </c>
      <c r="B544" s="181" t="s">
        <v>489</v>
      </c>
      <c r="C544" s="187" t="s">
        <v>548</v>
      </c>
    </row>
    <row r="545" spans="1:3" x14ac:dyDescent="0.2">
      <c r="A545" s="188">
        <v>756</v>
      </c>
      <c r="B545" s="181" t="s">
        <v>487</v>
      </c>
      <c r="C545" s="187" t="s">
        <v>548</v>
      </c>
    </row>
    <row r="546" spans="1:3" x14ac:dyDescent="0.2">
      <c r="A546" s="188">
        <v>757</v>
      </c>
      <c r="B546" s="181" t="s">
        <v>489</v>
      </c>
      <c r="C546" s="187" t="s">
        <v>548</v>
      </c>
    </row>
    <row r="547" spans="1:3" x14ac:dyDescent="0.2">
      <c r="A547" s="188">
        <v>758</v>
      </c>
      <c r="B547" s="181" t="s">
        <v>487</v>
      </c>
      <c r="C547" s="187" t="s">
        <v>548</v>
      </c>
    </row>
    <row r="548" spans="1:3" x14ac:dyDescent="0.2">
      <c r="A548" s="188">
        <v>759</v>
      </c>
      <c r="B548" s="181" t="s">
        <v>489</v>
      </c>
      <c r="C548" s="187" t="s">
        <v>548</v>
      </c>
    </row>
    <row r="549" spans="1:3" x14ac:dyDescent="0.2">
      <c r="A549" s="188">
        <v>760</v>
      </c>
      <c r="B549" s="181" t="s">
        <v>487</v>
      </c>
      <c r="C549" s="187" t="s">
        <v>548</v>
      </c>
    </row>
    <row r="550" spans="1:3" x14ac:dyDescent="0.2">
      <c r="A550" s="188">
        <v>761</v>
      </c>
      <c r="B550" s="181" t="s">
        <v>489</v>
      </c>
      <c r="C550" s="187" t="s">
        <v>548</v>
      </c>
    </row>
    <row r="551" spans="1:3" x14ac:dyDescent="0.2">
      <c r="A551" s="188">
        <v>762</v>
      </c>
      <c r="B551" s="181" t="s">
        <v>487</v>
      </c>
      <c r="C551" s="187" t="s">
        <v>548</v>
      </c>
    </row>
    <row r="552" spans="1:3" x14ac:dyDescent="0.2">
      <c r="A552" s="188">
        <v>763</v>
      </c>
      <c r="B552" s="181" t="s">
        <v>489</v>
      </c>
      <c r="C552" s="187" t="s">
        <v>548</v>
      </c>
    </row>
    <row r="553" spans="1:3" x14ac:dyDescent="0.2">
      <c r="A553" s="188">
        <v>764</v>
      </c>
      <c r="B553" s="181" t="s">
        <v>487</v>
      </c>
      <c r="C553" s="187" t="s">
        <v>548</v>
      </c>
    </row>
    <row r="554" spans="1:3" x14ac:dyDescent="0.2">
      <c r="A554" s="188">
        <v>765</v>
      </c>
      <c r="B554" s="181" t="s">
        <v>489</v>
      </c>
      <c r="C554" s="187" t="s">
        <v>548</v>
      </c>
    </row>
    <row r="555" spans="1:3" x14ac:dyDescent="0.2">
      <c r="A555" s="188">
        <v>766</v>
      </c>
      <c r="B555" s="181" t="s">
        <v>487</v>
      </c>
      <c r="C555" s="187" t="s">
        <v>548</v>
      </c>
    </row>
    <row r="556" spans="1:3" x14ac:dyDescent="0.2">
      <c r="A556" s="188">
        <v>767</v>
      </c>
      <c r="B556" s="181" t="s">
        <v>489</v>
      </c>
      <c r="C556" s="187" t="s">
        <v>548</v>
      </c>
    </row>
    <row r="557" spans="1:3" x14ac:dyDescent="0.2">
      <c r="A557" s="188">
        <v>768</v>
      </c>
      <c r="B557" s="181" t="s">
        <v>487</v>
      </c>
      <c r="C557" s="187" t="s">
        <v>548</v>
      </c>
    </row>
    <row r="558" spans="1:3" x14ac:dyDescent="0.2">
      <c r="A558" s="188">
        <v>769</v>
      </c>
      <c r="B558" s="181" t="s">
        <v>489</v>
      </c>
      <c r="C558" s="187" t="s">
        <v>548</v>
      </c>
    </row>
    <row r="559" spans="1:3" x14ac:dyDescent="0.2">
      <c r="A559" s="188">
        <v>770</v>
      </c>
      <c r="B559" s="181" t="s">
        <v>490</v>
      </c>
      <c r="C559" s="187" t="s">
        <v>548</v>
      </c>
    </row>
    <row r="560" spans="1:3" x14ac:dyDescent="0.2">
      <c r="A560" s="188">
        <v>775</v>
      </c>
      <c r="B560" s="181" t="s">
        <v>491</v>
      </c>
      <c r="C560" s="187" t="s">
        <v>549</v>
      </c>
    </row>
    <row r="561" spans="1:3" x14ac:dyDescent="0.2">
      <c r="A561" s="188">
        <v>776</v>
      </c>
      <c r="B561" s="181" t="s">
        <v>491</v>
      </c>
      <c r="C561" s="187" t="s">
        <v>549</v>
      </c>
    </row>
    <row r="562" spans="1:3" x14ac:dyDescent="0.2">
      <c r="A562" s="188">
        <v>781</v>
      </c>
      <c r="B562" s="181" t="s">
        <v>487</v>
      </c>
      <c r="C562" s="187" t="s">
        <v>549</v>
      </c>
    </row>
    <row r="563" spans="1:3" x14ac:dyDescent="0.2">
      <c r="A563" s="188">
        <v>782</v>
      </c>
      <c r="B563" s="181" t="s">
        <v>487</v>
      </c>
      <c r="C563" s="187" t="s">
        <v>548</v>
      </c>
    </row>
    <row r="564" spans="1:3" x14ac:dyDescent="0.2">
      <c r="A564" s="188">
        <v>783</v>
      </c>
      <c r="B564" s="181" t="s">
        <v>487</v>
      </c>
      <c r="C564" s="187" t="s">
        <v>548</v>
      </c>
    </row>
    <row r="565" spans="1:3" x14ac:dyDescent="0.2">
      <c r="A565" s="188">
        <v>784</v>
      </c>
      <c r="B565" s="181" t="s">
        <v>487</v>
      </c>
      <c r="C565" s="187" t="s">
        <v>548</v>
      </c>
    </row>
    <row r="566" spans="1:3" x14ac:dyDescent="0.2">
      <c r="A566" s="188">
        <v>785</v>
      </c>
      <c r="B566" s="181" t="s">
        <v>487</v>
      </c>
      <c r="C566" s="187" t="s">
        <v>548</v>
      </c>
    </row>
    <row r="567" spans="1:3" x14ac:dyDescent="0.2">
      <c r="A567" s="188">
        <v>786</v>
      </c>
      <c r="B567" s="181" t="s">
        <v>487</v>
      </c>
      <c r="C567" s="187" t="s">
        <v>548</v>
      </c>
    </row>
    <row r="568" spans="1:3" x14ac:dyDescent="0.2">
      <c r="A568" s="188">
        <v>787</v>
      </c>
      <c r="B568" s="181" t="s">
        <v>492</v>
      </c>
      <c r="C568" s="187" t="s">
        <v>548</v>
      </c>
    </row>
    <row r="569" spans="1:3" x14ac:dyDescent="0.2">
      <c r="A569" s="188">
        <v>788</v>
      </c>
      <c r="B569" s="181" t="s">
        <v>493</v>
      </c>
      <c r="C569" s="187" t="s">
        <v>548</v>
      </c>
    </row>
    <row r="570" spans="1:3" x14ac:dyDescent="0.2">
      <c r="A570" s="188">
        <v>789</v>
      </c>
      <c r="B570" s="181" t="s">
        <v>494</v>
      </c>
      <c r="C570" s="187" t="s">
        <v>548</v>
      </c>
    </row>
    <row r="571" spans="1:3" x14ac:dyDescent="0.2">
      <c r="A571" s="188">
        <v>790</v>
      </c>
      <c r="B571" s="181" t="s">
        <v>495</v>
      </c>
      <c r="C571" s="187" t="s">
        <v>548</v>
      </c>
    </row>
    <row r="572" spans="1:3" x14ac:dyDescent="0.2">
      <c r="A572" s="188">
        <v>791</v>
      </c>
      <c r="B572" s="181" t="s">
        <v>496</v>
      </c>
      <c r="C572" s="187" t="s">
        <v>548</v>
      </c>
    </row>
    <row r="573" spans="1:3" x14ac:dyDescent="0.2">
      <c r="A573" s="188">
        <v>792</v>
      </c>
      <c r="B573" s="181" t="s">
        <v>497</v>
      </c>
      <c r="C573" s="187" t="s">
        <v>548</v>
      </c>
    </row>
    <row r="574" spans="1:3" x14ac:dyDescent="0.2">
      <c r="A574" s="188">
        <v>793</v>
      </c>
      <c r="B574" s="181" t="s">
        <v>487</v>
      </c>
      <c r="C574" s="187" t="s">
        <v>548</v>
      </c>
    </row>
    <row r="575" spans="1:3" x14ac:dyDescent="0.2">
      <c r="A575" s="188">
        <v>794</v>
      </c>
      <c r="B575" s="181" t="s">
        <v>488</v>
      </c>
      <c r="C575" s="187" t="s">
        <v>548</v>
      </c>
    </row>
    <row r="576" spans="1:3" x14ac:dyDescent="0.2">
      <c r="A576" s="188">
        <v>801</v>
      </c>
      <c r="B576" s="181" t="s">
        <v>416</v>
      </c>
      <c r="C576" s="187" t="s">
        <v>548</v>
      </c>
    </row>
    <row r="577" spans="1:3" x14ac:dyDescent="0.2">
      <c r="A577" s="188">
        <v>802</v>
      </c>
      <c r="B577" s="181" t="s">
        <v>498</v>
      </c>
      <c r="C577" s="187" t="s">
        <v>548</v>
      </c>
    </row>
    <row r="578" spans="1:3" x14ac:dyDescent="0.2">
      <c r="A578" s="188">
        <v>803</v>
      </c>
      <c r="B578" s="181" t="s">
        <v>499</v>
      </c>
      <c r="C578" s="187" t="s">
        <v>549</v>
      </c>
    </row>
    <row r="579" spans="1:3" x14ac:dyDescent="0.2">
      <c r="A579" s="188">
        <v>804</v>
      </c>
      <c r="B579" s="181" t="s">
        <v>498</v>
      </c>
      <c r="C579" s="187" t="s">
        <v>548</v>
      </c>
    </row>
    <row r="580" spans="1:3" x14ac:dyDescent="0.2">
      <c r="A580" s="188">
        <v>805</v>
      </c>
      <c r="B580" s="181" t="s">
        <v>499</v>
      </c>
      <c r="C580" s="187" t="s">
        <v>549</v>
      </c>
    </row>
    <row r="581" spans="1:3" x14ac:dyDescent="0.2">
      <c r="A581" s="188">
        <v>806</v>
      </c>
      <c r="B581" s="181" t="s">
        <v>498</v>
      </c>
      <c r="C581" s="187" t="s">
        <v>548</v>
      </c>
    </row>
    <row r="582" spans="1:3" x14ac:dyDescent="0.2">
      <c r="A582" s="188">
        <v>807</v>
      </c>
      <c r="B582" s="181" t="s">
        <v>499</v>
      </c>
      <c r="C582" s="187" t="s">
        <v>549</v>
      </c>
    </row>
    <row r="583" spans="1:3" x14ac:dyDescent="0.2">
      <c r="A583" s="188">
        <v>808</v>
      </c>
      <c r="B583" s="181" t="s">
        <v>498</v>
      </c>
      <c r="C583" s="187" t="s">
        <v>548</v>
      </c>
    </row>
    <row r="584" spans="1:3" x14ac:dyDescent="0.2">
      <c r="A584" s="188">
        <v>809</v>
      </c>
      <c r="B584" s="181" t="s">
        <v>499</v>
      </c>
      <c r="C584" s="187" t="s">
        <v>549</v>
      </c>
    </row>
    <row r="585" spans="1:3" x14ac:dyDescent="0.2">
      <c r="A585" s="188">
        <v>810</v>
      </c>
      <c r="B585" s="181" t="s">
        <v>498</v>
      </c>
      <c r="C585" s="187" t="s">
        <v>548</v>
      </c>
    </row>
    <row r="586" spans="1:3" x14ac:dyDescent="0.2">
      <c r="A586" s="188">
        <v>811</v>
      </c>
      <c r="B586" s="181" t="s">
        <v>499</v>
      </c>
      <c r="C586" s="187" t="s">
        <v>549</v>
      </c>
    </row>
    <row r="587" spans="1:3" x14ac:dyDescent="0.2">
      <c r="A587" s="188">
        <v>812</v>
      </c>
      <c r="B587" s="181" t="s">
        <v>498</v>
      </c>
      <c r="C587" s="187" t="s">
        <v>548</v>
      </c>
    </row>
    <row r="588" spans="1:3" x14ac:dyDescent="0.2">
      <c r="A588" s="188">
        <v>813</v>
      </c>
      <c r="B588" s="181" t="s">
        <v>499</v>
      </c>
      <c r="C588" s="187" t="s">
        <v>549</v>
      </c>
    </row>
    <row r="589" spans="1:3" x14ac:dyDescent="0.2">
      <c r="A589" s="188">
        <v>814</v>
      </c>
      <c r="B589" s="181" t="s">
        <v>498</v>
      </c>
      <c r="C589" s="187" t="s">
        <v>548</v>
      </c>
    </row>
    <row r="590" spans="1:3" x14ac:dyDescent="0.2">
      <c r="A590" s="188">
        <v>815</v>
      </c>
      <c r="B590" s="181" t="s">
        <v>499</v>
      </c>
      <c r="C590" s="187" t="s">
        <v>549</v>
      </c>
    </row>
    <row r="591" spans="1:3" x14ac:dyDescent="0.2">
      <c r="A591" s="188">
        <v>816</v>
      </c>
      <c r="B591" s="181" t="s">
        <v>498</v>
      </c>
      <c r="C591" s="187" t="s">
        <v>548</v>
      </c>
    </row>
    <row r="592" spans="1:3" x14ac:dyDescent="0.2">
      <c r="A592" s="188">
        <v>817</v>
      </c>
      <c r="B592" s="181" t="s">
        <v>499</v>
      </c>
      <c r="C592" s="187" t="s">
        <v>549</v>
      </c>
    </row>
    <row r="593" spans="1:3" x14ac:dyDescent="0.2">
      <c r="A593" s="188">
        <v>818</v>
      </c>
      <c r="B593" s="181" t="s">
        <v>498</v>
      </c>
      <c r="C593" s="187" t="s">
        <v>548</v>
      </c>
    </row>
    <row r="594" spans="1:3" x14ac:dyDescent="0.2">
      <c r="A594" s="188">
        <v>819</v>
      </c>
      <c r="B594" s="181" t="s">
        <v>499</v>
      </c>
      <c r="C594" s="187" t="s">
        <v>549</v>
      </c>
    </row>
    <row r="595" spans="1:3" x14ac:dyDescent="0.2">
      <c r="A595" s="188">
        <v>820</v>
      </c>
      <c r="B595" s="181" t="s">
        <v>498</v>
      </c>
      <c r="C595" s="187" t="s">
        <v>548</v>
      </c>
    </row>
    <row r="596" spans="1:3" x14ac:dyDescent="0.2">
      <c r="A596" s="188">
        <v>821</v>
      </c>
      <c r="B596" s="181" t="s">
        <v>499</v>
      </c>
      <c r="C596" s="187" t="s">
        <v>549</v>
      </c>
    </row>
    <row r="597" spans="1:3" x14ac:dyDescent="0.2">
      <c r="A597" s="188">
        <v>822</v>
      </c>
      <c r="B597" s="181" t="s">
        <v>498</v>
      </c>
      <c r="C597" s="187" t="s">
        <v>548</v>
      </c>
    </row>
    <row r="598" spans="1:3" x14ac:dyDescent="0.2">
      <c r="A598" s="188">
        <v>823</v>
      </c>
      <c r="B598" s="181" t="s">
        <v>499</v>
      </c>
      <c r="C598" s="187" t="s">
        <v>549</v>
      </c>
    </row>
    <row r="599" spans="1:3" x14ac:dyDescent="0.2">
      <c r="A599" s="188">
        <v>824</v>
      </c>
      <c r="B599" s="181" t="s">
        <v>498</v>
      </c>
      <c r="C599" s="187" t="s">
        <v>548</v>
      </c>
    </row>
    <row r="600" spans="1:3" x14ac:dyDescent="0.2">
      <c r="A600" s="188">
        <v>825</v>
      </c>
      <c r="B600" s="181" t="s">
        <v>499</v>
      </c>
      <c r="C600" s="187" t="s">
        <v>549</v>
      </c>
    </row>
    <row r="601" spans="1:3" x14ac:dyDescent="0.2">
      <c r="A601" s="188">
        <v>826</v>
      </c>
      <c r="B601" s="181" t="s">
        <v>498</v>
      </c>
      <c r="C601" s="187" t="s">
        <v>548</v>
      </c>
    </row>
    <row r="602" spans="1:3" x14ac:dyDescent="0.2">
      <c r="A602" s="188">
        <v>827</v>
      </c>
      <c r="B602" s="181" t="s">
        <v>499</v>
      </c>
      <c r="C602" s="187" t="s">
        <v>549</v>
      </c>
    </row>
    <row r="603" spans="1:3" x14ac:dyDescent="0.2">
      <c r="A603" s="188">
        <v>828</v>
      </c>
      <c r="B603" s="181" t="s">
        <v>498</v>
      </c>
      <c r="C603" s="187" t="s">
        <v>548</v>
      </c>
    </row>
    <row r="604" spans="1:3" x14ac:dyDescent="0.2">
      <c r="A604" s="188">
        <v>829</v>
      </c>
      <c r="B604" s="181" t="s">
        <v>499</v>
      </c>
      <c r="C604" s="187" t="s">
        <v>549</v>
      </c>
    </row>
    <row r="605" spans="1:3" x14ac:dyDescent="0.2">
      <c r="A605" s="188">
        <v>830</v>
      </c>
      <c r="B605" s="181" t="s">
        <v>498</v>
      </c>
      <c r="C605" s="187" t="s">
        <v>548</v>
      </c>
    </row>
    <row r="606" spans="1:3" x14ac:dyDescent="0.2">
      <c r="A606" s="188">
        <v>831</v>
      </c>
      <c r="B606" s="181" t="s">
        <v>499</v>
      </c>
      <c r="C606" s="187" t="s">
        <v>549</v>
      </c>
    </row>
    <row r="607" spans="1:3" x14ac:dyDescent="0.2">
      <c r="A607" s="188">
        <v>832</v>
      </c>
      <c r="B607" s="181" t="s">
        <v>498</v>
      </c>
      <c r="C607" s="187" t="s">
        <v>548</v>
      </c>
    </row>
    <row r="608" spans="1:3" x14ac:dyDescent="0.2">
      <c r="A608" s="188">
        <v>833</v>
      </c>
      <c r="B608" s="181" t="s">
        <v>499</v>
      </c>
      <c r="C608" s="187" t="s">
        <v>549</v>
      </c>
    </row>
    <row r="609" spans="1:3" x14ac:dyDescent="0.2">
      <c r="A609" s="188">
        <v>834</v>
      </c>
      <c r="B609" s="181" t="s">
        <v>498</v>
      </c>
      <c r="C609" s="187" t="s">
        <v>548</v>
      </c>
    </row>
    <row r="610" spans="1:3" x14ac:dyDescent="0.2">
      <c r="A610" s="188">
        <v>835</v>
      </c>
      <c r="B610" s="181" t="s">
        <v>499</v>
      </c>
      <c r="C610" s="187" t="s">
        <v>549</v>
      </c>
    </row>
    <row r="611" spans="1:3" x14ac:dyDescent="0.2">
      <c r="A611" s="188">
        <v>836</v>
      </c>
      <c r="B611" s="181" t="s">
        <v>498</v>
      </c>
      <c r="C611" s="187" t="s">
        <v>548</v>
      </c>
    </row>
    <row r="612" spans="1:3" x14ac:dyDescent="0.2">
      <c r="A612" s="188">
        <v>837</v>
      </c>
      <c r="B612" s="181" t="s">
        <v>499</v>
      </c>
      <c r="C612" s="187" t="s">
        <v>549</v>
      </c>
    </row>
    <row r="613" spans="1:3" x14ac:dyDescent="0.2">
      <c r="A613" s="188">
        <v>838</v>
      </c>
      <c r="B613" s="181" t="s">
        <v>498</v>
      </c>
      <c r="C613" s="187" t="s">
        <v>548</v>
      </c>
    </row>
    <row r="614" spans="1:3" x14ac:dyDescent="0.2">
      <c r="A614" s="188">
        <v>839</v>
      </c>
      <c r="B614" s="181" t="s">
        <v>499</v>
      </c>
      <c r="C614" s="187" t="s">
        <v>549</v>
      </c>
    </row>
    <row r="615" spans="1:3" x14ac:dyDescent="0.2">
      <c r="A615" s="188">
        <v>840</v>
      </c>
      <c r="B615" s="181" t="s">
        <v>498</v>
      </c>
      <c r="C615" s="187" t="s">
        <v>548</v>
      </c>
    </row>
    <row r="616" spans="1:3" x14ac:dyDescent="0.2">
      <c r="A616" s="188">
        <v>841</v>
      </c>
      <c r="B616" s="181" t="s">
        <v>499</v>
      </c>
      <c r="C616" s="187" t="s">
        <v>549</v>
      </c>
    </row>
    <row r="617" spans="1:3" x14ac:dyDescent="0.2">
      <c r="A617" s="188">
        <v>842</v>
      </c>
      <c r="B617" s="181" t="s">
        <v>498</v>
      </c>
      <c r="C617" s="187" t="s">
        <v>548</v>
      </c>
    </row>
    <row r="618" spans="1:3" x14ac:dyDescent="0.2">
      <c r="A618" s="188">
        <v>843</v>
      </c>
      <c r="B618" s="181" t="s">
        <v>499</v>
      </c>
      <c r="C618" s="187" t="s">
        <v>549</v>
      </c>
    </row>
    <row r="619" spans="1:3" x14ac:dyDescent="0.2">
      <c r="A619" s="188">
        <v>844</v>
      </c>
      <c r="B619" s="181" t="s">
        <v>498</v>
      </c>
      <c r="C619" s="187" t="s">
        <v>548</v>
      </c>
    </row>
    <row r="620" spans="1:3" x14ac:dyDescent="0.2">
      <c r="A620" s="188">
        <v>845</v>
      </c>
      <c r="B620" s="181" t="s">
        <v>499</v>
      </c>
      <c r="C620" s="187" t="s">
        <v>549</v>
      </c>
    </row>
    <row r="621" spans="1:3" x14ac:dyDescent="0.2">
      <c r="A621" s="188">
        <v>846</v>
      </c>
      <c r="B621" s="181" t="s">
        <v>498</v>
      </c>
      <c r="C621" s="187" t="s">
        <v>548</v>
      </c>
    </row>
    <row r="622" spans="1:3" x14ac:dyDescent="0.2">
      <c r="A622" s="188">
        <v>847</v>
      </c>
      <c r="B622" s="181" t="s">
        <v>499</v>
      </c>
      <c r="C622" s="187" t="s">
        <v>549</v>
      </c>
    </row>
    <row r="623" spans="1:3" x14ac:dyDescent="0.2">
      <c r="A623" s="188">
        <v>848</v>
      </c>
      <c r="B623" s="181" t="s">
        <v>498</v>
      </c>
      <c r="C623" s="187" t="s">
        <v>548</v>
      </c>
    </row>
    <row r="624" spans="1:3" x14ac:dyDescent="0.2">
      <c r="A624" s="188">
        <v>849</v>
      </c>
      <c r="B624" s="181" t="s">
        <v>499</v>
      </c>
      <c r="C624" s="187" t="s">
        <v>549</v>
      </c>
    </row>
    <row r="625" spans="1:3" x14ac:dyDescent="0.2">
      <c r="A625" s="188">
        <v>850</v>
      </c>
      <c r="B625" s="181" t="s">
        <v>499</v>
      </c>
      <c r="C625" s="187" t="s">
        <v>549</v>
      </c>
    </row>
    <row r="626" spans="1:3" x14ac:dyDescent="0.2">
      <c r="A626" s="188">
        <v>851</v>
      </c>
      <c r="B626" s="181" t="s">
        <v>499</v>
      </c>
      <c r="C626" s="187" t="s">
        <v>549</v>
      </c>
    </row>
    <row r="627" spans="1:3" x14ac:dyDescent="0.2">
      <c r="A627" s="188">
        <v>852</v>
      </c>
      <c r="B627" s="181" t="s">
        <v>498</v>
      </c>
      <c r="C627" s="187" t="s">
        <v>548</v>
      </c>
    </row>
    <row r="628" spans="1:3" x14ac:dyDescent="0.2">
      <c r="A628" s="188">
        <v>853</v>
      </c>
      <c r="B628" s="181" t="s">
        <v>498</v>
      </c>
      <c r="C628" s="187" t="s">
        <v>548</v>
      </c>
    </row>
    <row r="629" spans="1:3" x14ac:dyDescent="0.2">
      <c r="A629" s="188">
        <v>854</v>
      </c>
      <c r="B629" s="181" t="s">
        <v>498</v>
      </c>
      <c r="C629" s="187" t="s">
        <v>548</v>
      </c>
    </row>
    <row r="630" spans="1:3" x14ac:dyDescent="0.2">
      <c r="A630" s="188">
        <v>855</v>
      </c>
      <c r="B630" s="181" t="s">
        <v>498</v>
      </c>
      <c r="C630" s="187" t="s">
        <v>548</v>
      </c>
    </row>
    <row r="631" spans="1:3" x14ac:dyDescent="0.2">
      <c r="A631" s="188">
        <v>856</v>
      </c>
      <c r="B631" s="181" t="s">
        <v>498</v>
      </c>
      <c r="C631" s="187" t="s">
        <v>548</v>
      </c>
    </row>
    <row r="632" spans="1:3" x14ac:dyDescent="0.2">
      <c r="A632" s="188">
        <v>857</v>
      </c>
      <c r="B632" s="181" t="s">
        <v>498</v>
      </c>
      <c r="C632" s="187" t="s">
        <v>548</v>
      </c>
    </row>
    <row r="633" spans="1:3" x14ac:dyDescent="0.2">
      <c r="A633" s="188">
        <v>858</v>
      </c>
      <c r="B633" s="181" t="s">
        <v>498</v>
      </c>
      <c r="C633" s="187" t="s">
        <v>548</v>
      </c>
    </row>
    <row r="634" spans="1:3" x14ac:dyDescent="0.2">
      <c r="A634" s="188">
        <v>859</v>
      </c>
      <c r="B634" s="181" t="s">
        <v>498</v>
      </c>
      <c r="C634" s="187" t="s">
        <v>548</v>
      </c>
    </row>
    <row r="635" spans="1:3" x14ac:dyDescent="0.2">
      <c r="A635" s="188">
        <v>860</v>
      </c>
      <c r="B635" s="181" t="s">
        <v>498</v>
      </c>
      <c r="C635" s="187" t="s">
        <v>548</v>
      </c>
    </row>
    <row r="636" spans="1:3" x14ac:dyDescent="0.2">
      <c r="A636" s="188">
        <v>861</v>
      </c>
      <c r="B636" s="181" t="s">
        <v>498</v>
      </c>
      <c r="C636" s="187" t="s">
        <v>548</v>
      </c>
    </row>
    <row r="637" spans="1:3" x14ac:dyDescent="0.2">
      <c r="A637" s="188">
        <v>862</v>
      </c>
      <c r="B637" s="181" t="s">
        <v>498</v>
      </c>
      <c r="C637" s="187" t="s">
        <v>548</v>
      </c>
    </row>
    <row r="638" spans="1:3" x14ac:dyDescent="0.2">
      <c r="A638" s="188">
        <v>863</v>
      </c>
      <c r="B638" s="181" t="s">
        <v>498</v>
      </c>
      <c r="C638" s="187" t="s">
        <v>548</v>
      </c>
    </row>
    <row r="639" spans="1:3" x14ac:dyDescent="0.2">
      <c r="A639" s="188">
        <v>864</v>
      </c>
      <c r="B639" s="181" t="s">
        <v>498</v>
      </c>
      <c r="C639" s="187" t="s">
        <v>548</v>
      </c>
    </row>
    <row r="640" spans="1:3" x14ac:dyDescent="0.2">
      <c r="A640" s="188">
        <v>865</v>
      </c>
      <c r="B640" s="181" t="s">
        <v>498</v>
      </c>
      <c r="C640" s="187" t="s">
        <v>548</v>
      </c>
    </row>
    <row r="641" spans="1:3" x14ac:dyDescent="0.2">
      <c r="A641" s="188">
        <v>866</v>
      </c>
      <c r="B641" s="181" t="s">
        <v>499</v>
      </c>
      <c r="C641" s="187" t="s">
        <v>549</v>
      </c>
    </row>
    <row r="642" spans="1:3" x14ac:dyDescent="0.2">
      <c r="A642" s="188">
        <v>867</v>
      </c>
      <c r="B642" s="181" t="s">
        <v>498</v>
      </c>
      <c r="C642" s="187" t="s">
        <v>548</v>
      </c>
    </row>
    <row r="643" spans="1:3" x14ac:dyDescent="0.2">
      <c r="A643" s="188">
        <v>868</v>
      </c>
      <c r="B643" s="181" t="s">
        <v>499</v>
      </c>
      <c r="C643" s="187" t="s">
        <v>549</v>
      </c>
    </row>
    <row r="644" spans="1:3" x14ac:dyDescent="0.2">
      <c r="A644" s="188">
        <v>869</v>
      </c>
      <c r="B644" s="181" t="s">
        <v>498</v>
      </c>
      <c r="C644" s="187" t="s">
        <v>548</v>
      </c>
    </row>
    <row r="645" spans="1:3" x14ac:dyDescent="0.2">
      <c r="A645" s="188">
        <v>870</v>
      </c>
      <c r="B645" s="181" t="s">
        <v>499</v>
      </c>
      <c r="C645" s="187" t="s">
        <v>549</v>
      </c>
    </row>
    <row r="646" spans="1:3" x14ac:dyDescent="0.2">
      <c r="A646" s="188">
        <v>871</v>
      </c>
      <c r="B646" s="181" t="s">
        <v>498</v>
      </c>
      <c r="C646" s="187" t="s">
        <v>548</v>
      </c>
    </row>
    <row r="647" spans="1:3" x14ac:dyDescent="0.2">
      <c r="A647" s="188">
        <v>872</v>
      </c>
      <c r="B647" s="181" t="s">
        <v>499</v>
      </c>
      <c r="C647" s="187" t="s">
        <v>549</v>
      </c>
    </row>
    <row r="648" spans="1:3" x14ac:dyDescent="0.2">
      <c r="A648" s="188">
        <v>873</v>
      </c>
      <c r="B648" s="181" t="s">
        <v>498</v>
      </c>
      <c r="C648" s="187" t="s">
        <v>548</v>
      </c>
    </row>
    <row r="649" spans="1:3" x14ac:dyDescent="0.2">
      <c r="A649" s="188">
        <v>874</v>
      </c>
      <c r="B649" s="181" t="s">
        <v>499</v>
      </c>
      <c r="C649" s="187" t="s">
        <v>549</v>
      </c>
    </row>
    <row r="650" spans="1:3" x14ac:dyDescent="0.2">
      <c r="A650" s="188">
        <v>875</v>
      </c>
      <c r="B650" s="181" t="s">
        <v>498</v>
      </c>
      <c r="C650" s="187" t="s">
        <v>548</v>
      </c>
    </row>
    <row r="651" spans="1:3" x14ac:dyDescent="0.2">
      <c r="A651" s="188">
        <v>876</v>
      </c>
      <c r="B651" s="181" t="s">
        <v>499</v>
      </c>
      <c r="C651" s="187" t="s">
        <v>549</v>
      </c>
    </row>
    <row r="652" spans="1:3" x14ac:dyDescent="0.2">
      <c r="A652" s="188">
        <v>877</v>
      </c>
      <c r="B652" s="181" t="s">
        <v>498</v>
      </c>
      <c r="C652" s="187" t="s">
        <v>548</v>
      </c>
    </row>
    <row r="653" spans="1:3" x14ac:dyDescent="0.2">
      <c r="A653" s="188">
        <v>878</v>
      </c>
      <c r="B653" s="181" t="s">
        <v>499</v>
      </c>
      <c r="C653" s="187" t="s">
        <v>549</v>
      </c>
    </row>
    <row r="654" spans="1:3" x14ac:dyDescent="0.2">
      <c r="A654" s="188">
        <v>879</v>
      </c>
      <c r="B654" s="181" t="s">
        <v>498</v>
      </c>
      <c r="C654" s="187" t="s">
        <v>548</v>
      </c>
    </row>
    <row r="655" spans="1:3" x14ac:dyDescent="0.2">
      <c r="A655" s="188">
        <v>880</v>
      </c>
      <c r="B655" s="181" t="s">
        <v>499</v>
      </c>
      <c r="C655" s="187" t="s">
        <v>549</v>
      </c>
    </row>
    <row r="656" spans="1:3" x14ac:dyDescent="0.2">
      <c r="A656" s="188">
        <v>881</v>
      </c>
      <c r="B656" s="181" t="s">
        <v>498</v>
      </c>
      <c r="C656" s="187" t="s">
        <v>548</v>
      </c>
    </row>
    <row r="657" spans="1:3" x14ac:dyDescent="0.2">
      <c r="A657" s="188">
        <v>882</v>
      </c>
      <c r="B657" s="181" t="s">
        <v>499</v>
      </c>
      <c r="C657" s="187" t="s">
        <v>549</v>
      </c>
    </row>
    <row r="658" spans="1:3" x14ac:dyDescent="0.2">
      <c r="A658" s="188">
        <v>883</v>
      </c>
      <c r="B658" s="181" t="s">
        <v>498</v>
      </c>
      <c r="C658" s="187" t="s">
        <v>548</v>
      </c>
    </row>
    <row r="659" spans="1:3" x14ac:dyDescent="0.2">
      <c r="A659" s="188">
        <v>884</v>
      </c>
      <c r="B659" s="181" t="s">
        <v>499</v>
      </c>
      <c r="C659" s="187" t="s">
        <v>549</v>
      </c>
    </row>
    <row r="660" spans="1:3" x14ac:dyDescent="0.2">
      <c r="A660" s="188">
        <v>885</v>
      </c>
      <c r="B660" s="181" t="s">
        <v>498</v>
      </c>
      <c r="C660" s="187" t="s">
        <v>548</v>
      </c>
    </row>
    <row r="661" spans="1:3" x14ac:dyDescent="0.2">
      <c r="A661" s="188">
        <v>886</v>
      </c>
      <c r="B661" s="181" t="s">
        <v>499</v>
      </c>
      <c r="C661" s="187" t="s">
        <v>549</v>
      </c>
    </row>
    <row r="662" spans="1:3" x14ac:dyDescent="0.2">
      <c r="A662" s="188">
        <v>887</v>
      </c>
      <c r="B662" s="181" t="s">
        <v>498</v>
      </c>
      <c r="C662" s="187" t="s">
        <v>548</v>
      </c>
    </row>
    <row r="663" spans="1:3" x14ac:dyDescent="0.2">
      <c r="A663" s="188">
        <v>888</v>
      </c>
      <c r="B663" s="181" t="s">
        <v>499</v>
      </c>
      <c r="C663" s="187" t="s">
        <v>549</v>
      </c>
    </row>
    <row r="664" spans="1:3" x14ac:dyDescent="0.2">
      <c r="A664" s="188">
        <v>889</v>
      </c>
      <c r="B664" s="181" t="s">
        <v>498</v>
      </c>
      <c r="C664" s="187" t="s">
        <v>548</v>
      </c>
    </row>
    <row r="665" spans="1:3" x14ac:dyDescent="0.2">
      <c r="A665" s="188">
        <v>890</v>
      </c>
      <c r="B665" s="181" t="s">
        <v>499</v>
      </c>
      <c r="C665" s="187" t="s">
        <v>549</v>
      </c>
    </row>
    <row r="666" spans="1:3" x14ac:dyDescent="0.2">
      <c r="A666" s="188">
        <v>891</v>
      </c>
      <c r="B666" s="181" t="s">
        <v>499</v>
      </c>
      <c r="C666" s="187" t="s">
        <v>549</v>
      </c>
    </row>
    <row r="667" spans="1:3" x14ac:dyDescent="0.2">
      <c r="A667" s="188">
        <v>892</v>
      </c>
      <c r="B667" s="181" t="s">
        <v>499</v>
      </c>
      <c r="C667" s="187" t="s">
        <v>549</v>
      </c>
    </row>
    <row r="668" spans="1:3" x14ac:dyDescent="0.2">
      <c r="A668" s="188">
        <v>893</v>
      </c>
      <c r="B668" s="181" t="s">
        <v>499</v>
      </c>
      <c r="C668" s="187" t="s">
        <v>549</v>
      </c>
    </row>
    <row r="669" spans="1:3" x14ac:dyDescent="0.2">
      <c r="A669" s="188">
        <v>894</v>
      </c>
      <c r="B669" s="181" t="s">
        <v>457</v>
      </c>
      <c r="C669" s="187" t="s">
        <v>549</v>
      </c>
    </row>
    <row r="670" spans="1:3" x14ac:dyDescent="0.2">
      <c r="A670" s="188">
        <v>895</v>
      </c>
      <c r="B670" s="181" t="s">
        <v>457</v>
      </c>
      <c r="C670" s="187" t="s">
        <v>549</v>
      </c>
    </row>
    <row r="671" spans="1:3" x14ac:dyDescent="0.2">
      <c r="A671" s="188">
        <v>896</v>
      </c>
      <c r="B671" s="181" t="s">
        <v>457</v>
      </c>
      <c r="C671" s="187" t="s">
        <v>549</v>
      </c>
    </row>
    <row r="672" spans="1:3" x14ac:dyDescent="0.2">
      <c r="A672" s="188">
        <v>897</v>
      </c>
      <c r="B672" s="181" t="s">
        <v>499</v>
      </c>
      <c r="C672" s="187" t="s">
        <v>549</v>
      </c>
    </row>
    <row r="673" spans="1:3" x14ac:dyDescent="0.2">
      <c r="A673" s="188">
        <v>898</v>
      </c>
      <c r="B673" s="181" t="s">
        <v>499</v>
      </c>
      <c r="C673" s="187" t="s">
        <v>549</v>
      </c>
    </row>
    <row r="674" spans="1:3" x14ac:dyDescent="0.2">
      <c r="A674" s="188">
        <v>899</v>
      </c>
      <c r="B674" s="181" t="s">
        <v>500</v>
      </c>
      <c r="C674" s="187" t="s">
        <v>549</v>
      </c>
    </row>
    <row r="675" spans="1:3" x14ac:dyDescent="0.2">
      <c r="A675" s="188">
        <v>900</v>
      </c>
      <c r="B675" s="181" t="s">
        <v>500</v>
      </c>
      <c r="C675" s="187" t="s">
        <v>549</v>
      </c>
    </row>
    <row r="676" spans="1:3" x14ac:dyDescent="0.2">
      <c r="A676" s="188">
        <v>901</v>
      </c>
      <c r="B676" s="181" t="s">
        <v>500</v>
      </c>
      <c r="C676" s="187" t="s">
        <v>549</v>
      </c>
    </row>
    <row r="677" spans="1:3" x14ac:dyDescent="0.2">
      <c r="A677" s="188">
        <v>902</v>
      </c>
      <c r="B677" s="181" t="s">
        <v>500</v>
      </c>
      <c r="C677" s="187" t="s">
        <v>549</v>
      </c>
    </row>
    <row r="678" spans="1:3" x14ac:dyDescent="0.2">
      <c r="A678" s="188">
        <v>903</v>
      </c>
      <c r="B678" s="181" t="s">
        <v>500</v>
      </c>
      <c r="C678" s="187" t="s">
        <v>549</v>
      </c>
    </row>
    <row r="679" spans="1:3" x14ac:dyDescent="0.2">
      <c r="A679" s="188">
        <v>904</v>
      </c>
      <c r="B679" s="181" t="s">
        <v>501</v>
      </c>
      <c r="C679" s="187" t="s">
        <v>549</v>
      </c>
    </row>
    <row r="680" spans="1:3" x14ac:dyDescent="0.2">
      <c r="A680" s="188">
        <v>905</v>
      </c>
      <c r="B680" s="181" t="s">
        <v>501</v>
      </c>
      <c r="C680" s="187" t="s">
        <v>549</v>
      </c>
    </row>
    <row r="681" spans="1:3" x14ac:dyDescent="0.2">
      <c r="A681" s="188">
        <v>906</v>
      </c>
      <c r="B681" s="181" t="s">
        <v>501</v>
      </c>
      <c r="C681" s="187" t="s">
        <v>549</v>
      </c>
    </row>
    <row r="682" spans="1:3" x14ac:dyDescent="0.2">
      <c r="A682" s="188">
        <v>907</v>
      </c>
      <c r="B682" s="181" t="s">
        <v>502</v>
      </c>
      <c r="C682" s="187" t="s">
        <v>549</v>
      </c>
    </row>
    <row r="683" spans="1:3" x14ac:dyDescent="0.2">
      <c r="A683" s="188">
        <v>908</v>
      </c>
      <c r="B683" s="181" t="s">
        <v>502</v>
      </c>
      <c r="C683" s="187" t="s">
        <v>549</v>
      </c>
    </row>
    <row r="684" spans="1:3" x14ac:dyDescent="0.2">
      <c r="A684" s="188">
        <v>909</v>
      </c>
      <c r="B684" s="181" t="s">
        <v>502</v>
      </c>
      <c r="C684" s="187" t="s">
        <v>549</v>
      </c>
    </row>
    <row r="685" spans="1:3" x14ac:dyDescent="0.2">
      <c r="A685" s="188">
        <v>910</v>
      </c>
      <c r="B685" s="181" t="s">
        <v>502</v>
      </c>
      <c r="C685" s="187" t="s">
        <v>549</v>
      </c>
    </row>
    <row r="686" spans="1:3" x14ac:dyDescent="0.2">
      <c r="A686" s="188">
        <v>911</v>
      </c>
      <c r="B686" s="181" t="s">
        <v>502</v>
      </c>
      <c r="C686" s="187" t="s">
        <v>549</v>
      </c>
    </row>
    <row r="687" spans="1:3" x14ac:dyDescent="0.2">
      <c r="A687" s="188">
        <v>912</v>
      </c>
      <c r="B687" s="181" t="s">
        <v>502</v>
      </c>
      <c r="C687" s="187" t="s">
        <v>549</v>
      </c>
    </row>
    <row r="688" spans="1:3" x14ac:dyDescent="0.2">
      <c r="A688" s="188">
        <v>913</v>
      </c>
      <c r="B688" s="181" t="s">
        <v>502</v>
      </c>
      <c r="C688" s="187" t="s">
        <v>549</v>
      </c>
    </row>
    <row r="689" spans="1:3" x14ac:dyDescent="0.2">
      <c r="A689" s="188">
        <v>914</v>
      </c>
      <c r="B689" s="181" t="s">
        <v>503</v>
      </c>
      <c r="C689" s="187" t="s">
        <v>548</v>
      </c>
    </row>
    <row r="690" spans="1:3" x14ac:dyDescent="0.2">
      <c r="A690" s="188">
        <v>915</v>
      </c>
      <c r="B690" s="181" t="s">
        <v>457</v>
      </c>
      <c r="C690" s="187" t="s">
        <v>548</v>
      </c>
    </row>
    <row r="691" spans="1:3" x14ac:dyDescent="0.2">
      <c r="A691" s="188">
        <v>916</v>
      </c>
      <c r="B691" s="181" t="s">
        <v>457</v>
      </c>
      <c r="C691" s="187" t="s">
        <v>548</v>
      </c>
    </row>
    <row r="692" spans="1:3" x14ac:dyDescent="0.2">
      <c r="A692" s="188">
        <v>917</v>
      </c>
      <c r="B692" s="181" t="s">
        <v>457</v>
      </c>
      <c r="C692" s="187" t="s">
        <v>548</v>
      </c>
    </row>
    <row r="693" spans="1:3" x14ac:dyDescent="0.2">
      <c r="A693" s="188">
        <v>918</v>
      </c>
      <c r="B693" s="181" t="s">
        <v>393</v>
      </c>
      <c r="C693" s="187" t="s">
        <v>548</v>
      </c>
    </row>
    <row r="694" spans="1:3" x14ac:dyDescent="0.2">
      <c r="A694" s="188">
        <v>919</v>
      </c>
      <c r="B694" s="181" t="s">
        <v>504</v>
      </c>
      <c r="C694" s="187" t="s">
        <v>548</v>
      </c>
    </row>
    <row r="695" spans="1:3" x14ac:dyDescent="0.2">
      <c r="A695" s="188">
        <v>920</v>
      </c>
      <c r="B695" s="181" t="s">
        <v>504</v>
      </c>
      <c r="C695" s="187" t="s">
        <v>548</v>
      </c>
    </row>
    <row r="696" spans="1:3" x14ac:dyDescent="0.2">
      <c r="A696" s="188">
        <v>922</v>
      </c>
      <c r="B696" s="181" t="s">
        <v>416</v>
      </c>
      <c r="C696" s="187" t="s">
        <v>548</v>
      </c>
    </row>
    <row r="697" spans="1:3" x14ac:dyDescent="0.2">
      <c r="A697" s="188">
        <v>923</v>
      </c>
      <c r="B697" s="181" t="s">
        <v>416</v>
      </c>
      <c r="C697" s="187" t="s">
        <v>548</v>
      </c>
    </row>
    <row r="698" spans="1:3" x14ac:dyDescent="0.2">
      <c r="A698" s="188">
        <v>924</v>
      </c>
      <c r="B698" s="181" t="s">
        <v>416</v>
      </c>
      <c r="C698" s="187" t="s">
        <v>548</v>
      </c>
    </row>
    <row r="699" spans="1:3" x14ac:dyDescent="0.2">
      <c r="A699" s="188">
        <v>925</v>
      </c>
      <c r="B699" s="181" t="s">
        <v>505</v>
      </c>
      <c r="C699" s="187" t="s">
        <v>544</v>
      </c>
    </row>
    <row r="700" spans="1:3" x14ac:dyDescent="0.2">
      <c r="A700" s="188">
        <v>926</v>
      </c>
      <c r="B700" s="181" t="s">
        <v>446</v>
      </c>
      <c r="C700" s="187" t="s">
        <v>544</v>
      </c>
    </row>
    <row r="701" spans="1:3" x14ac:dyDescent="0.2">
      <c r="A701" s="188">
        <v>927</v>
      </c>
      <c r="B701" s="181" t="s">
        <v>448</v>
      </c>
      <c r="C701" s="187" t="s">
        <v>544</v>
      </c>
    </row>
    <row r="702" spans="1:3" x14ac:dyDescent="0.2">
      <c r="A702" s="188">
        <v>928</v>
      </c>
      <c r="B702" s="181" t="s">
        <v>447</v>
      </c>
      <c r="C702" s="187" t="s">
        <v>544</v>
      </c>
    </row>
    <row r="703" spans="1:3" x14ac:dyDescent="0.2">
      <c r="A703" s="188">
        <v>929</v>
      </c>
      <c r="B703" s="181" t="s">
        <v>500</v>
      </c>
      <c r="C703" s="187" t="s">
        <v>549</v>
      </c>
    </row>
    <row r="704" spans="1:3" x14ac:dyDescent="0.2">
      <c r="A704" s="188">
        <v>930</v>
      </c>
      <c r="B704" s="181" t="s">
        <v>500</v>
      </c>
      <c r="C704" s="187" t="s">
        <v>549</v>
      </c>
    </row>
    <row r="705" spans="1:3" x14ac:dyDescent="0.2">
      <c r="A705" s="188">
        <v>931</v>
      </c>
      <c r="B705" s="181" t="s">
        <v>500</v>
      </c>
      <c r="C705" s="187" t="s">
        <v>549</v>
      </c>
    </row>
    <row r="706" spans="1:3" x14ac:dyDescent="0.2">
      <c r="A706" s="188">
        <v>932</v>
      </c>
      <c r="B706" s="181" t="s">
        <v>506</v>
      </c>
      <c r="C706" s="187" t="s">
        <v>548</v>
      </c>
    </row>
    <row r="707" spans="1:3" x14ac:dyDescent="0.2">
      <c r="A707" s="188">
        <v>933</v>
      </c>
      <c r="B707" s="181" t="s">
        <v>498</v>
      </c>
      <c r="C707" s="187" t="s">
        <v>548</v>
      </c>
    </row>
    <row r="708" spans="1:3" x14ac:dyDescent="0.2">
      <c r="A708" s="188">
        <v>934</v>
      </c>
      <c r="B708" s="181" t="s">
        <v>499</v>
      </c>
      <c r="C708" s="187" t="s">
        <v>549</v>
      </c>
    </row>
    <row r="709" spans="1:3" x14ac:dyDescent="0.2">
      <c r="A709" s="188">
        <v>935</v>
      </c>
      <c r="B709" s="181" t="s">
        <v>507</v>
      </c>
      <c r="C709" s="187" t="s">
        <v>548</v>
      </c>
    </row>
    <row r="710" spans="1:3" x14ac:dyDescent="0.2">
      <c r="A710" s="188">
        <v>936</v>
      </c>
      <c r="B710" s="181" t="s">
        <v>507</v>
      </c>
      <c r="C710" s="187" t="s">
        <v>548</v>
      </c>
    </row>
    <row r="711" spans="1:3" x14ac:dyDescent="0.2">
      <c r="A711" s="188">
        <v>937</v>
      </c>
      <c r="B711" s="181" t="s">
        <v>507</v>
      </c>
      <c r="C711" s="187" t="s">
        <v>548</v>
      </c>
    </row>
    <row r="712" spans="1:3" x14ac:dyDescent="0.2">
      <c r="A712" s="188">
        <v>938</v>
      </c>
      <c r="B712" s="181" t="s">
        <v>507</v>
      </c>
      <c r="C712" s="187" t="s">
        <v>548</v>
      </c>
    </row>
    <row r="713" spans="1:3" x14ac:dyDescent="0.2">
      <c r="A713" s="188">
        <v>939</v>
      </c>
      <c r="B713" s="181" t="s">
        <v>507</v>
      </c>
      <c r="C713" s="187" t="s">
        <v>548</v>
      </c>
    </row>
    <row r="714" spans="1:3" x14ac:dyDescent="0.2">
      <c r="A714" s="188">
        <v>940</v>
      </c>
      <c r="B714" s="181" t="s">
        <v>508</v>
      </c>
      <c r="C714" s="187" t="s">
        <v>545</v>
      </c>
    </row>
    <row r="715" spans="1:3" x14ac:dyDescent="0.2">
      <c r="A715" s="188">
        <v>941</v>
      </c>
      <c r="B715" s="181" t="s">
        <v>509</v>
      </c>
      <c r="C715" s="187" t="s">
        <v>545</v>
      </c>
    </row>
    <row r="716" spans="1:3" x14ac:dyDescent="0.2">
      <c r="A716" s="188">
        <v>942</v>
      </c>
      <c r="B716" s="181" t="s">
        <v>362</v>
      </c>
      <c r="C716" s="187" t="s">
        <v>548</v>
      </c>
    </row>
    <row r="717" spans="1:3" x14ac:dyDescent="0.2">
      <c r="A717" s="188">
        <v>943</v>
      </c>
      <c r="B717" s="181" t="s">
        <v>353</v>
      </c>
      <c r="C717" s="187" t="s">
        <v>548</v>
      </c>
    </row>
    <row r="718" spans="1:3" x14ac:dyDescent="0.2">
      <c r="A718" s="188">
        <v>944</v>
      </c>
      <c r="B718" s="181" t="s">
        <v>353</v>
      </c>
      <c r="C718" s="187" t="s">
        <v>548</v>
      </c>
    </row>
    <row r="719" spans="1:3" x14ac:dyDescent="0.2">
      <c r="A719" s="188">
        <v>945</v>
      </c>
      <c r="B719" s="181" t="s">
        <v>353</v>
      </c>
      <c r="C719" s="187" t="s">
        <v>548</v>
      </c>
    </row>
    <row r="720" spans="1:3" x14ac:dyDescent="0.2">
      <c r="A720" s="188">
        <v>946</v>
      </c>
      <c r="B720" s="181" t="s">
        <v>353</v>
      </c>
      <c r="C720" s="187" t="s">
        <v>548</v>
      </c>
    </row>
    <row r="721" spans="1:3" x14ac:dyDescent="0.2">
      <c r="A721" s="188">
        <v>947</v>
      </c>
      <c r="B721" s="181" t="s">
        <v>510</v>
      </c>
      <c r="C721" s="187" t="s">
        <v>548</v>
      </c>
    </row>
    <row r="722" spans="1:3" x14ac:dyDescent="0.2">
      <c r="A722" s="188">
        <v>948</v>
      </c>
      <c r="B722" s="181" t="s">
        <v>511</v>
      </c>
      <c r="C722" s="187" t="s">
        <v>548</v>
      </c>
    </row>
    <row r="723" spans="1:3" x14ac:dyDescent="0.2">
      <c r="A723" s="188">
        <v>949</v>
      </c>
      <c r="B723" s="181" t="s">
        <v>512</v>
      </c>
      <c r="C723" s="187" t="s">
        <v>548</v>
      </c>
    </row>
    <row r="724" spans="1:3" x14ac:dyDescent="0.2">
      <c r="A724" s="188">
        <v>950</v>
      </c>
      <c r="B724" s="181" t="s">
        <v>513</v>
      </c>
      <c r="C724" s="187" t="s">
        <v>549</v>
      </c>
    </row>
    <row r="725" spans="1:3" x14ac:dyDescent="0.2">
      <c r="A725" s="188">
        <v>951</v>
      </c>
      <c r="B725" s="181" t="s">
        <v>514</v>
      </c>
      <c r="C725" s="187" t="s">
        <v>549</v>
      </c>
    </row>
    <row r="726" spans="1:3" x14ac:dyDescent="0.2">
      <c r="A726" s="188">
        <v>952</v>
      </c>
      <c r="B726" s="181" t="s">
        <v>515</v>
      </c>
      <c r="C726" s="187" t="s">
        <v>548</v>
      </c>
    </row>
    <row r="727" spans="1:3" x14ac:dyDescent="0.2">
      <c r="A727" s="188">
        <v>953</v>
      </c>
      <c r="B727" s="181" t="s">
        <v>516</v>
      </c>
      <c r="C727" s="187" t="s">
        <v>548</v>
      </c>
    </row>
    <row r="728" spans="1:3" x14ac:dyDescent="0.2">
      <c r="A728" s="188">
        <v>954</v>
      </c>
      <c r="B728" s="181" t="s">
        <v>517</v>
      </c>
      <c r="C728" s="187" t="s">
        <v>548</v>
      </c>
    </row>
    <row r="729" spans="1:3" x14ac:dyDescent="0.2">
      <c r="A729" s="188">
        <v>955</v>
      </c>
      <c r="B729" s="181" t="s">
        <v>518</v>
      </c>
      <c r="C729" s="187" t="s">
        <v>548</v>
      </c>
    </row>
    <row r="730" spans="1:3" x14ac:dyDescent="0.2">
      <c r="A730" s="188">
        <v>956</v>
      </c>
      <c r="B730" s="181" t="s">
        <v>519</v>
      </c>
      <c r="C730" s="187" t="s">
        <v>548</v>
      </c>
    </row>
    <row r="731" spans="1:3" x14ac:dyDescent="0.2">
      <c r="A731" s="188">
        <v>957</v>
      </c>
      <c r="B731" s="181" t="s">
        <v>520</v>
      </c>
      <c r="C731" s="187" t="s">
        <v>548</v>
      </c>
    </row>
    <row r="732" spans="1:3" x14ac:dyDescent="0.2">
      <c r="A732" s="188">
        <v>958</v>
      </c>
      <c r="B732" s="181" t="s">
        <v>521</v>
      </c>
      <c r="C732" s="187" t="s">
        <v>548</v>
      </c>
    </row>
    <row r="733" spans="1:3" x14ac:dyDescent="0.2">
      <c r="A733" s="188">
        <v>959</v>
      </c>
      <c r="B733" s="181" t="s">
        <v>522</v>
      </c>
      <c r="C733" s="187" t="s">
        <v>548</v>
      </c>
    </row>
    <row r="734" spans="1:3" x14ac:dyDescent="0.2">
      <c r="A734" s="188">
        <v>960</v>
      </c>
      <c r="B734" s="181" t="s">
        <v>523</v>
      </c>
      <c r="C734" s="187" t="s">
        <v>548</v>
      </c>
    </row>
    <row r="735" spans="1:3" x14ac:dyDescent="0.2">
      <c r="A735" s="188">
        <v>961</v>
      </c>
      <c r="B735" s="181" t="s">
        <v>524</v>
      </c>
      <c r="C735" s="187" t="s">
        <v>548</v>
      </c>
    </row>
    <row r="736" spans="1:3" x14ac:dyDescent="0.2">
      <c r="A736" s="188">
        <v>962</v>
      </c>
      <c r="B736" s="181" t="s">
        <v>525</v>
      </c>
      <c r="C736" s="187" t="s">
        <v>548</v>
      </c>
    </row>
    <row r="737" spans="1:3" x14ac:dyDescent="0.2">
      <c r="A737" s="188">
        <v>963</v>
      </c>
      <c r="B737" s="181" t="s">
        <v>526</v>
      </c>
      <c r="C737" s="187" t="s">
        <v>548</v>
      </c>
    </row>
    <row r="738" spans="1:3" x14ac:dyDescent="0.2">
      <c r="A738" s="188">
        <v>964</v>
      </c>
      <c r="B738" s="181" t="s">
        <v>527</v>
      </c>
      <c r="C738" s="187" t="s">
        <v>548</v>
      </c>
    </row>
    <row r="739" spans="1:3" x14ac:dyDescent="0.2">
      <c r="A739" s="188">
        <v>965</v>
      </c>
      <c r="B739" s="181" t="s">
        <v>528</v>
      </c>
      <c r="C739" s="187" t="s">
        <v>548</v>
      </c>
    </row>
    <row r="740" spans="1:3" x14ac:dyDescent="0.2">
      <c r="A740" s="188">
        <v>966</v>
      </c>
      <c r="B740" s="181" t="s">
        <v>373</v>
      </c>
      <c r="C740" s="187" t="s">
        <v>549</v>
      </c>
    </row>
    <row r="741" spans="1:3" x14ac:dyDescent="0.2">
      <c r="A741" s="188">
        <v>967</v>
      </c>
      <c r="B741" s="181" t="s">
        <v>385</v>
      </c>
      <c r="C741" s="187" t="s">
        <v>548</v>
      </c>
    </row>
    <row r="742" spans="1:3" x14ac:dyDescent="0.2">
      <c r="A742" s="188">
        <v>968</v>
      </c>
      <c r="B742" s="181" t="s">
        <v>385</v>
      </c>
      <c r="C742" s="187" t="s">
        <v>548</v>
      </c>
    </row>
    <row r="743" spans="1:3" x14ac:dyDescent="0.2">
      <c r="A743" s="188">
        <v>969</v>
      </c>
      <c r="B743" s="181" t="s">
        <v>528</v>
      </c>
      <c r="C743" s="187" t="s">
        <v>548</v>
      </c>
    </row>
    <row r="744" spans="1:3" x14ac:dyDescent="0.2">
      <c r="A744" s="188">
        <v>970</v>
      </c>
      <c r="B744" s="181" t="s">
        <v>341</v>
      </c>
      <c r="C744" s="187" t="s">
        <v>548</v>
      </c>
    </row>
    <row r="745" spans="1:3" x14ac:dyDescent="0.2">
      <c r="A745" s="188">
        <v>971</v>
      </c>
      <c r="B745" s="181" t="s">
        <v>529</v>
      </c>
      <c r="C745" s="187" t="s">
        <v>548</v>
      </c>
    </row>
    <row r="746" spans="1:3" x14ac:dyDescent="0.2">
      <c r="A746" s="188">
        <v>972</v>
      </c>
      <c r="B746" s="181" t="s">
        <v>530</v>
      </c>
      <c r="C746" s="187" t="s">
        <v>548</v>
      </c>
    </row>
    <row r="747" spans="1:3" x14ac:dyDescent="0.2">
      <c r="A747" s="188">
        <v>973</v>
      </c>
      <c r="B747" s="181" t="s">
        <v>383</v>
      </c>
      <c r="C747" s="187" t="s">
        <v>548</v>
      </c>
    </row>
    <row r="748" spans="1:3" x14ac:dyDescent="0.2">
      <c r="A748" s="188">
        <v>974</v>
      </c>
      <c r="B748" s="181" t="s">
        <v>409</v>
      </c>
      <c r="C748" s="187" t="s">
        <v>548</v>
      </c>
    </row>
    <row r="749" spans="1:3" x14ac:dyDescent="0.2">
      <c r="A749" s="188">
        <v>975</v>
      </c>
      <c r="B749" s="181" t="s">
        <v>531</v>
      </c>
      <c r="C749" s="187" t="s">
        <v>548</v>
      </c>
    </row>
    <row r="750" spans="1:3" x14ac:dyDescent="0.2">
      <c r="A750" s="188">
        <v>976</v>
      </c>
      <c r="B750" s="181" t="s">
        <v>532</v>
      </c>
      <c r="C750" s="187" t="s">
        <v>548</v>
      </c>
    </row>
    <row r="751" spans="1:3" x14ac:dyDescent="0.2">
      <c r="A751" s="188">
        <v>978</v>
      </c>
      <c r="B751" s="181" t="s">
        <v>367</v>
      </c>
      <c r="C751" s="187" t="s">
        <v>549</v>
      </c>
    </row>
    <row r="752" spans="1:3" x14ac:dyDescent="0.2">
      <c r="A752" s="188">
        <v>979</v>
      </c>
      <c r="B752" s="181" t="s">
        <v>406</v>
      </c>
      <c r="C752" s="187" t="s">
        <v>549</v>
      </c>
    </row>
    <row r="753" spans="1:3" x14ac:dyDescent="0.2">
      <c r="A753" s="188">
        <v>980</v>
      </c>
      <c r="B753" s="181" t="s">
        <v>533</v>
      </c>
      <c r="C753" s="187" t="s">
        <v>548</v>
      </c>
    </row>
    <row r="754" spans="1:3" x14ac:dyDescent="0.2">
      <c r="A754" s="188">
        <v>981</v>
      </c>
      <c r="B754" s="181" t="s">
        <v>534</v>
      </c>
      <c r="C754" s="187" t="s">
        <v>549</v>
      </c>
    </row>
    <row r="755" spans="1:3" x14ac:dyDescent="0.2">
      <c r="A755" s="188">
        <v>982</v>
      </c>
      <c r="B755" s="181" t="s">
        <v>535</v>
      </c>
      <c r="C755" s="187" t="s">
        <v>548</v>
      </c>
    </row>
    <row r="756" spans="1:3" x14ac:dyDescent="0.2">
      <c r="A756" s="188">
        <v>983</v>
      </c>
      <c r="B756" s="181" t="s">
        <v>536</v>
      </c>
      <c r="C756" s="187" t="s">
        <v>548</v>
      </c>
    </row>
    <row r="757" spans="1:3" x14ac:dyDescent="0.2">
      <c r="A757" s="188">
        <v>984</v>
      </c>
      <c r="B757" s="181" t="s">
        <v>537</v>
      </c>
      <c r="C757" s="187" t="s">
        <v>548</v>
      </c>
    </row>
    <row r="758" spans="1:3" x14ac:dyDescent="0.2">
      <c r="A758" s="188">
        <v>985</v>
      </c>
      <c r="B758" s="181" t="s">
        <v>538</v>
      </c>
      <c r="C758" s="187" t="s">
        <v>548</v>
      </c>
    </row>
    <row r="759" spans="1:3" x14ac:dyDescent="0.2">
      <c r="A759" s="188">
        <v>989</v>
      </c>
      <c r="B759" s="181" t="s">
        <v>422</v>
      </c>
      <c r="C759" s="187" t="s">
        <v>548</v>
      </c>
    </row>
    <row r="760" spans="1:3" x14ac:dyDescent="0.2">
      <c r="A760" s="188">
        <v>990</v>
      </c>
      <c r="B760" s="181" t="s">
        <v>423</v>
      </c>
      <c r="C760" s="187" t="s">
        <v>549</v>
      </c>
    </row>
    <row r="761" spans="1:3" x14ac:dyDescent="0.2">
      <c r="A761" s="188">
        <v>991</v>
      </c>
      <c r="B761" s="181" t="s">
        <v>373</v>
      </c>
      <c r="C761" s="187" t="s">
        <v>549</v>
      </c>
    </row>
    <row r="762" spans="1:3" x14ac:dyDescent="0.2">
      <c r="A762" s="188">
        <v>996</v>
      </c>
      <c r="B762" s="181" t="s">
        <v>452</v>
      </c>
      <c r="C762" s="187" t="s">
        <v>548</v>
      </c>
    </row>
    <row r="763" spans="1:3" x14ac:dyDescent="0.2">
      <c r="A763" s="188">
        <v>997</v>
      </c>
      <c r="B763" s="181" t="s">
        <v>539</v>
      </c>
      <c r="C763" s="187" t="s">
        <v>548</v>
      </c>
    </row>
  </sheetData>
  <hyperlinks>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85" zoomScaleNormal="85" workbookViewId="0">
      <selection activeCell="L10" sqref="L10"/>
    </sheetView>
  </sheetViews>
  <sheetFormatPr defaultColWidth="9.140625" defaultRowHeight="12.75" x14ac:dyDescent="0.2"/>
  <cols>
    <col min="1" max="1" width="2.42578125" style="117" customWidth="1"/>
    <col min="2" max="2" width="33.7109375" style="117" customWidth="1"/>
    <col min="3" max="4" width="14.140625" style="117" customWidth="1"/>
    <col min="5" max="9" width="12.140625" style="117" customWidth="1"/>
    <col min="10" max="10" width="5.5703125" style="117" customWidth="1"/>
    <col min="11" max="11" width="5.28515625" style="117" customWidth="1"/>
    <col min="12" max="12" width="35.28515625" style="117" customWidth="1"/>
    <col min="13" max="20" width="11.7109375" style="117" customWidth="1"/>
    <col min="21" max="27" width="9.140625" style="117"/>
    <col min="28" max="28" width="25" style="117" hidden="1" customWidth="1"/>
    <col min="29" max="29" width="14.5703125" style="117" hidden="1" customWidth="1"/>
    <col min="30" max="35" width="0" style="117" hidden="1" customWidth="1"/>
    <col min="36" max="16384" width="9.140625" style="117"/>
  </cols>
  <sheetData>
    <row r="1" spans="1:154" x14ac:dyDescent="0.2">
      <c r="B1" s="100" t="s">
        <v>28</v>
      </c>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c r="BY1" s="118"/>
      <c r="BZ1" s="118"/>
      <c r="CA1" s="118"/>
      <c r="CB1" s="118"/>
      <c r="CC1" s="118"/>
      <c r="CD1" s="118"/>
      <c r="CE1" s="118"/>
      <c r="CF1" s="118"/>
      <c r="CG1" s="118"/>
      <c r="CH1" s="118"/>
      <c r="CI1" s="118"/>
      <c r="CJ1" s="118"/>
      <c r="CK1" s="118"/>
      <c r="CL1" s="118"/>
      <c r="CM1" s="118"/>
      <c r="CN1" s="118"/>
      <c r="CO1" s="118"/>
      <c r="CP1" s="118"/>
      <c r="CQ1" s="118"/>
      <c r="CR1" s="118"/>
      <c r="CS1" s="118"/>
      <c r="CT1" s="118"/>
      <c r="CU1" s="118"/>
      <c r="CV1" s="118"/>
      <c r="CW1" s="118"/>
      <c r="CX1" s="118"/>
      <c r="CY1" s="118"/>
      <c r="CZ1" s="118"/>
      <c r="DA1" s="118"/>
      <c r="DB1" s="118"/>
      <c r="DC1" s="118"/>
      <c r="DD1" s="118"/>
      <c r="DE1" s="118"/>
      <c r="DF1" s="118"/>
      <c r="DG1" s="118"/>
      <c r="DH1" s="118"/>
      <c r="DI1" s="118"/>
      <c r="DJ1" s="118"/>
      <c r="DK1" s="118"/>
      <c r="DL1" s="118"/>
      <c r="DM1" s="118"/>
      <c r="DN1" s="118"/>
      <c r="DO1" s="118"/>
      <c r="DP1" s="118"/>
      <c r="DQ1" s="118"/>
      <c r="DR1" s="118"/>
      <c r="DS1" s="118"/>
      <c r="DT1" s="118"/>
      <c r="DU1" s="118"/>
      <c r="DV1" s="118"/>
      <c r="DW1" s="118"/>
      <c r="DX1" s="118"/>
      <c r="DY1" s="118"/>
      <c r="DZ1" s="118"/>
      <c r="EA1" s="118"/>
      <c r="EB1" s="118"/>
      <c r="EC1" s="118"/>
      <c r="ED1" s="118"/>
      <c r="EE1" s="118"/>
      <c r="EF1" s="118"/>
      <c r="EG1" s="118"/>
      <c r="EH1" s="118"/>
      <c r="EI1" s="118"/>
      <c r="EJ1" s="118"/>
      <c r="EK1" s="118"/>
      <c r="EL1" s="118"/>
      <c r="EM1" s="118"/>
      <c r="EN1" s="118"/>
      <c r="EO1" s="118"/>
      <c r="EP1" s="118"/>
      <c r="EQ1" s="118"/>
      <c r="ER1" s="118"/>
      <c r="ES1" s="118"/>
      <c r="ET1" s="118"/>
      <c r="EU1" s="118"/>
      <c r="EV1" s="118"/>
      <c r="EW1" s="118"/>
      <c r="EX1" s="118"/>
    </row>
    <row r="2" spans="1:154" s="119" customFormat="1" ht="21.75" customHeight="1" x14ac:dyDescent="0.2">
      <c r="B2" s="318" t="str">
        <f>Overview!B4&amp; " - Effective from "&amp;TEXT(Overview!D4,"D MMMM YYYY")&amp;" - "&amp;Overview!E4</f>
        <v>Western Power Distribution (South West) plc - Effective from 1 April 2021 - Final</v>
      </c>
      <c r="C2" s="319"/>
      <c r="D2" s="319"/>
      <c r="E2" s="319"/>
      <c r="F2" s="319"/>
      <c r="G2" s="319"/>
      <c r="H2" s="319"/>
      <c r="I2" s="319"/>
      <c r="J2" s="319"/>
      <c r="K2" s="319"/>
      <c r="L2" s="319"/>
      <c r="M2" s="319"/>
      <c r="N2" s="319"/>
      <c r="O2" s="319"/>
      <c r="P2" s="319"/>
      <c r="Q2" s="319"/>
      <c r="R2" s="319"/>
      <c r="S2" s="319"/>
      <c r="T2" s="320"/>
      <c r="U2" s="118"/>
      <c r="V2" s="118"/>
      <c r="W2" s="118"/>
      <c r="X2" s="118"/>
      <c r="Y2" s="118"/>
      <c r="Z2" s="118"/>
      <c r="AA2" s="118"/>
      <c r="AB2" s="31"/>
      <c r="AC2" s="62" t="s">
        <v>297</v>
      </c>
      <c r="AD2" s="62" t="s">
        <v>299</v>
      </c>
      <c r="AE2" s="62" t="s">
        <v>298</v>
      </c>
      <c r="AF2" s="162" t="s">
        <v>34</v>
      </c>
      <c r="AG2" s="162" t="s">
        <v>35</v>
      </c>
      <c r="AH2" s="31" t="s">
        <v>179</v>
      </c>
      <c r="AI2" s="162" t="s">
        <v>63</v>
      </c>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c r="CH2" s="118"/>
      <c r="CI2" s="118"/>
      <c r="CJ2" s="118"/>
      <c r="CK2" s="118"/>
      <c r="CL2" s="118"/>
      <c r="CM2" s="118"/>
      <c r="CN2" s="118"/>
      <c r="CO2" s="118"/>
      <c r="CP2" s="118"/>
      <c r="CQ2" s="118"/>
      <c r="CR2" s="118"/>
      <c r="CS2" s="118"/>
      <c r="CT2" s="118"/>
      <c r="CU2" s="118"/>
      <c r="CV2" s="118"/>
      <c r="CW2" s="118"/>
      <c r="CX2" s="118"/>
      <c r="CY2" s="118"/>
      <c r="CZ2" s="118"/>
      <c r="DA2" s="118"/>
      <c r="DB2" s="118"/>
      <c r="DC2" s="118"/>
      <c r="DD2" s="118"/>
      <c r="DE2" s="118"/>
      <c r="DF2" s="118"/>
      <c r="DG2" s="118"/>
      <c r="DH2" s="118"/>
      <c r="DI2" s="118"/>
      <c r="DJ2" s="118"/>
      <c r="DK2" s="118"/>
      <c r="DL2" s="118"/>
      <c r="DM2" s="118"/>
      <c r="DN2" s="118"/>
      <c r="DO2" s="118"/>
      <c r="DP2" s="118"/>
      <c r="DQ2" s="118"/>
      <c r="DR2" s="118"/>
      <c r="DS2" s="118"/>
      <c r="DT2" s="118"/>
      <c r="DU2" s="118"/>
      <c r="DV2" s="118"/>
      <c r="DW2" s="118"/>
      <c r="DX2" s="118"/>
      <c r="DY2" s="118"/>
      <c r="DZ2" s="118"/>
      <c r="EA2" s="118"/>
      <c r="EB2" s="118"/>
      <c r="EC2" s="118"/>
      <c r="ED2" s="118"/>
      <c r="EE2" s="118"/>
      <c r="EF2" s="118"/>
      <c r="EG2" s="118"/>
      <c r="EH2" s="118"/>
      <c r="EI2" s="118"/>
      <c r="EJ2" s="118"/>
      <c r="EK2" s="118"/>
      <c r="EL2" s="118"/>
      <c r="EM2" s="118"/>
      <c r="EN2" s="118"/>
      <c r="EO2" s="118"/>
      <c r="EP2" s="118"/>
      <c r="EQ2" s="118"/>
      <c r="ER2" s="118"/>
      <c r="ES2" s="118"/>
      <c r="ET2" s="118"/>
      <c r="EU2" s="118"/>
      <c r="EV2" s="118"/>
      <c r="EW2" s="118"/>
      <c r="EX2" s="118"/>
    </row>
    <row r="3" spans="1:154" s="121" customFormat="1" ht="9" customHeight="1" x14ac:dyDescent="0.2">
      <c r="A3" s="120"/>
      <c r="B3" s="120"/>
      <c r="C3" s="120"/>
      <c r="D3" s="120"/>
      <c r="E3" s="120"/>
      <c r="F3" s="120"/>
      <c r="G3" s="120"/>
      <c r="H3" s="120"/>
      <c r="I3" s="120"/>
      <c r="J3" s="120"/>
      <c r="K3" s="120"/>
      <c r="L3" s="118"/>
      <c r="M3" s="118"/>
      <c r="N3" s="118"/>
      <c r="O3" s="118"/>
      <c r="P3" s="118"/>
      <c r="Q3" s="118"/>
      <c r="R3" s="118"/>
      <c r="S3" s="118"/>
      <c r="T3" s="118"/>
      <c r="U3" s="118"/>
      <c r="V3" s="118"/>
      <c r="W3" s="118"/>
      <c r="X3" s="118"/>
      <c r="Y3" s="118"/>
      <c r="Z3" s="118"/>
      <c r="AA3" s="118"/>
      <c r="AB3" s="19" t="s">
        <v>193</v>
      </c>
      <c r="AC3" s="164" t="s">
        <v>303</v>
      </c>
      <c r="AD3" s="165" t="s">
        <v>305</v>
      </c>
      <c r="AE3" s="166" t="s">
        <v>298</v>
      </c>
      <c r="AF3" s="172" t="s">
        <v>307</v>
      </c>
      <c r="AG3" s="167" t="s">
        <v>310</v>
      </c>
      <c r="AH3" s="167" t="s">
        <v>310</v>
      </c>
      <c r="AI3" s="168" t="s">
        <v>310</v>
      </c>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18"/>
      <c r="CL3" s="118"/>
      <c r="CM3" s="118"/>
      <c r="CN3" s="118"/>
      <c r="CO3" s="118"/>
      <c r="CP3" s="118"/>
      <c r="CQ3" s="118"/>
      <c r="CR3" s="118"/>
      <c r="CS3" s="118"/>
      <c r="CT3" s="118"/>
      <c r="CU3" s="118"/>
      <c r="CV3" s="118"/>
      <c r="CW3" s="118"/>
      <c r="CX3" s="118"/>
      <c r="CY3" s="118"/>
      <c r="CZ3" s="118"/>
      <c r="DA3" s="118"/>
      <c r="DB3" s="118"/>
      <c r="DC3" s="118"/>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118"/>
      <c r="EX3" s="118"/>
    </row>
    <row r="4" spans="1:154" ht="26.25" customHeight="1" x14ac:dyDescent="0.2">
      <c r="B4" s="324" t="s">
        <v>301</v>
      </c>
      <c r="C4" s="325"/>
      <c r="D4" s="325"/>
      <c r="E4" s="325"/>
      <c r="F4" s="325"/>
      <c r="G4" s="325"/>
      <c r="H4" s="325"/>
      <c r="I4" s="326"/>
      <c r="L4" s="324" t="s">
        <v>302</v>
      </c>
      <c r="M4" s="325"/>
      <c r="N4" s="325"/>
      <c r="O4" s="325"/>
      <c r="P4" s="325"/>
      <c r="Q4" s="325"/>
      <c r="R4" s="325"/>
      <c r="S4" s="325"/>
      <c r="T4" s="326"/>
      <c r="AB4" s="19" t="s">
        <v>194</v>
      </c>
      <c r="AC4" s="164" t="s">
        <v>303</v>
      </c>
      <c r="AD4" s="165" t="s">
        <v>305</v>
      </c>
      <c r="AE4" s="166" t="s">
        <v>298</v>
      </c>
      <c r="AF4" s="167" t="s">
        <v>310</v>
      </c>
      <c r="AG4" s="167" t="s">
        <v>310</v>
      </c>
      <c r="AH4" s="167" t="s">
        <v>310</v>
      </c>
      <c r="AI4" s="168" t="s">
        <v>310</v>
      </c>
    </row>
    <row r="5" spans="1:154" ht="18" customHeight="1" x14ac:dyDescent="0.2">
      <c r="B5" s="328" t="s">
        <v>149</v>
      </c>
      <c r="C5" s="328"/>
      <c r="D5" s="328"/>
      <c r="E5" s="328"/>
      <c r="F5" s="328"/>
      <c r="G5" s="328"/>
      <c r="H5" s="328"/>
      <c r="I5" s="328"/>
      <c r="L5" s="328" t="s">
        <v>151</v>
      </c>
      <c r="M5" s="328"/>
      <c r="N5" s="328"/>
      <c r="O5" s="328"/>
      <c r="P5" s="328"/>
      <c r="Q5" s="328"/>
      <c r="R5" s="328"/>
      <c r="S5" s="328"/>
      <c r="T5" s="328"/>
      <c r="AB5" s="19" t="s">
        <v>195</v>
      </c>
      <c r="AC5" s="164" t="s">
        <v>303</v>
      </c>
      <c r="AD5" s="165" t="s">
        <v>305</v>
      </c>
      <c r="AE5" s="166" t="s">
        <v>298</v>
      </c>
      <c r="AF5" s="172" t="s">
        <v>307</v>
      </c>
      <c r="AG5" s="167" t="s">
        <v>310</v>
      </c>
      <c r="AH5" s="167" t="s">
        <v>310</v>
      </c>
      <c r="AI5" s="168" t="s">
        <v>310</v>
      </c>
    </row>
    <row r="6" spans="1:154" s="122" customFormat="1" ht="27.75" customHeight="1" x14ac:dyDescent="0.2">
      <c r="B6" s="327" t="s">
        <v>155</v>
      </c>
      <c r="C6" s="327"/>
      <c r="D6" s="327"/>
      <c r="E6" s="327"/>
      <c r="F6" s="327"/>
      <c r="G6" s="327"/>
      <c r="H6" s="327"/>
      <c r="I6" s="327"/>
      <c r="L6" s="327" t="s">
        <v>156</v>
      </c>
      <c r="M6" s="327"/>
      <c r="N6" s="327"/>
      <c r="O6" s="327"/>
      <c r="P6" s="327"/>
      <c r="Q6" s="327"/>
      <c r="R6" s="327"/>
      <c r="S6" s="327"/>
      <c r="T6" s="327"/>
      <c r="AB6" s="19" t="s">
        <v>196</v>
      </c>
      <c r="AC6" s="164" t="s">
        <v>303</v>
      </c>
      <c r="AD6" s="165" t="s">
        <v>305</v>
      </c>
      <c r="AE6" s="166" t="s">
        <v>298</v>
      </c>
      <c r="AF6" s="167" t="s">
        <v>310</v>
      </c>
      <c r="AG6" s="167" t="s">
        <v>310</v>
      </c>
      <c r="AH6" s="167" t="s">
        <v>310</v>
      </c>
      <c r="AI6" s="168" t="s">
        <v>310</v>
      </c>
    </row>
    <row r="7" spans="1:154" ht="18" customHeight="1" x14ac:dyDescent="0.2">
      <c r="B7" s="328" t="s">
        <v>150</v>
      </c>
      <c r="C7" s="328"/>
      <c r="D7" s="328"/>
      <c r="E7" s="328"/>
      <c r="F7" s="328"/>
      <c r="G7" s="328"/>
      <c r="H7" s="328"/>
      <c r="I7" s="328"/>
      <c r="L7" s="328" t="s">
        <v>152</v>
      </c>
      <c r="M7" s="328"/>
      <c r="N7" s="328"/>
      <c r="O7" s="328"/>
      <c r="P7" s="328"/>
      <c r="Q7" s="328"/>
      <c r="R7" s="328"/>
      <c r="S7" s="328"/>
      <c r="T7" s="328"/>
      <c r="AB7" s="19" t="s">
        <v>197</v>
      </c>
      <c r="AC7" s="164" t="s">
        <v>303</v>
      </c>
      <c r="AD7" s="165" t="s">
        <v>305</v>
      </c>
      <c r="AE7" s="166" t="s">
        <v>298</v>
      </c>
      <c r="AF7" s="172" t="s">
        <v>307</v>
      </c>
      <c r="AG7" s="172" t="s">
        <v>308</v>
      </c>
      <c r="AH7" s="173" t="s">
        <v>309</v>
      </c>
      <c r="AI7" s="174" t="s">
        <v>63</v>
      </c>
    </row>
    <row r="8" spans="1:154" ht="8.25" customHeight="1" x14ac:dyDescent="0.2">
      <c r="AB8" s="19" t="s">
        <v>198</v>
      </c>
      <c r="AC8" s="164" t="s">
        <v>303</v>
      </c>
      <c r="AD8" s="165" t="s">
        <v>305</v>
      </c>
      <c r="AE8" s="166" t="s">
        <v>298</v>
      </c>
      <c r="AF8" s="172" t="s">
        <v>307</v>
      </c>
      <c r="AG8" s="172" t="s">
        <v>308</v>
      </c>
      <c r="AH8" s="173" t="s">
        <v>309</v>
      </c>
      <c r="AI8" s="169" t="s">
        <v>63</v>
      </c>
    </row>
    <row r="9" spans="1:154" ht="72" customHeight="1" x14ac:dyDescent="0.2">
      <c r="B9" s="123" t="s">
        <v>153</v>
      </c>
      <c r="C9" s="124" t="str">
        <f>IFERROR(VLOOKUP($B$10,$AB$2:$AI$18,2,FALSE),AC2)</f>
        <v>Red/black unit charge
p/kWh</v>
      </c>
      <c r="D9" s="124" t="str">
        <f>IFERROR(VLOOKUP($B$10,$AB$2:$AI$18,3,FALSE),AD2)</f>
        <v>Amber/yellow unit charge
p/kWh</v>
      </c>
      <c r="E9" s="124" t="str">
        <f>IFERROR(VLOOKUP($B$10,$AB$2:$AI$18,4,FALSE),AE2)</f>
        <v>Green unit charge
p/kWh</v>
      </c>
      <c r="F9" s="124" t="str">
        <f>IFERROR(VLOOKUP($B$10,$AB$2:$AI$18,5,FALSE),AF2)</f>
        <v>Fixed charge p/MPAN/day</v>
      </c>
      <c r="G9" s="124" t="str">
        <f>IFERROR(VLOOKUP($B$10,$AB$2:$AI$18,6,FALSE),AG2)</f>
        <v>Capacity charge p/kVA/day</v>
      </c>
      <c r="H9" s="124" t="str">
        <f>IFERROR(VLOOKUP($B$10,$AB$2:$AI$18,7,FALSE),AH2)</f>
        <v>Exceeded capacity charge
p/kVA/day</v>
      </c>
      <c r="I9" s="124" t="str">
        <f>IFERROR(VLOOKUP($B$10,$AB$2:$AI$18,8,FALSE),AI2)</f>
        <v>Reactive power charge
p/kVArh</v>
      </c>
      <c r="L9" s="123" t="s">
        <v>154</v>
      </c>
      <c r="M9" s="142" t="str">
        <f>'Annex 2 EHV charges'!H10</f>
        <v>Import
Super Red
unit charge
(p/kWh)</v>
      </c>
      <c r="N9" s="142" t="str">
        <f>'Annex 2 EHV charges'!I10</f>
        <v>Import
fixed charge
(p/day)</v>
      </c>
      <c r="O9" s="142" t="str">
        <f>'Annex 2 EHV charges'!J10</f>
        <v>Import
capacity charge
(p/kVA/day)</v>
      </c>
      <c r="P9" s="142" t="str">
        <f>'Annex 2 EHV charges'!K10</f>
        <v>Import
exceeded capacity charge
(p/kVA/day)</v>
      </c>
      <c r="Q9" s="143" t="str">
        <f>'Annex 2 EHV charges'!L10</f>
        <v>Export
Super Red
unit charge
(p/kWh)</v>
      </c>
      <c r="R9" s="143" t="str">
        <f>'Annex 2 EHV charges'!M10</f>
        <v>Export
fixed charge
(p/day)</v>
      </c>
      <c r="S9" s="143" t="str">
        <f>'Annex 2 EHV charges'!N10</f>
        <v>Export
capacity charge
(p/kVA/day)</v>
      </c>
      <c r="T9" s="143" t="str">
        <f>'Annex 2 EHV charges'!O10</f>
        <v>Export
exceeded capacity charge
(p/kVA/day)</v>
      </c>
      <c r="AB9" s="19" t="s">
        <v>199</v>
      </c>
      <c r="AC9" s="164" t="s">
        <v>303</v>
      </c>
      <c r="AD9" s="165" t="s">
        <v>305</v>
      </c>
      <c r="AE9" s="166" t="s">
        <v>298</v>
      </c>
      <c r="AF9" s="172" t="s">
        <v>307</v>
      </c>
      <c r="AG9" s="172" t="s">
        <v>308</v>
      </c>
      <c r="AH9" s="173" t="s">
        <v>309</v>
      </c>
      <c r="AI9" s="169" t="s">
        <v>63</v>
      </c>
    </row>
    <row r="10" spans="1:154" ht="30" customHeight="1" x14ac:dyDescent="0.2">
      <c r="B10" s="111"/>
      <c r="C10" s="138" t="str">
        <f>IFERROR(VLOOKUP($B$10,'Annex 1 LV, HV and UMS charges'!$A:$K,4,FALSE),"")</f>
        <v/>
      </c>
      <c r="D10" s="139" t="str">
        <f>IFERROR(VLOOKUP($B$10,'Annex 1 LV, HV and UMS charges'!$A:$K,5,FALSE),"")</f>
        <v/>
      </c>
      <c r="E10" s="139" t="str">
        <f>IFERROR(VLOOKUP($B$10,'Annex 1 LV, HV and UMS charges'!$A:$K,6,FALSE),"")</f>
        <v/>
      </c>
      <c r="F10" s="113" t="str">
        <f>IFERROR(VLOOKUP($B$10,'Annex 1 LV, HV and UMS charges'!$A:$K,7,FALSE),"")</f>
        <v/>
      </c>
      <c r="G10" s="113" t="str">
        <f>IFERROR(VLOOKUP($B$10,'Annex 1 LV, HV and UMS charges'!$A:$K,8,FALSE),"")</f>
        <v/>
      </c>
      <c r="H10" s="113" t="str">
        <f>IFERROR(VLOOKUP($B$10,'Annex 1 LV, HV and UMS charges'!$A:$K,9,FALSE),"")</f>
        <v/>
      </c>
      <c r="I10" s="113" t="str">
        <f>IFERROR(VLOOKUP($B$10,'Annex 1 LV, HV and UMS charges'!$A:$K,10,FALSE),"")</f>
        <v/>
      </c>
      <c r="L10" s="111"/>
      <c r="M10" s="113" t="str">
        <f>IFERROR(VLOOKUP($L$10,'Annex 2 EHV charges'!$G:$O,2,FALSE),"")</f>
        <v/>
      </c>
      <c r="N10" s="113" t="str">
        <f>IFERROR(VLOOKUP($L$10,'Annex 2 EHV charges'!$G:$O,3,FALSE),"")</f>
        <v/>
      </c>
      <c r="O10" s="113" t="str">
        <f>IFERROR(VLOOKUP($L$10,'Annex 2 EHV charges'!$G:$O,4,FALSE),"")</f>
        <v/>
      </c>
      <c r="P10" s="113" t="str">
        <f>IFERROR(VLOOKUP($L$10,'Annex 2 EHV charges'!$G:$O,5,FALSE),"")</f>
        <v/>
      </c>
      <c r="Q10" s="126" t="str">
        <f>IFERROR(VLOOKUP($L$10,'Annex 2 EHV charges'!$G:$O,6,FALSE),"")</f>
        <v/>
      </c>
      <c r="R10" s="126" t="str">
        <f>IFERROR(VLOOKUP($L$10,'Annex 2 EHV charges'!$G:$O,7,FALSE),"")</f>
        <v/>
      </c>
      <c r="S10" s="126" t="str">
        <f>IFERROR(VLOOKUP($L$10,'Annex 2 EHV charges'!$G:$O,8,FALSE),"")</f>
        <v/>
      </c>
      <c r="T10" s="126" t="str">
        <f>IFERROR(VLOOKUP($L$10,'Annex 2 EHV charges'!$G:$O,9,FALSE),"")</f>
        <v/>
      </c>
      <c r="AB10" s="19" t="s">
        <v>200</v>
      </c>
      <c r="AC10" s="170" t="s">
        <v>304</v>
      </c>
      <c r="AD10" s="171" t="s">
        <v>306</v>
      </c>
      <c r="AE10" s="166" t="s">
        <v>298</v>
      </c>
      <c r="AF10" s="167" t="s">
        <v>310</v>
      </c>
      <c r="AG10" s="167" t="s">
        <v>310</v>
      </c>
      <c r="AH10" s="167" t="s">
        <v>310</v>
      </c>
      <c r="AI10" s="167" t="s">
        <v>310</v>
      </c>
    </row>
    <row r="11" spans="1:154" ht="7.5" customHeight="1" x14ac:dyDescent="0.2">
      <c r="AB11" s="19" t="s">
        <v>201</v>
      </c>
      <c r="AC11" s="164" t="s">
        <v>303</v>
      </c>
      <c r="AD11" s="165" t="s">
        <v>305</v>
      </c>
      <c r="AE11" s="166" t="s">
        <v>298</v>
      </c>
      <c r="AF11" s="172" t="s">
        <v>307</v>
      </c>
      <c r="AG11" s="167" t="s">
        <v>310</v>
      </c>
      <c r="AH11" s="167" t="s">
        <v>310</v>
      </c>
      <c r="AI11" s="167" t="s">
        <v>310</v>
      </c>
    </row>
    <row r="12" spans="1:154" ht="88.5" customHeight="1" x14ac:dyDescent="0.2">
      <c r="B12" s="127" t="s">
        <v>119</v>
      </c>
      <c r="C12" s="124" t="str">
        <f>C9</f>
        <v>Red/black unit charge
p/kWh</v>
      </c>
      <c r="D12" s="124" t="str">
        <f>D9</f>
        <v>Amber/yellow unit charge
p/kWh</v>
      </c>
      <c r="E12" s="124" t="str">
        <f>E9</f>
        <v>Green unit charge
p/kWh</v>
      </c>
      <c r="F12" s="124" t="s">
        <v>120</v>
      </c>
      <c r="G12" s="124" t="s">
        <v>117</v>
      </c>
      <c r="H12" s="124" t="s">
        <v>182</v>
      </c>
      <c r="I12" s="124" t="s">
        <v>118</v>
      </c>
      <c r="L12" s="127" t="s">
        <v>119</v>
      </c>
      <c r="M12" s="124" t="s">
        <v>139</v>
      </c>
      <c r="N12" s="124" t="s">
        <v>120</v>
      </c>
      <c r="O12" s="124" t="s">
        <v>135</v>
      </c>
      <c r="P12" s="124" t="s">
        <v>182</v>
      </c>
      <c r="Q12" s="125" t="s">
        <v>137</v>
      </c>
      <c r="R12" s="125" t="s">
        <v>120</v>
      </c>
      <c r="S12" s="125" t="s">
        <v>136</v>
      </c>
      <c r="T12" s="125" t="s">
        <v>182</v>
      </c>
      <c r="AB12" s="19" t="s">
        <v>202</v>
      </c>
      <c r="AC12" s="164" t="s">
        <v>303</v>
      </c>
      <c r="AD12" s="165" t="s">
        <v>305</v>
      </c>
      <c r="AE12" s="166" t="s">
        <v>298</v>
      </c>
      <c r="AF12" s="172" t="s">
        <v>307</v>
      </c>
      <c r="AG12" s="167" t="s">
        <v>310</v>
      </c>
      <c r="AH12" s="167" t="s">
        <v>310</v>
      </c>
      <c r="AI12" s="167" t="s">
        <v>310</v>
      </c>
    </row>
    <row r="13" spans="1:154" ht="30" customHeight="1" x14ac:dyDescent="0.2">
      <c r="B13" s="128" t="s">
        <v>121</v>
      </c>
      <c r="C13" s="133"/>
      <c r="D13" s="133"/>
      <c r="E13" s="133"/>
      <c r="F13" s="133"/>
      <c r="G13" s="133"/>
      <c r="H13" s="133"/>
      <c r="I13" s="133"/>
      <c r="L13" s="128" t="s">
        <v>121</v>
      </c>
      <c r="M13" s="114"/>
      <c r="N13" s="114"/>
      <c r="O13" s="114"/>
      <c r="P13" s="114"/>
      <c r="Q13" s="115"/>
      <c r="R13" s="115">
        <f>N13</f>
        <v>0</v>
      </c>
      <c r="S13" s="115"/>
      <c r="T13" s="115"/>
      <c r="AB13" s="19" t="s">
        <v>203</v>
      </c>
      <c r="AC13" s="164" t="s">
        <v>303</v>
      </c>
      <c r="AD13" s="165" t="s">
        <v>305</v>
      </c>
      <c r="AE13" s="166" t="s">
        <v>298</v>
      </c>
      <c r="AF13" s="172" t="s">
        <v>307</v>
      </c>
      <c r="AG13" s="167" t="s">
        <v>310</v>
      </c>
      <c r="AH13" s="167" t="s">
        <v>310</v>
      </c>
      <c r="AI13" s="169" t="s">
        <v>63</v>
      </c>
    </row>
    <row r="14" spans="1:154" ht="30" customHeight="1" x14ac:dyDescent="0.2">
      <c r="B14" s="129" t="s">
        <v>123</v>
      </c>
      <c r="C14" s="112">
        <f t="shared" ref="C14:I14" si="0">C13</f>
        <v>0</v>
      </c>
      <c r="D14" s="112">
        <f t="shared" si="0"/>
        <v>0</v>
      </c>
      <c r="E14" s="112">
        <f t="shared" si="0"/>
        <v>0</v>
      </c>
      <c r="F14" s="112">
        <f t="shared" si="0"/>
        <v>0</v>
      </c>
      <c r="G14" s="112">
        <f t="shared" si="0"/>
        <v>0</v>
      </c>
      <c r="H14" s="112">
        <f t="shared" si="0"/>
        <v>0</v>
      </c>
      <c r="I14" s="112">
        <f t="shared" si="0"/>
        <v>0</v>
      </c>
      <c r="L14" s="129" t="s">
        <v>123</v>
      </c>
      <c r="M14" s="112">
        <f>M13</f>
        <v>0</v>
      </c>
      <c r="N14" s="112">
        <f t="shared" ref="N14:T14" si="1">N13</f>
        <v>0</v>
      </c>
      <c r="O14" s="112">
        <f t="shared" si="1"/>
        <v>0</v>
      </c>
      <c r="P14" s="112">
        <f t="shared" si="1"/>
        <v>0</v>
      </c>
      <c r="Q14" s="116">
        <f t="shared" si="1"/>
        <v>0</v>
      </c>
      <c r="R14" s="116">
        <f t="shared" si="1"/>
        <v>0</v>
      </c>
      <c r="S14" s="116">
        <f t="shared" si="1"/>
        <v>0</v>
      </c>
      <c r="T14" s="116">
        <f t="shared" si="1"/>
        <v>0</v>
      </c>
      <c r="AB14" s="19" t="s">
        <v>204</v>
      </c>
      <c r="AC14" s="164" t="s">
        <v>303</v>
      </c>
      <c r="AD14" s="165" t="s">
        <v>305</v>
      </c>
      <c r="AE14" s="166" t="s">
        <v>298</v>
      </c>
      <c r="AF14" s="172" t="s">
        <v>307</v>
      </c>
      <c r="AG14" s="167" t="s">
        <v>310</v>
      </c>
      <c r="AH14" s="167" t="s">
        <v>310</v>
      </c>
      <c r="AI14" s="167" t="s">
        <v>310</v>
      </c>
    </row>
    <row r="15" spans="1:154" ht="7.5" customHeight="1" x14ac:dyDescent="0.2">
      <c r="AB15" s="19" t="s">
        <v>205</v>
      </c>
      <c r="AC15" s="164" t="s">
        <v>303</v>
      </c>
      <c r="AD15" s="165" t="s">
        <v>305</v>
      </c>
      <c r="AE15" s="166" t="s">
        <v>298</v>
      </c>
      <c r="AF15" s="172" t="s">
        <v>307</v>
      </c>
      <c r="AG15" s="167" t="s">
        <v>310</v>
      </c>
      <c r="AH15" s="167" t="s">
        <v>310</v>
      </c>
      <c r="AI15" s="169" t="s">
        <v>63</v>
      </c>
    </row>
    <row r="16" spans="1:154" ht="63.75" customHeight="1" x14ac:dyDescent="0.2">
      <c r="B16" s="127" t="s">
        <v>122</v>
      </c>
      <c r="C16" s="124" t="s">
        <v>132</v>
      </c>
      <c r="D16" s="124" t="s">
        <v>133</v>
      </c>
      <c r="E16" s="124" t="s">
        <v>134</v>
      </c>
      <c r="F16" s="124" t="s">
        <v>128</v>
      </c>
      <c r="G16" s="124" t="s">
        <v>127</v>
      </c>
      <c r="H16" s="124" t="s">
        <v>183</v>
      </c>
      <c r="I16" s="124" t="s">
        <v>126</v>
      </c>
      <c r="L16" s="127" t="s">
        <v>122</v>
      </c>
      <c r="M16" s="124" t="s">
        <v>140</v>
      </c>
      <c r="N16" s="124" t="s">
        <v>138</v>
      </c>
      <c r="O16" s="124" t="s">
        <v>143</v>
      </c>
      <c r="P16" s="124" t="s">
        <v>184</v>
      </c>
      <c r="Q16" s="125" t="s">
        <v>141</v>
      </c>
      <c r="R16" s="125" t="s">
        <v>142</v>
      </c>
      <c r="S16" s="125" t="s">
        <v>144</v>
      </c>
      <c r="T16" s="125" t="s">
        <v>185</v>
      </c>
      <c r="AB16" s="19" t="s">
        <v>206</v>
      </c>
      <c r="AC16" s="164" t="s">
        <v>303</v>
      </c>
      <c r="AD16" s="165" t="s">
        <v>305</v>
      </c>
      <c r="AE16" s="166" t="s">
        <v>298</v>
      </c>
      <c r="AF16" s="172" t="s">
        <v>307</v>
      </c>
      <c r="AG16" s="167" t="s">
        <v>310</v>
      </c>
      <c r="AH16" s="167" t="s">
        <v>310</v>
      </c>
      <c r="AI16" s="167" t="s">
        <v>310</v>
      </c>
    </row>
    <row r="17" spans="2:35" ht="30" customHeight="1" x14ac:dyDescent="0.2">
      <c r="B17" s="128" t="s">
        <v>124</v>
      </c>
      <c r="C17" s="134" t="str">
        <f>IFERROR(C10*C13/100,"")</f>
        <v/>
      </c>
      <c r="D17" s="134" t="str">
        <f t="shared" ref="D17:I17" si="2">IFERROR(D10*D13/100,"")</f>
        <v/>
      </c>
      <c r="E17" s="134" t="str">
        <f t="shared" si="2"/>
        <v/>
      </c>
      <c r="F17" s="134" t="str">
        <f t="shared" si="2"/>
        <v/>
      </c>
      <c r="G17" s="134" t="str">
        <f>IFERROR(G10*G13*F13/100,"")</f>
        <v/>
      </c>
      <c r="H17" s="134" t="str">
        <f>IFERROR(H10*H13*F13/100,"")</f>
        <v/>
      </c>
      <c r="I17" s="134" t="str">
        <f t="shared" si="2"/>
        <v/>
      </c>
      <c r="L17" s="130" t="s">
        <v>124</v>
      </c>
      <c r="M17" s="134" t="str">
        <f>IFERROR(M10*M13/100,"")</f>
        <v/>
      </c>
      <c r="N17" s="134" t="str">
        <f>IFERROR(N10*N13/100,"")</f>
        <v/>
      </c>
      <c r="O17" s="134" t="str">
        <f>IFERROR(O10*O13*N13/100,"")</f>
        <v/>
      </c>
      <c r="P17" s="134" t="str">
        <f>IFERROR(P10*P13*N13/100,"")</f>
        <v/>
      </c>
      <c r="Q17" s="135" t="str">
        <f>IFERROR(Q10*Q13/100,"")</f>
        <v/>
      </c>
      <c r="R17" s="135" t="str">
        <f>IFERROR(R10*R13/100,"")</f>
        <v/>
      </c>
      <c r="S17" s="135" t="str">
        <f>IFERROR(S10*S13*R13/100,"")</f>
        <v/>
      </c>
      <c r="T17" s="135" t="str">
        <f>IFERROR(T10*T13*R13/100,"")</f>
        <v/>
      </c>
      <c r="AB17" s="19" t="s">
        <v>207</v>
      </c>
      <c r="AC17" s="164" t="s">
        <v>303</v>
      </c>
      <c r="AD17" s="165" t="s">
        <v>305</v>
      </c>
      <c r="AE17" s="166" t="s">
        <v>298</v>
      </c>
      <c r="AF17" s="172" t="s">
        <v>307</v>
      </c>
      <c r="AG17" s="167" t="s">
        <v>310</v>
      </c>
      <c r="AH17" s="167" t="s">
        <v>310</v>
      </c>
      <c r="AI17" s="169" t="s">
        <v>63</v>
      </c>
    </row>
    <row r="18" spans="2:35" ht="30" customHeight="1" x14ac:dyDescent="0.2">
      <c r="B18" s="129" t="s">
        <v>125</v>
      </c>
      <c r="C18" s="136" t="str">
        <f>IFERROR(C10*C14/100,"")</f>
        <v/>
      </c>
      <c r="D18" s="136" t="str">
        <f t="shared" ref="D18:I18" si="3">IFERROR(D10*D14/100,"")</f>
        <v/>
      </c>
      <c r="E18" s="136" t="str">
        <f t="shared" si="3"/>
        <v/>
      </c>
      <c r="F18" s="136" t="str">
        <f t="shared" si="3"/>
        <v/>
      </c>
      <c r="G18" s="136" t="str">
        <f>IFERROR(G10*G14*F14/100,"")</f>
        <v/>
      </c>
      <c r="H18" s="136" t="str">
        <f>IFERROR(H10*H14*F14/100,"")</f>
        <v/>
      </c>
      <c r="I18" s="136" t="str">
        <f t="shared" si="3"/>
        <v/>
      </c>
      <c r="L18" s="131" t="s">
        <v>125</v>
      </c>
      <c r="M18" s="136" t="str">
        <f>IFERROR(M10*M14/100,"")</f>
        <v/>
      </c>
      <c r="N18" s="136" t="str">
        <f>IFERROR(N10*N14/100,"")</f>
        <v/>
      </c>
      <c r="O18" s="136" t="str">
        <f>IFERROR(O10*O14*N14/100,"")</f>
        <v/>
      </c>
      <c r="P18" s="136" t="str">
        <f>IFERROR(P10*P14*N14/100,"")</f>
        <v/>
      </c>
      <c r="Q18" s="137" t="str">
        <f>IFERROR(Q10*Q14/100,"")</f>
        <v/>
      </c>
      <c r="R18" s="137" t="str">
        <f>IFERROR(R10*R14/100,"")</f>
        <v/>
      </c>
      <c r="S18" s="137" t="str">
        <f>IFERROR(S10*S14*R14/100,"")</f>
        <v/>
      </c>
      <c r="T18" s="137" t="str">
        <f>IFERROR(T10*T14*R14/100,"")</f>
        <v/>
      </c>
      <c r="AB18" s="19" t="s">
        <v>208</v>
      </c>
      <c r="AC18" s="164" t="s">
        <v>303</v>
      </c>
      <c r="AD18" s="165" t="s">
        <v>305</v>
      </c>
      <c r="AE18" s="166" t="s">
        <v>298</v>
      </c>
      <c r="AF18" s="172" t="s">
        <v>307</v>
      </c>
      <c r="AG18" s="167" t="s">
        <v>310</v>
      </c>
      <c r="AH18" s="167" t="s">
        <v>310</v>
      </c>
      <c r="AI18" s="167" t="s">
        <v>310</v>
      </c>
    </row>
    <row r="19" spans="2:35" ht="7.5" customHeight="1" x14ac:dyDescent="0.2"/>
    <row r="20" spans="2:35" ht="39.75" customHeight="1" x14ac:dyDescent="0.2">
      <c r="C20" s="132" t="s">
        <v>129</v>
      </c>
      <c r="M20" s="124" t="s">
        <v>145</v>
      </c>
      <c r="N20" s="125" t="s">
        <v>146</v>
      </c>
    </row>
    <row r="21" spans="2:35" ht="30" customHeight="1" x14ac:dyDescent="0.2">
      <c r="B21" s="128" t="s">
        <v>124</v>
      </c>
      <c r="C21" s="134">
        <f>SUM(C17:I17)</f>
        <v>0</v>
      </c>
      <c r="L21" s="128" t="s">
        <v>124</v>
      </c>
      <c r="M21" s="134">
        <f>SUM(M17:P17)</f>
        <v>0</v>
      </c>
      <c r="N21" s="135">
        <f>SUM(Q17:T17)</f>
        <v>0</v>
      </c>
    </row>
    <row r="22" spans="2:35" ht="30" customHeight="1" x14ac:dyDescent="0.2">
      <c r="B22" s="129" t="s">
        <v>125</v>
      </c>
      <c r="C22" s="136">
        <f>SUM(C18:I18)</f>
        <v>0</v>
      </c>
      <c r="L22" s="129" t="s">
        <v>125</v>
      </c>
      <c r="M22" s="136">
        <f>SUM(M18:P18)</f>
        <v>0</v>
      </c>
      <c r="N22" s="137">
        <f>SUM(Q18:T18)</f>
        <v>0</v>
      </c>
    </row>
    <row r="24" spans="2:35" ht="30.75" customHeight="1" x14ac:dyDescent="0.2">
      <c r="B24" s="321" t="s">
        <v>147</v>
      </c>
      <c r="C24" s="322"/>
      <c r="D24" s="323"/>
      <c r="L24" s="321" t="s">
        <v>148</v>
      </c>
      <c r="M24" s="322"/>
      <c r="N24" s="323"/>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HV and UMS charges'!$A$14:$A$29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29"/>
  <sheetViews>
    <sheetView tabSelected="1" zoomScale="63" zoomScaleNormal="63" zoomScaleSheetLayoutView="100" zoomScalePageLayoutView="55" workbookViewId="0">
      <selection activeCell="G4" sqref="G4:K4"/>
    </sheetView>
  </sheetViews>
  <sheetFormatPr defaultColWidth="9.140625" defaultRowHeight="27.75" customHeight="1" x14ac:dyDescent="0.2"/>
  <cols>
    <col min="1" max="1" width="49" style="2" bestFit="1" customWidth="1"/>
    <col min="2" max="2" width="17.5703125" style="3" customWidth="1"/>
    <col min="3" max="3" width="8.570312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1" t="s">
        <v>28</v>
      </c>
      <c r="B1" s="248" t="s">
        <v>186</v>
      </c>
      <c r="C1" s="249"/>
      <c r="D1" s="249"/>
      <c r="E1" s="247"/>
      <c r="F1" s="247"/>
      <c r="G1" s="247"/>
      <c r="H1" s="247"/>
      <c r="I1" s="247"/>
      <c r="J1" s="247"/>
      <c r="K1" s="247"/>
      <c r="L1" s="59"/>
      <c r="M1" s="59"/>
      <c r="N1" s="59"/>
      <c r="O1" s="59"/>
    </row>
    <row r="2" spans="1:15" ht="27" customHeight="1" x14ac:dyDescent="0.2">
      <c r="A2" s="258" t="str">
        <f>Overview!B4&amp; " - Effective from "&amp;TEXT(Overview!D4,"D MMMM YYYY")&amp;" - "&amp;Overview!E4&amp;" LV and HV charges"</f>
        <v>Western Power Distribution (South West) plc - Effective from 1 April 2021 - Final LV and HV charges</v>
      </c>
      <c r="B2" s="258"/>
      <c r="C2" s="258"/>
      <c r="D2" s="258"/>
      <c r="E2" s="258"/>
      <c r="F2" s="258"/>
      <c r="G2" s="258"/>
      <c r="H2" s="258"/>
      <c r="I2" s="258"/>
      <c r="J2" s="258"/>
      <c r="K2" s="258"/>
    </row>
    <row r="3" spans="1:15" s="93" customFormat="1" ht="15" customHeight="1" x14ac:dyDescent="0.2">
      <c r="A3" s="91"/>
      <c r="B3" s="91"/>
      <c r="C3" s="91"/>
      <c r="D3" s="91"/>
      <c r="E3" s="91"/>
      <c r="F3" s="91"/>
      <c r="G3" s="91"/>
      <c r="H3" s="91"/>
      <c r="I3" s="91"/>
      <c r="J3" s="91"/>
      <c r="K3" s="91"/>
      <c r="L3" s="92"/>
      <c r="M3" s="92"/>
    </row>
    <row r="4" spans="1:15" ht="18" customHeight="1" x14ac:dyDescent="0.2">
      <c r="A4" s="265" t="s">
        <v>969</v>
      </c>
      <c r="B4" s="266"/>
      <c r="C4" s="266"/>
      <c r="D4" s="266"/>
      <c r="E4" s="267"/>
      <c r="F4" s="91"/>
      <c r="G4" s="265" t="s">
        <v>970</v>
      </c>
      <c r="H4" s="266"/>
      <c r="I4" s="266"/>
      <c r="J4" s="266"/>
      <c r="K4" s="267"/>
    </row>
    <row r="5" spans="1:15" ht="32.450000000000003" customHeight="1" x14ac:dyDescent="0.2">
      <c r="A5" s="201" t="s">
        <v>17</v>
      </c>
      <c r="B5" s="202" t="s">
        <v>108</v>
      </c>
      <c r="C5" s="259" t="s">
        <v>109</v>
      </c>
      <c r="D5" s="260"/>
      <c r="E5" s="203" t="s">
        <v>110</v>
      </c>
      <c r="F5" s="91"/>
      <c r="G5" s="262"/>
      <c r="H5" s="263"/>
      <c r="I5" s="204" t="s">
        <v>112</v>
      </c>
      <c r="J5" s="205" t="s">
        <v>113</v>
      </c>
      <c r="K5" s="203" t="s">
        <v>110</v>
      </c>
      <c r="L5" s="91"/>
      <c r="N5" s="4"/>
    </row>
    <row r="6" spans="1:15" ht="43.5" customHeight="1" x14ac:dyDescent="0.2">
      <c r="A6" s="192" t="s">
        <v>558</v>
      </c>
      <c r="B6" s="24" t="s">
        <v>563</v>
      </c>
      <c r="C6" s="261" t="s">
        <v>564</v>
      </c>
      <c r="D6" s="261"/>
      <c r="E6" s="193" t="s">
        <v>565</v>
      </c>
      <c r="F6" s="91"/>
      <c r="G6" s="264" t="s">
        <v>566</v>
      </c>
      <c r="H6" s="264"/>
      <c r="I6" s="24" t="s">
        <v>567</v>
      </c>
      <c r="J6" s="90" t="s">
        <v>564</v>
      </c>
      <c r="K6" s="90" t="s">
        <v>565</v>
      </c>
      <c r="L6" s="91"/>
      <c r="N6" s="4"/>
    </row>
    <row r="7" spans="1:15" ht="43.5" customHeight="1" x14ac:dyDescent="0.2">
      <c r="A7" s="192" t="s">
        <v>559</v>
      </c>
      <c r="B7" s="189"/>
      <c r="C7" s="268" t="s">
        <v>568</v>
      </c>
      <c r="D7" s="268"/>
      <c r="E7" s="90" t="s">
        <v>569</v>
      </c>
      <c r="F7" s="91"/>
      <c r="G7" s="264" t="s">
        <v>570</v>
      </c>
      <c r="H7" s="264"/>
      <c r="I7" s="189"/>
      <c r="J7" s="90" t="s">
        <v>571</v>
      </c>
      <c r="K7" s="90" t="s">
        <v>565</v>
      </c>
      <c r="L7" s="91"/>
      <c r="N7" s="4"/>
    </row>
    <row r="8" spans="1:15" ht="25.5" x14ac:dyDescent="0.2">
      <c r="A8" s="206" t="s">
        <v>22</v>
      </c>
      <c r="B8" s="269" t="s">
        <v>23</v>
      </c>
      <c r="C8" s="269"/>
      <c r="D8" s="269"/>
      <c r="E8" s="269"/>
      <c r="F8" s="91"/>
      <c r="G8" s="264" t="s">
        <v>559</v>
      </c>
      <c r="H8" s="264"/>
      <c r="I8" s="189"/>
      <c r="J8" s="90" t="s">
        <v>568</v>
      </c>
      <c r="K8" s="90" t="s">
        <v>569</v>
      </c>
      <c r="L8" s="91"/>
      <c r="N8" s="4"/>
    </row>
    <row r="9" spans="1:15" s="86" customFormat="1" ht="18" customHeight="1" x14ac:dyDescent="0.2">
      <c r="A9" s="207"/>
      <c r="B9" s="207"/>
      <c r="C9" s="251"/>
      <c r="D9" s="251"/>
      <c r="E9" s="207"/>
      <c r="F9" s="91"/>
      <c r="G9" s="270" t="s">
        <v>22</v>
      </c>
      <c r="H9" s="270"/>
      <c r="I9" s="252" t="s">
        <v>23</v>
      </c>
      <c r="J9" s="253"/>
      <c r="K9" s="254"/>
      <c r="L9" s="91"/>
      <c r="M9" s="57"/>
      <c r="N9" s="57"/>
    </row>
    <row r="10" spans="1:15" s="93" customFormat="1" ht="9" customHeight="1" x14ac:dyDescent="0.2">
      <c r="A10" s="194"/>
      <c r="B10" s="255"/>
      <c r="C10" s="255"/>
      <c r="D10" s="255"/>
      <c r="E10" s="255"/>
      <c r="F10" s="91"/>
      <c r="G10" s="250"/>
      <c r="H10" s="250"/>
      <c r="I10" s="200"/>
      <c r="J10" s="200"/>
      <c r="K10" s="200"/>
      <c r="L10" s="91"/>
      <c r="M10" s="92"/>
      <c r="N10" s="92"/>
    </row>
    <row r="11" spans="1:15" s="93" customFormat="1" ht="9" customHeight="1" x14ac:dyDescent="0.2">
      <c r="A11" s="91"/>
      <c r="B11" s="91"/>
      <c r="C11" s="91"/>
      <c r="D11" s="91"/>
      <c r="E11" s="91"/>
      <c r="F11" s="91"/>
      <c r="G11" s="257"/>
      <c r="H11" s="257"/>
      <c r="I11" s="256"/>
      <c r="J11" s="256"/>
      <c r="K11" s="256"/>
      <c r="L11" s="92"/>
      <c r="M11" s="92"/>
    </row>
    <row r="12" spans="1:15" s="93" customFormat="1" ht="9" customHeight="1" x14ac:dyDescent="0.2">
      <c r="A12" s="91"/>
      <c r="B12" s="91"/>
      <c r="C12" s="91"/>
      <c r="D12" s="91"/>
      <c r="E12" s="91"/>
      <c r="F12" s="91"/>
      <c r="G12" s="91"/>
      <c r="H12" s="91"/>
      <c r="I12" s="91"/>
      <c r="J12" s="91"/>
      <c r="K12" s="91"/>
      <c r="L12" s="92"/>
      <c r="M12" s="92"/>
    </row>
    <row r="13" spans="1:15" ht="78.75" customHeight="1" x14ac:dyDescent="0.2">
      <c r="A13" s="31" t="s">
        <v>177</v>
      </c>
      <c r="B13" s="159" t="s">
        <v>32</v>
      </c>
      <c r="C13" s="163" t="s">
        <v>33</v>
      </c>
      <c r="D13" s="62" t="s">
        <v>297</v>
      </c>
      <c r="E13" s="62" t="s">
        <v>299</v>
      </c>
      <c r="F13" s="62" t="s">
        <v>298</v>
      </c>
      <c r="G13" s="159" t="s">
        <v>34</v>
      </c>
      <c r="H13" s="159" t="s">
        <v>35</v>
      </c>
      <c r="I13" s="31" t="s">
        <v>179</v>
      </c>
      <c r="J13" s="159" t="s">
        <v>63</v>
      </c>
      <c r="K13" s="159" t="s">
        <v>0</v>
      </c>
    </row>
    <row r="14" spans="1:15" ht="32.25" customHeight="1" x14ac:dyDescent="0.2">
      <c r="A14" s="19" t="s">
        <v>193</v>
      </c>
      <c r="B14" s="46" t="s">
        <v>587</v>
      </c>
      <c r="C14" s="46" t="s">
        <v>967</v>
      </c>
      <c r="D14" s="154">
        <v>15.692</v>
      </c>
      <c r="E14" s="155">
        <v>2.081</v>
      </c>
      <c r="F14" s="156">
        <v>1.4410000000000001</v>
      </c>
      <c r="G14" s="52">
        <v>5.5</v>
      </c>
      <c r="H14" s="53"/>
      <c r="I14" s="53"/>
      <c r="J14" s="48"/>
      <c r="K14" s="50"/>
    </row>
    <row r="15" spans="1:15" ht="32.25" customHeight="1" x14ac:dyDescent="0.2">
      <c r="A15" s="19" t="s">
        <v>194</v>
      </c>
      <c r="B15" s="238">
        <v>430</v>
      </c>
      <c r="C15" s="238">
        <v>2</v>
      </c>
      <c r="D15" s="154">
        <v>15.692</v>
      </c>
      <c r="E15" s="155">
        <v>2.081</v>
      </c>
      <c r="F15" s="156">
        <v>1.4410000000000001</v>
      </c>
      <c r="G15" s="53"/>
      <c r="H15" s="53"/>
      <c r="I15" s="53"/>
      <c r="J15" s="48"/>
      <c r="K15" s="50"/>
    </row>
    <row r="16" spans="1:15" ht="37.15" customHeight="1" x14ac:dyDescent="0.2">
      <c r="A16" s="19" t="s">
        <v>195</v>
      </c>
      <c r="B16" s="51" t="s">
        <v>588</v>
      </c>
      <c r="C16" s="51" t="s">
        <v>968</v>
      </c>
      <c r="D16" s="154">
        <v>14.039</v>
      </c>
      <c r="E16" s="155">
        <v>1.998</v>
      </c>
      <c r="F16" s="156">
        <v>1.431</v>
      </c>
      <c r="G16" s="52">
        <v>9.85</v>
      </c>
      <c r="H16" s="53"/>
      <c r="I16" s="53"/>
      <c r="J16" s="48"/>
      <c r="K16" s="50"/>
    </row>
    <row r="17" spans="1:11" ht="32.25" customHeight="1" x14ac:dyDescent="0.2">
      <c r="A17" s="19" t="s">
        <v>196</v>
      </c>
      <c r="B17" s="238">
        <v>251</v>
      </c>
      <c r="C17" s="238">
        <v>4</v>
      </c>
      <c r="D17" s="154">
        <v>14.039</v>
      </c>
      <c r="E17" s="155">
        <v>1.998</v>
      </c>
      <c r="F17" s="156">
        <v>1.431</v>
      </c>
      <c r="G17" s="53"/>
      <c r="H17" s="53"/>
      <c r="I17" s="53"/>
      <c r="J17" s="48"/>
      <c r="K17" s="50"/>
    </row>
    <row r="18" spans="1:11" ht="32.25" customHeight="1" x14ac:dyDescent="0.2">
      <c r="A18" s="19" t="s">
        <v>197</v>
      </c>
      <c r="B18" s="238">
        <v>570</v>
      </c>
      <c r="C18" s="50">
        <v>0</v>
      </c>
      <c r="D18" s="154">
        <v>9.5020000000000007</v>
      </c>
      <c r="E18" s="155">
        <v>1.728</v>
      </c>
      <c r="F18" s="156">
        <v>1.399</v>
      </c>
      <c r="G18" s="52">
        <v>13.44</v>
      </c>
      <c r="H18" s="52">
        <v>3.87</v>
      </c>
      <c r="I18" s="153">
        <v>8.32</v>
      </c>
      <c r="J18" s="47">
        <v>0.11700000000000001</v>
      </c>
      <c r="K18" s="50"/>
    </row>
    <row r="19" spans="1:11" ht="32.25" customHeight="1" x14ac:dyDescent="0.2">
      <c r="A19" s="19" t="s">
        <v>198</v>
      </c>
      <c r="B19" s="238">
        <v>540</v>
      </c>
      <c r="C19" s="50">
        <v>0</v>
      </c>
      <c r="D19" s="154">
        <v>7.7169999999999996</v>
      </c>
      <c r="E19" s="155">
        <v>1.5840000000000001</v>
      </c>
      <c r="F19" s="156">
        <v>1.38</v>
      </c>
      <c r="G19" s="52">
        <v>10.54</v>
      </c>
      <c r="H19" s="52">
        <v>3.52</v>
      </c>
      <c r="I19" s="153">
        <v>6.88</v>
      </c>
      <c r="J19" s="47">
        <v>0.08</v>
      </c>
      <c r="K19" s="50"/>
    </row>
    <row r="20" spans="1:11" ht="32.25" customHeight="1" x14ac:dyDescent="0.2">
      <c r="A20" s="19" t="s">
        <v>199</v>
      </c>
      <c r="B20" s="238">
        <v>510</v>
      </c>
      <c r="C20" s="50">
        <v>0</v>
      </c>
      <c r="D20" s="154">
        <v>6.0839999999999996</v>
      </c>
      <c r="E20" s="155">
        <v>1.484</v>
      </c>
      <c r="F20" s="156">
        <v>1.3680000000000001</v>
      </c>
      <c r="G20" s="52">
        <v>95.3</v>
      </c>
      <c r="H20" s="52">
        <v>2.95</v>
      </c>
      <c r="I20" s="153">
        <v>6.74</v>
      </c>
      <c r="J20" s="47">
        <v>5.3999999999999999E-2</v>
      </c>
      <c r="K20" s="50"/>
    </row>
    <row r="21" spans="1:11" ht="32.25" customHeight="1" x14ac:dyDescent="0.2">
      <c r="A21" s="19" t="s">
        <v>200</v>
      </c>
      <c r="B21" s="50" t="s">
        <v>589</v>
      </c>
      <c r="C21" s="50" t="s">
        <v>554</v>
      </c>
      <c r="D21" s="157">
        <v>31.731999999999999</v>
      </c>
      <c r="E21" s="158">
        <v>3.31</v>
      </c>
      <c r="F21" s="156">
        <v>2.3650000000000002</v>
      </c>
      <c r="G21" s="53"/>
      <c r="H21" s="53"/>
      <c r="I21" s="53"/>
      <c r="J21" s="48"/>
      <c r="K21" s="50"/>
    </row>
    <row r="22" spans="1:11" ht="32.25" customHeight="1" x14ac:dyDescent="0.2">
      <c r="A22" s="19" t="s">
        <v>201</v>
      </c>
      <c r="B22" s="238">
        <v>581</v>
      </c>
      <c r="C22" s="51">
        <v>0</v>
      </c>
      <c r="D22" s="154">
        <v>-8.4269999999999996</v>
      </c>
      <c r="E22" s="155">
        <v>-0.42699999999999999</v>
      </c>
      <c r="F22" s="156">
        <v>-5.0999999999999997E-2</v>
      </c>
      <c r="G22" s="52">
        <v>0</v>
      </c>
      <c r="H22" s="53"/>
      <c r="I22" s="53"/>
      <c r="J22" s="48"/>
      <c r="K22" s="50"/>
    </row>
    <row r="23" spans="1:11" ht="32.25" customHeight="1" x14ac:dyDescent="0.2">
      <c r="A23" s="19" t="s">
        <v>202</v>
      </c>
      <c r="B23" s="238">
        <v>551</v>
      </c>
      <c r="C23" s="50">
        <v>0</v>
      </c>
      <c r="D23" s="154">
        <v>-7.6680000000000001</v>
      </c>
      <c r="E23" s="155">
        <v>-0.36499999999999999</v>
      </c>
      <c r="F23" s="156">
        <v>-4.2999999999999997E-2</v>
      </c>
      <c r="G23" s="52">
        <v>0</v>
      </c>
      <c r="H23" s="53"/>
      <c r="I23" s="53"/>
      <c r="J23" s="48"/>
      <c r="K23" s="50"/>
    </row>
    <row r="24" spans="1:11" ht="32.25" customHeight="1" x14ac:dyDescent="0.2">
      <c r="A24" s="19" t="s">
        <v>203</v>
      </c>
      <c r="B24" s="50" t="s">
        <v>590</v>
      </c>
      <c r="C24" s="50">
        <v>0</v>
      </c>
      <c r="D24" s="154">
        <v>-8.4269999999999996</v>
      </c>
      <c r="E24" s="155">
        <v>-0.42699999999999999</v>
      </c>
      <c r="F24" s="156">
        <v>-5.0999999999999997E-2</v>
      </c>
      <c r="G24" s="52">
        <v>0</v>
      </c>
      <c r="H24" s="53"/>
      <c r="I24" s="53"/>
      <c r="J24" s="47">
        <v>0.13</v>
      </c>
      <c r="K24" s="50"/>
    </row>
    <row r="25" spans="1:11" ht="32.25" customHeight="1" x14ac:dyDescent="0.2">
      <c r="A25" s="19" t="s">
        <v>204</v>
      </c>
      <c r="B25" s="50" t="s">
        <v>591</v>
      </c>
      <c r="C25" s="50">
        <v>0</v>
      </c>
      <c r="D25" s="154">
        <v>-8.4269999999999996</v>
      </c>
      <c r="E25" s="155">
        <v>-0.42699999999999999</v>
      </c>
      <c r="F25" s="156">
        <v>-5.0999999999999997E-2</v>
      </c>
      <c r="G25" s="52">
        <v>0</v>
      </c>
      <c r="H25" s="53"/>
      <c r="I25" s="53"/>
      <c r="J25" s="48"/>
      <c r="K25" s="50"/>
    </row>
    <row r="26" spans="1:11" ht="32.25" customHeight="1" x14ac:dyDescent="0.2">
      <c r="A26" s="19" t="s">
        <v>205</v>
      </c>
      <c r="B26" s="50" t="s">
        <v>592</v>
      </c>
      <c r="C26" s="50">
        <v>0</v>
      </c>
      <c r="D26" s="154">
        <v>-7.6680000000000001</v>
      </c>
      <c r="E26" s="155">
        <v>-0.36499999999999999</v>
      </c>
      <c r="F26" s="156">
        <v>-4.2999999999999997E-2</v>
      </c>
      <c r="G26" s="52">
        <v>0</v>
      </c>
      <c r="H26" s="53"/>
      <c r="I26" s="53"/>
      <c r="J26" s="47">
        <v>0.105</v>
      </c>
      <c r="K26" s="50"/>
    </row>
    <row r="27" spans="1:11" ht="32.25" customHeight="1" x14ac:dyDescent="0.2">
      <c r="A27" s="19" t="s">
        <v>206</v>
      </c>
      <c r="B27" s="50" t="s">
        <v>593</v>
      </c>
      <c r="C27" s="50">
        <v>0</v>
      </c>
      <c r="D27" s="154">
        <v>-7.6680000000000001</v>
      </c>
      <c r="E27" s="155">
        <v>-0.36499999999999999</v>
      </c>
      <c r="F27" s="156">
        <v>-4.2999999999999997E-2</v>
      </c>
      <c r="G27" s="52">
        <v>0</v>
      </c>
      <c r="H27" s="53"/>
      <c r="I27" s="53"/>
      <c r="J27" s="48"/>
      <c r="K27" s="50"/>
    </row>
    <row r="28" spans="1:11" ht="32.25" customHeight="1" x14ac:dyDescent="0.2">
      <c r="A28" s="19" t="s">
        <v>207</v>
      </c>
      <c r="B28" s="50" t="s">
        <v>594</v>
      </c>
      <c r="C28" s="50">
        <v>0</v>
      </c>
      <c r="D28" s="154">
        <v>-5.2060000000000004</v>
      </c>
      <c r="E28" s="155">
        <v>-0.16900000000000001</v>
      </c>
      <c r="F28" s="156">
        <v>-1.7999999999999999E-2</v>
      </c>
      <c r="G28" s="52">
        <v>59.49</v>
      </c>
      <c r="H28" s="53"/>
      <c r="I28" s="53"/>
      <c r="J28" s="47">
        <v>0.08</v>
      </c>
      <c r="K28" s="50"/>
    </row>
    <row r="29" spans="1:11" ht="32.25" customHeight="1" x14ac:dyDescent="0.2">
      <c r="A29" s="19" t="s">
        <v>208</v>
      </c>
      <c r="B29" s="50" t="s">
        <v>595</v>
      </c>
      <c r="C29" s="50">
        <v>0</v>
      </c>
      <c r="D29" s="154">
        <v>-5.2060000000000004</v>
      </c>
      <c r="E29" s="155">
        <v>-0.16900000000000001</v>
      </c>
      <c r="F29" s="156">
        <v>-1.7999999999999999E-2</v>
      </c>
      <c r="G29" s="52">
        <v>59.49</v>
      </c>
      <c r="H29" s="53"/>
      <c r="I29" s="53"/>
      <c r="J29" s="48"/>
      <c r="K29" s="50"/>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A2:K2"/>
    <mergeCell ref="C5:D5"/>
    <mergeCell ref="C6:D6"/>
    <mergeCell ref="G5:H5"/>
    <mergeCell ref="G6:H6"/>
    <mergeCell ref="G4:K4"/>
    <mergeCell ref="A4:E4"/>
    <mergeCell ref="C7:D7"/>
    <mergeCell ref="B8:E8"/>
    <mergeCell ref="G9:H9"/>
    <mergeCell ref="G7:H7"/>
    <mergeCell ref="G8:H8"/>
    <mergeCell ref="E1:K1"/>
    <mergeCell ref="B1:D1"/>
    <mergeCell ref="G10:H10"/>
    <mergeCell ref="C9:D9"/>
    <mergeCell ref="I9:K9"/>
    <mergeCell ref="B10:E10"/>
  </mergeCells>
  <phoneticPr fontId="4" type="noConversion"/>
  <hyperlinks>
    <hyperlink ref="A1" location="Overview!A1" display="Back to Overview"/>
  </hyperlinks>
  <pageMargins left="0.39370078740157483" right="0.39370078740157483" top="0.51181102362204722" bottom="0.39370078740157483" header="0.27559055118110237" footer="0.27559055118110237"/>
  <pageSetup paperSize="9" scale="65" fitToHeight="0" orientation="landscape" r:id="rId2"/>
  <headerFooter scaleWithDoc="0">
    <oddHeader>&amp;L&amp;"Arial,Bold"Annex 1&amp;"Arial,Regular" - Schedule of Charges for use of the Distribution System by LV and HV Designated Properties</oddHeader>
    <oddFooter xml:space="preserve">&amp;R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410"/>
  <sheetViews>
    <sheetView topLeftCell="G1" zoomScale="85" zoomScaleNormal="85" zoomScaleSheetLayoutView="70" zoomScalePageLayoutView="115" workbookViewId="0">
      <selection activeCell="L16" sqref="L16"/>
    </sheetView>
  </sheetViews>
  <sheetFormatPr defaultColWidth="9.140625" defaultRowHeight="27.75" customHeight="1" x14ac:dyDescent="0.2"/>
  <cols>
    <col min="1" max="1" width="18.28515625" style="60" bestFit="1" customWidth="1"/>
    <col min="2" max="2" width="13.7109375" style="60" customWidth="1"/>
    <col min="3" max="3" width="15.5703125" style="60" bestFit="1" customWidth="1"/>
    <col min="4" max="4" width="15.5703125" style="68" customWidth="1"/>
    <col min="5" max="5" width="13" style="68" bestFit="1" customWidth="1"/>
    <col min="6" max="6" width="15.5703125" style="68" bestFit="1" customWidth="1"/>
    <col min="7" max="7" width="34.140625" style="68" bestFit="1" customWidth="1"/>
    <col min="8" max="8" width="11" style="68" bestFit="1" customWidth="1"/>
    <col min="9" max="9" width="12.140625" style="69" bestFit="1" customWidth="1"/>
    <col min="10" max="10" width="15.140625" style="70" bestFit="1" customWidth="1"/>
    <col min="11" max="11" width="17.85546875" style="70" bestFit="1" customWidth="1"/>
    <col min="12" max="12" width="11" style="60" bestFit="1" customWidth="1"/>
    <col min="13" max="13" width="12.140625" style="60" bestFit="1" customWidth="1"/>
    <col min="14" max="14" width="15.140625" style="60" bestFit="1" customWidth="1"/>
    <col min="15" max="15" width="17.85546875" style="60" bestFit="1" customWidth="1"/>
    <col min="16" max="17" width="15.5703125" style="60" customWidth="1"/>
    <col min="18" max="16384" width="9.140625" style="60"/>
  </cols>
  <sheetData>
    <row r="1" spans="1:15" ht="66.75" customHeight="1" x14ac:dyDescent="0.2">
      <c r="A1" s="58" t="s">
        <v>28</v>
      </c>
      <c r="B1" s="58"/>
      <c r="C1" s="278" t="s">
        <v>174</v>
      </c>
      <c r="D1" s="278"/>
      <c r="E1" s="59"/>
      <c r="F1" s="277" t="s">
        <v>60</v>
      </c>
      <c r="G1" s="277"/>
      <c r="H1" s="277"/>
      <c r="I1" s="277"/>
      <c r="J1" s="277"/>
      <c r="K1" s="277"/>
      <c r="L1" s="277"/>
      <c r="M1" s="277"/>
      <c r="N1" s="277"/>
      <c r="O1" s="277"/>
    </row>
    <row r="2" spans="1:15" s="61" customFormat="1" ht="25.5" customHeight="1" x14ac:dyDescent="0.2">
      <c r="A2" s="258" t="str">
        <f>Overview!B4&amp;" - Effective from "&amp;TEXT(Overview!D4,"D MMMM YYYY")&amp;" - "&amp;Overview!E4&amp;" EDCM charges"</f>
        <v>Western Power Distribution (South West) plc - Effective from 1 April 2021 - Final EDCM charges</v>
      </c>
      <c r="B2" s="258"/>
      <c r="C2" s="258"/>
      <c r="D2" s="258"/>
      <c r="E2" s="258"/>
      <c r="F2" s="258"/>
      <c r="G2" s="258"/>
      <c r="H2" s="258"/>
      <c r="I2" s="258"/>
      <c r="J2" s="258"/>
      <c r="K2" s="258"/>
      <c r="L2" s="258"/>
      <c r="M2" s="258"/>
      <c r="N2" s="258"/>
      <c r="O2" s="258"/>
    </row>
    <row r="3" spans="1:15" s="94" customFormat="1" ht="18" x14ac:dyDescent="0.2">
      <c r="A3" s="91"/>
      <c r="B3" s="91"/>
      <c r="C3" s="91"/>
      <c r="D3" s="91"/>
      <c r="E3" s="91"/>
      <c r="F3" s="91"/>
      <c r="G3" s="91"/>
      <c r="H3" s="91"/>
      <c r="I3" s="91"/>
      <c r="J3" s="91"/>
      <c r="K3" s="91"/>
      <c r="L3" s="91"/>
      <c r="M3" s="91"/>
      <c r="N3" s="91"/>
      <c r="O3" s="91"/>
    </row>
    <row r="4" spans="1:15" s="94" customFormat="1" ht="18" x14ac:dyDescent="0.2">
      <c r="A4" s="258" t="s">
        <v>114</v>
      </c>
      <c r="B4" s="258"/>
      <c r="C4" s="258"/>
      <c r="D4" s="258"/>
      <c r="E4" s="258"/>
      <c r="F4" s="258"/>
      <c r="G4" s="91"/>
      <c r="H4" s="91"/>
      <c r="I4" s="91"/>
      <c r="J4" s="91"/>
      <c r="K4" s="91"/>
      <c r="L4" s="91"/>
      <c r="M4" s="91"/>
      <c r="N4" s="91"/>
      <c r="O4" s="91"/>
    </row>
    <row r="5" spans="1:15" s="94" customFormat="1" ht="18" x14ac:dyDescent="0.2">
      <c r="A5" s="280" t="s">
        <v>17</v>
      </c>
      <c r="B5" s="281"/>
      <c r="C5" s="281"/>
      <c r="D5" s="271" t="s">
        <v>111</v>
      </c>
      <c r="E5" s="272"/>
      <c r="F5" s="273"/>
      <c r="G5" s="91"/>
      <c r="H5" s="91"/>
      <c r="I5" s="91"/>
      <c r="J5" s="91"/>
      <c r="K5" s="91"/>
      <c r="L5" s="91"/>
      <c r="M5" s="91"/>
      <c r="N5" s="91"/>
      <c r="O5" s="91"/>
    </row>
    <row r="6" spans="1:15" s="94" customFormat="1" ht="29.25" customHeight="1" x14ac:dyDescent="0.2">
      <c r="A6" s="282" t="s">
        <v>572</v>
      </c>
      <c r="B6" s="282"/>
      <c r="C6" s="282"/>
      <c r="D6" s="274" t="s">
        <v>573</v>
      </c>
      <c r="E6" s="275"/>
      <c r="F6" s="276"/>
      <c r="G6" s="91"/>
      <c r="H6" s="91"/>
      <c r="I6" s="91"/>
      <c r="J6" s="91"/>
      <c r="K6" s="91"/>
      <c r="L6" s="91"/>
      <c r="M6" s="91"/>
      <c r="N6" s="91"/>
      <c r="O6" s="91"/>
    </row>
    <row r="7" spans="1:15" s="94" customFormat="1" ht="18" x14ac:dyDescent="0.2">
      <c r="A7" s="282" t="s">
        <v>22</v>
      </c>
      <c r="B7" s="282"/>
      <c r="C7" s="282"/>
      <c r="D7" s="274" t="s">
        <v>23</v>
      </c>
      <c r="E7" s="275"/>
      <c r="F7" s="276"/>
      <c r="G7" s="91"/>
      <c r="H7" s="91"/>
      <c r="I7" s="91"/>
      <c r="J7" s="91"/>
      <c r="K7" s="91"/>
      <c r="L7" s="91"/>
      <c r="M7" s="91"/>
      <c r="N7" s="91"/>
      <c r="O7" s="91"/>
    </row>
    <row r="8" spans="1:15" s="94" customFormat="1" ht="18" x14ac:dyDescent="0.2">
      <c r="A8" s="283"/>
      <c r="B8" s="283"/>
      <c r="C8" s="283"/>
      <c r="D8" s="279"/>
      <c r="E8" s="279"/>
      <c r="F8" s="279"/>
      <c r="G8" s="91"/>
      <c r="H8" s="91"/>
      <c r="I8" s="91"/>
      <c r="J8" s="91"/>
      <c r="K8" s="91"/>
      <c r="L8" s="91"/>
      <c r="M8" s="91"/>
      <c r="N8" s="91"/>
      <c r="O8" s="91"/>
    </row>
    <row r="9" spans="1:15" s="94" customFormat="1" ht="18" x14ac:dyDescent="0.2">
      <c r="A9" s="91"/>
      <c r="B9" s="91"/>
      <c r="C9" s="91"/>
      <c r="D9" s="91"/>
      <c r="E9" s="91"/>
      <c r="F9" s="91"/>
      <c r="G9" s="91"/>
      <c r="H9" s="91"/>
      <c r="I9" s="91"/>
      <c r="J9" s="91"/>
      <c r="K9" s="91"/>
      <c r="L9" s="91"/>
      <c r="M9" s="91"/>
      <c r="N9" s="91"/>
      <c r="O9" s="91"/>
    </row>
    <row r="10" spans="1:15" ht="68.45" customHeight="1" x14ac:dyDescent="0.2">
      <c r="A10" s="62" t="s">
        <v>103</v>
      </c>
      <c r="B10" s="63" t="s">
        <v>66</v>
      </c>
      <c r="C10" s="62" t="s">
        <v>964</v>
      </c>
      <c r="D10" s="62" t="s">
        <v>105</v>
      </c>
      <c r="E10" s="63" t="s">
        <v>66</v>
      </c>
      <c r="F10" s="62" t="s">
        <v>965</v>
      </c>
      <c r="G10" s="64" t="s">
        <v>59</v>
      </c>
      <c r="H10" s="65" t="s">
        <v>168</v>
      </c>
      <c r="I10" s="64" t="s">
        <v>106</v>
      </c>
      <c r="J10" s="64" t="s">
        <v>166</v>
      </c>
      <c r="K10" s="146" t="s">
        <v>180</v>
      </c>
      <c r="L10" s="65" t="s">
        <v>169</v>
      </c>
      <c r="M10" s="64" t="s">
        <v>107</v>
      </c>
      <c r="N10" s="64" t="s">
        <v>167</v>
      </c>
      <c r="O10" s="146" t="s">
        <v>181</v>
      </c>
    </row>
    <row r="11" spans="1:15" ht="12.75" x14ac:dyDescent="0.2">
      <c r="A11" s="195">
        <v>198</v>
      </c>
      <c r="B11" s="102">
        <v>198</v>
      </c>
      <c r="C11" s="66">
        <v>2200042805690</v>
      </c>
      <c r="D11" s="196">
        <v>963</v>
      </c>
      <c r="E11" s="102">
        <v>963</v>
      </c>
      <c r="F11" s="66">
        <v>2200042805715</v>
      </c>
      <c r="G11" s="67" t="s">
        <v>596</v>
      </c>
      <c r="H11" s="71">
        <v>0.97799999999999998</v>
      </c>
      <c r="I11" s="72">
        <v>131.13999999999999</v>
      </c>
      <c r="J11" s="72">
        <v>1.46</v>
      </c>
      <c r="K11" s="72">
        <v>1.46</v>
      </c>
      <c r="L11" s="73"/>
      <c r="M11" s="74"/>
      <c r="N11" s="74"/>
      <c r="O11" s="74"/>
    </row>
    <row r="12" spans="1:15" ht="12.75" x14ac:dyDescent="0.2">
      <c r="A12" s="195">
        <v>204</v>
      </c>
      <c r="B12" s="102">
        <v>204</v>
      </c>
      <c r="C12" s="66">
        <v>2200042689299</v>
      </c>
      <c r="D12" s="196"/>
      <c r="E12" s="102"/>
      <c r="F12" s="66"/>
      <c r="G12" s="67" t="s">
        <v>597</v>
      </c>
      <c r="H12" s="71">
        <v>1.5920000000000001</v>
      </c>
      <c r="I12" s="72">
        <v>2.67</v>
      </c>
      <c r="J12" s="72">
        <v>1.2</v>
      </c>
      <c r="K12" s="72">
        <v>1.2</v>
      </c>
      <c r="L12" s="73"/>
      <c r="M12" s="74"/>
      <c r="N12" s="74"/>
      <c r="O12" s="74"/>
    </row>
    <row r="13" spans="1:15" ht="12.75" x14ac:dyDescent="0.2">
      <c r="A13" s="195">
        <v>250</v>
      </c>
      <c r="B13" s="102">
        <v>250</v>
      </c>
      <c r="C13" s="66">
        <v>2200042755073</v>
      </c>
      <c r="D13" s="196">
        <v>529</v>
      </c>
      <c r="E13" s="102">
        <v>529</v>
      </c>
      <c r="F13" s="66">
        <v>2200042755082</v>
      </c>
      <c r="G13" s="67" t="s">
        <v>598</v>
      </c>
      <c r="H13" s="71">
        <v>6.0000000000000001E-3</v>
      </c>
      <c r="I13" s="72">
        <v>45.14</v>
      </c>
      <c r="J13" s="72">
        <v>1.28</v>
      </c>
      <c r="K13" s="72">
        <v>1.28</v>
      </c>
      <c r="L13" s="73">
        <v>-6.0000000000000001E-3</v>
      </c>
      <c r="M13" s="74">
        <v>694.21</v>
      </c>
      <c r="N13" s="74">
        <v>0.05</v>
      </c>
      <c r="O13" s="74">
        <v>0.05</v>
      </c>
    </row>
    <row r="14" spans="1:15" ht="12.75" x14ac:dyDescent="0.2">
      <c r="A14" s="195">
        <v>262</v>
      </c>
      <c r="B14" s="102">
        <v>262</v>
      </c>
      <c r="C14" s="66">
        <v>2200042291210</v>
      </c>
      <c r="D14" s="196">
        <v>373</v>
      </c>
      <c r="E14" s="102">
        <v>373</v>
      </c>
      <c r="F14" s="66">
        <v>2200042291229</v>
      </c>
      <c r="G14" s="67" t="s">
        <v>599</v>
      </c>
      <c r="H14" s="71">
        <v>1.2999999999999999E-2</v>
      </c>
      <c r="I14" s="72">
        <v>11.23</v>
      </c>
      <c r="J14" s="72">
        <v>1.56</v>
      </c>
      <c r="K14" s="72">
        <v>1.56</v>
      </c>
      <c r="L14" s="73"/>
      <c r="M14" s="74">
        <v>904</v>
      </c>
      <c r="N14" s="74">
        <v>0.05</v>
      </c>
      <c r="O14" s="74">
        <v>0.05</v>
      </c>
    </row>
    <row r="15" spans="1:15" ht="12.75" x14ac:dyDescent="0.2">
      <c r="A15" s="195">
        <v>263</v>
      </c>
      <c r="B15" s="102">
        <v>263</v>
      </c>
      <c r="C15" s="66">
        <v>2200042297550</v>
      </c>
      <c r="D15" s="196">
        <v>374</v>
      </c>
      <c r="E15" s="102">
        <v>374</v>
      </c>
      <c r="F15" s="66">
        <v>2200042297587</v>
      </c>
      <c r="G15" s="67" t="s">
        <v>600</v>
      </c>
      <c r="H15" s="71">
        <v>0.76700000000000002</v>
      </c>
      <c r="I15" s="72">
        <v>3.44</v>
      </c>
      <c r="J15" s="72">
        <v>1.61</v>
      </c>
      <c r="K15" s="72">
        <v>1.61</v>
      </c>
      <c r="L15" s="73"/>
      <c r="M15" s="74">
        <v>481.09</v>
      </c>
      <c r="N15" s="74">
        <v>0.05</v>
      </c>
      <c r="O15" s="74">
        <v>0.05</v>
      </c>
    </row>
    <row r="16" spans="1:15" ht="12.75" x14ac:dyDescent="0.2">
      <c r="A16" s="195">
        <v>264</v>
      </c>
      <c r="B16" s="102">
        <v>264</v>
      </c>
      <c r="C16" s="66">
        <v>2200042305476</v>
      </c>
      <c r="D16" s="196">
        <v>375</v>
      </c>
      <c r="E16" s="102">
        <v>375</v>
      </c>
      <c r="F16" s="66">
        <v>2200042305485</v>
      </c>
      <c r="G16" s="67" t="s">
        <v>601</v>
      </c>
      <c r="H16" s="71"/>
      <c r="I16" s="72">
        <v>3.22</v>
      </c>
      <c r="J16" s="72">
        <v>2.89</v>
      </c>
      <c r="K16" s="72">
        <v>2.89</v>
      </c>
      <c r="L16" s="73"/>
      <c r="M16" s="74">
        <v>923.24</v>
      </c>
      <c r="N16" s="74">
        <v>0.05</v>
      </c>
      <c r="O16" s="74">
        <v>0.05</v>
      </c>
    </row>
    <row r="17" spans="1:15" ht="12.75" x14ac:dyDescent="0.2">
      <c r="A17" s="195">
        <v>265</v>
      </c>
      <c r="B17" s="102">
        <v>265</v>
      </c>
      <c r="C17" s="66">
        <v>2200042308031</v>
      </c>
      <c r="D17" s="196">
        <v>376</v>
      </c>
      <c r="E17" s="102">
        <v>376</v>
      </c>
      <c r="F17" s="66">
        <v>2200042308040</v>
      </c>
      <c r="G17" s="67" t="s">
        <v>602</v>
      </c>
      <c r="H17" s="71">
        <v>4.359</v>
      </c>
      <c r="I17" s="72">
        <v>0.99</v>
      </c>
      <c r="J17" s="72">
        <v>4.5</v>
      </c>
      <c r="K17" s="72">
        <v>4.5</v>
      </c>
      <c r="L17" s="73"/>
      <c r="M17" s="74">
        <v>494.9</v>
      </c>
      <c r="N17" s="74">
        <v>0.05</v>
      </c>
      <c r="O17" s="74">
        <v>0.05</v>
      </c>
    </row>
    <row r="18" spans="1:15" ht="12.75" x14ac:dyDescent="0.2">
      <c r="A18" s="195">
        <v>266</v>
      </c>
      <c r="B18" s="102">
        <v>266</v>
      </c>
      <c r="C18" s="66">
        <v>2200042312872</v>
      </c>
      <c r="D18" s="196">
        <v>377</v>
      </c>
      <c r="E18" s="102">
        <v>377</v>
      </c>
      <c r="F18" s="66">
        <v>2200042312881</v>
      </c>
      <c r="G18" s="67" t="s">
        <v>603</v>
      </c>
      <c r="H18" s="71">
        <v>0.72</v>
      </c>
      <c r="I18" s="72">
        <v>5.84</v>
      </c>
      <c r="J18" s="72">
        <v>2.4300000000000002</v>
      </c>
      <c r="K18" s="72">
        <v>2.4300000000000002</v>
      </c>
      <c r="L18" s="73"/>
      <c r="M18" s="74">
        <v>613.04</v>
      </c>
      <c r="N18" s="74">
        <v>0.05</v>
      </c>
      <c r="O18" s="74">
        <v>0.05</v>
      </c>
    </row>
    <row r="19" spans="1:15" ht="12.75" x14ac:dyDescent="0.2">
      <c r="A19" s="195">
        <v>267</v>
      </c>
      <c r="B19" s="102">
        <v>267</v>
      </c>
      <c r="C19" s="66">
        <v>2200042314986</v>
      </c>
      <c r="D19" s="196">
        <v>378</v>
      </c>
      <c r="E19" s="102">
        <v>378</v>
      </c>
      <c r="F19" s="66">
        <v>2200042314995</v>
      </c>
      <c r="G19" s="67" t="s">
        <v>604</v>
      </c>
      <c r="H19" s="71">
        <v>4.3970000000000002</v>
      </c>
      <c r="I19" s="72">
        <v>1.91</v>
      </c>
      <c r="J19" s="72">
        <v>3.02</v>
      </c>
      <c r="K19" s="72">
        <v>3.02</v>
      </c>
      <c r="L19" s="73"/>
      <c r="M19" s="74">
        <v>486.01</v>
      </c>
      <c r="N19" s="74">
        <v>0.05</v>
      </c>
      <c r="O19" s="74">
        <v>0.05</v>
      </c>
    </row>
    <row r="20" spans="1:15" ht="12.75" x14ac:dyDescent="0.2">
      <c r="A20" s="195">
        <v>268</v>
      </c>
      <c r="B20" s="102">
        <v>268</v>
      </c>
      <c r="C20" s="66">
        <v>2200042315730</v>
      </c>
      <c r="D20" s="196">
        <v>379</v>
      </c>
      <c r="E20" s="102">
        <v>379</v>
      </c>
      <c r="F20" s="66">
        <v>2200042315749</v>
      </c>
      <c r="G20" s="67" t="s">
        <v>605</v>
      </c>
      <c r="H20" s="71">
        <v>0.85699999999999998</v>
      </c>
      <c r="I20" s="72">
        <v>4.3099999999999996</v>
      </c>
      <c r="J20" s="72">
        <v>1.91</v>
      </c>
      <c r="K20" s="72">
        <v>1.91</v>
      </c>
      <c r="L20" s="73"/>
      <c r="M20" s="74">
        <v>1013.63</v>
      </c>
      <c r="N20" s="74">
        <v>0.05</v>
      </c>
      <c r="O20" s="74">
        <v>0.05</v>
      </c>
    </row>
    <row r="21" spans="1:15" ht="12.75" x14ac:dyDescent="0.2">
      <c r="A21" s="195">
        <v>269</v>
      </c>
      <c r="B21" s="102">
        <v>269</v>
      </c>
      <c r="C21" s="66">
        <v>2200042315776</v>
      </c>
      <c r="D21" s="196">
        <v>380</v>
      </c>
      <c r="E21" s="102">
        <v>380</v>
      </c>
      <c r="F21" s="66">
        <v>2200042315785</v>
      </c>
      <c r="G21" s="67" t="s">
        <v>606</v>
      </c>
      <c r="H21" s="71">
        <v>1.42</v>
      </c>
      <c r="I21" s="72">
        <v>5.14</v>
      </c>
      <c r="J21" s="72">
        <v>2.4</v>
      </c>
      <c r="K21" s="72">
        <v>2.4</v>
      </c>
      <c r="L21" s="73"/>
      <c r="M21" s="74">
        <v>856.95</v>
      </c>
      <c r="N21" s="74">
        <v>0.05</v>
      </c>
      <c r="O21" s="74">
        <v>0.05</v>
      </c>
    </row>
    <row r="22" spans="1:15" ht="12.75" x14ac:dyDescent="0.2">
      <c r="A22" s="195">
        <v>270</v>
      </c>
      <c r="B22" s="102">
        <v>270</v>
      </c>
      <c r="C22" s="66">
        <v>2200042316751</v>
      </c>
      <c r="D22" s="196">
        <v>381</v>
      </c>
      <c r="E22" s="102">
        <v>381</v>
      </c>
      <c r="F22" s="66">
        <v>2200042316789</v>
      </c>
      <c r="G22" s="67" t="s">
        <v>607</v>
      </c>
      <c r="H22" s="71">
        <v>0.71099999999999997</v>
      </c>
      <c r="I22" s="72">
        <v>5.9</v>
      </c>
      <c r="J22" s="72">
        <v>2.0099999999999998</v>
      </c>
      <c r="K22" s="72">
        <v>2.0099999999999998</v>
      </c>
      <c r="L22" s="73"/>
      <c r="M22" s="74">
        <v>533.5</v>
      </c>
      <c r="N22" s="74">
        <v>0.05</v>
      </c>
      <c r="O22" s="74">
        <v>0.05</v>
      </c>
    </row>
    <row r="23" spans="1:15" ht="12.75" x14ac:dyDescent="0.2">
      <c r="A23" s="195">
        <v>271</v>
      </c>
      <c r="B23" s="102">
        <v>271</v>
      </c>
      <c r="C23" s="66">
        <v>2200042382620</v>
      </c>
      <c r="D23" s="196">
        <v>382</v>
      </c>
      <c r="E23" s="102">
        <v>382</v>
      </c>
      <c r="F23" s="66">
        <v>2200042382639</v>
      </c>
      <c r="G23" s="67" t="s">
        <v>608</v>
      </c>
      <c r="H23" s="71">
        <v>10.198</v>
      </c>
      <c r="I23" s="72">
        <v>5.51</v>
      </c>
      <c r="J23" s="72">
        <v>1.77</v>
      </c>
      <c r="K23" s="72">
        <v>1.77</v>
      </c>
      <c r="L23" s="73"/>
      <c r="M23" s="74">
        <v>854.01</v>
      </c>
      <c r="N23" s="74">
        <v>0.05</v>
      </c>
      <c r="O23" s="74">
        <v>0.05</v>
      </c>
    </row>
    <row r="24" spans="1:15" ht="12.75" x14ac:dyDescent="0.2">
      <c r="A24" s="195">
        <v>272</v>
      </c>
      <c r="B24" s="102">
        <v>272</v>
      </c>
      <c r="C24" s="66">
        <v>2200042323128</v>
      </c>
      <c r="D24" s="196">
        <v>383</v>
      </c>
      <c r="E24" s="102">
        <v>383</v>
      </c>
      <c r="F24" s="66">
        <v>2200042323137</v>
      </c>
      <c r="G24" s="67" t="s">
        <v>609</v>
      </c>
      <c r="H24" s="71">
        <v>0.81899999999999995</v>
      </c>
      <c r="I24" s="72">
        <v>10.42</v>
      </c>
      <c r="J24" s="72">
        <v>1.69</v>
      </c>
      <c r="K24" s="72">
        <v>1.69</v>
      </c>
      <c r="L24" s="73"/>
      <c r="M24" s="74">
        <v>772.02</v>
      </c>
      <c r="N24" s="74">
        <v>0.05</v>
      </c>
      <c r="O24" s="74">
        <v>0.05</v>
      </c>
    </row>
    <row r="25" spans="1:15" ht="12.75" x14ac:dyDescent="0.2">
      <c r="A25" s="195">
        <v>273</v>
      </c>
      <c r="B25" s="102">
        <v>273</v>
      </c>
      <c r="C25" s="66">
        <v>2200042324450</v>
      </c>
      <c r="D25" s="196">
        <v>384</v>
      </c>
      <c r="E25" s="102">
        <v>384</v>
      </c>
      <c r="F25" s="66">
        <v>2200042324460</v>
      </c>
      <c r="G25" s="67" t="s">
        <v>610</v>
      </c>
      <c r="H25" s="71">
        <v>0.441</v>
      </c>
      <c r="I25" s="72">
        <v>19.559999999999999</v>
      </c>
      <c r="J25" s="72">
        <v>2.57</v>
      </c>
      <c r="K25" s="72">
        <v>2.57</v>
      </c>
      <c r="L25" s="73"/>
      <c r="M25" s="74">
        <v>1239.52</v>
      </c>
      <c r="N25" s="74">
        <v>0.05</v>
      </c>
      <c r="O25" s="74">
        <v>0.05</v>
      </c>
    </row>
    <row r="26" spans="1:15" ht="12.75" x14ac:dyDescent="0.2">
      <c r="A26" s="195">
        <v>274</v>
      </c>
      <c r="B26" s="102">
        <v>274</v>
      </c>
      <c r="C26" s="66">
        <v>2200042326040</v>
      </c>
      <c r="D26" s="196">
        <v>385</v>
      </c>
      <c r="E26" s="102">
        <v>385</v>
      </c>
      <c r="F26" s="66">
        <v>2200042326059</v>
      </c>
      <c r="G26" s="67" t="s">
        <v>611</v>
      </c>
      <c r="H26" s="71">
        <v>4.0570000000000004</v>
      </c>
      <c r="I26" s="72">
        <v>15.22</v>
      </c>
      <c r="J26" s="72">
        <v>2.79</v>
      </c>
      <c r="K26" s="72">
        <v>2.79</v>
      </c>
      <c r="L26" s="73"/>
      <c r="M26" s="74">
        <v>1035.3900000000001</v>
      </c>
      <c r="N26" s="74">
        <v>0.05</v>
      </c>
      <c r="O26" s="74">
        <v>0.05</v>
      </c>
    </row>
    <row r="27" spans="1:15" ht="12.75" x14ac:dyDescent="0.2">
      <c r="A27" s="195">
        <v>275</v>
      </c>
      <c r="B27" s="102">
        <v>275</v>
      </c>
      <c r="C27" s="66">
        <v>2200042329078</v>
      </c>
      <c r="D27" s="196">
        <v>386</v>
      </c>
      <c r="E27" s="102">
        <v>386</v>
      </c>
      <c r="F27" s="66">
        <v>2200042329087</v>
      </c>
      <c r="G27" s="67" t="s">
        <v>612</v>
      </c>
      <c r="H27" s="71">
        <v>4.5620000000000003</v>
      </c>
      <c r="I27" s="72">
        <v>6.99</v>
      </c>
      <c r="J27" s="72">
        <v>2.19</v>
      </c>
      <c r="K27" s="72">
        <v>2.19</v>
      </c>
      <c r="L27" s="73"/>
      <c r="M27" s="74">
        <v>471.2</v>
      </c>
      <c r="N27" s="74">
        <v>0.05</v>
      </c>
      <c r="O27" s="74">
        <v>0.05</v>
      </c>
    </row>
    <row r="28" spans="1:15" ht="12.75" x14ac:dyDescent="0.2">
      <c r="A28" s="195">
        <v>277</v>
      </c>
      <c r="B28" s="102">
        <v>277</v>
      </c>
      <c r="C28" s="66">
        <v>2200042329050</v>
      </c>
      <c r="D28" s="196">
        <v>388</v>
      </c>
      <c r="E28" s="102">
        <v>388</v>
      </c>
      <c r="F28" s="66">
        <v>2200042329069</v>
      </c>
      <c r="G28" s="67" t="s">
        <v>613</v>
      </c>
      <c r="H28" s="71">
        <v>4.5609999999999999</v>
      </c>
      <c r="I28" s="72">
        <v>12.68</v>
      </c>
      <c r="J28" s="72">
        <v>2</v>
      </c>
      <c r="K28" s="72">
        <v>2</v>
      </c>
      <c r="L28" s="73"/>
      <c r="M28" s="74">
        <v>608.86</v>
      </c>
      <c r="N28" s="74">
        <v>0.05</v>
      </c>
      <c r="O28" s="74">
        <v>0.05</v>
      </c>
    </row>
    <row r="29" spans="1:15" ht="12.75" x14ac:dyDescent="0.2">
      <c r="A29" s="195">
        <v>278</v>
      </c>
      <c r="B29" s="102">
        <v>278</v>
      </c>
      <c r="C29" s="66">
        <v>2200042333678</v>
      </c>
      <c r="D29" s="196">
        <v>389</v>
      </c>
      <c r="E29" s="102">
        <v>389</v>
      </c>
      <c r="F29" s="66">
        <v>2200042333687</v>
      </c>
      <c r="G29" s="67" t="s">
        <v>614</v>
      </c>
      <c r="H29" s="71">
        <v>0.77</v>
      </c>
      <c r="I29" s="72">
        <v>20.54</v>
      </c>
      <c r="J29" s="72">
        <v>3</v>
      </c>
      <c r="K29" s="72">
        <v>3</v>
      </c>
      <c r="L29" s="73"/>
      <c r="M29" s="74">
        <v>3352.52</v>
      </c>
      <c r="N29" s="74">
        <v>0.05</v>
      </c>
      <c r="O29" s="74">
        <v>0.05</v>
      </c>
    </row>
    <row r="30" spans="1:15" ht="12.75" x14ac:dyDescent="0.2">
      <c r="A30" s="195">
        <v>279</v>
      </c>
      <c r="B30" s="102">
        <v>279</v>
      </c>
      <c r="C30" s="66">
        <v>2200042333701</v>
      </c>
      <c r="D30" s="196">
        <v>390</v>
      </c>
      <c r="E30" s="102">
        <v>390</v>
      </c>
      <c r="F30" s="66">
        <v>2200042333710</v>
      </c>
      <c r="G30" s="67" t="s">
        <v>615</v>
      </c>
      <c r="H30" s="71">
        <v>0.51</v>
      </c>
      <c r="I30" s="72">
        <v>7.85</v>
      </c>
      <c r="J30" s="72">
        <v>1.49</v>
      </c>
      <c r="K30" s="72">
        <v>1.49</v>
      </c>
      <c r="L30" s="73">
        <v>-0.66900000000000004</v>
      </c>
      <c r="M30" s="74">
        <v>785.13</v>
      </c>
      <c r="N30" s="74">
        <v>0.05</v>
      </c>
      <c r="O30" s="74">
        <v>0.05</v>
      </c>
    </row>
    <row r="31" spans="1:15" ht="12.75" x14ac:dyDescent="0.2">
      <c r="A31" s="195">
        <v>281</v>
      </c>
      <c r="B31" s="102">
        <v>281</v>
      </c>
      <c r="C31" s="66">
        <v>2200042340220</v>
      </c>
      <c r="D31" s="196">
        <v>392</v>
      </c>
      <c r="E31" s="102">
        <v>392</v>
      </c>
      <c r="F31" s="66">
        <v>2200042340230</v>
      </c>
      <c r="G31" s="67" t="s">
        <v>616</v>
      </c>
      <c r="H31" s="71">
        <v>2.069</v>
      </c>
      <c r="I31" s="72">
        <v>11.66</v>
      </c>
      <c r="J31" s="72">
        <v>2.13</v>
      </c>
      <c r="K31" s="72">
        <v>2.13</v>
      </c>
      <c r="L31" s="73"/>
      <c r="M31" s="74">
        <v>461.8</v>
      </c>
      <c r="N31" s="74">
        <v>0.05</v>
      </c>
      <c r="O31" s="74">
        <v>0.05</v>
      </c>
    </row>
    <row r="32" spans="1:15" ht="12.75" x14ac:dyDescent="0.2">
      <c r="A32" s="195">
        <v>282</v>
      </c>
      <c r="B32" s="102">
        <v>282</v>
      </c>
      <c r="C32" s="66">
        <v>2200042348665</v>
      </c>
      <c r="D32" s="196">
        <v>393</v>
      </c>
      <c r="E32" s="102">
        <v>393</v>
      </c>
      <c r="F32" s="66">
        <v>2200042348674</v>
      </c>
      <c r="G32" s="67" t="s">
        <v>617</v>
      </c>
      <c r="H32" s="71">
        <v>0.875</v>
      </c>
      <c r="I32" s="72">
        <v>14.19</v>
      </c>
      <c r="J32" s="72">
        <v>2.12</v>
      </c>
      <c r="K32" s="72">
        <v>2.12</v>
      </c>
      <c r="L32" s="73"/>
      <c r="M32" s="74">
        <v>1625.89</v>
      </c>
      <c r="N32" s="74">
        <v>0.05</v>
      </c>
      <c r="O32" s="74">
        <v>0.05</v>
      </c>
    </row>
    <row r="33" spans="1:15" ht="12.75" x14ac:dyDescent="0.2">
      <c r="A33" s="195">
        <v>283</v>
      </c>
      <c r="B33" s="102">
        <v>283</v>
      </c>
      <c r="C33" s="66">
        <v>2200042340745</v>
      </c>
      <c r="D33" s="196">
        <v>394</v>
      </c>
      <c r="E33" s="102">
        <v>394</v>
      </c>
      <c r="F33" s="66">
        <v>2200042340824</v>
      </c>
      <c r="G33" s="67" t="s">
        <v>618</v>
      </c>
      <c r="H33" s="71">
        <v>1.23</v>
      </c>
      <c r="I33" s="72">
        <v>3.21</v>
      </c>
      <c r="J33" s="72">
        <v>2.89</v>
      </c>
      <c r="K33" s="72">
        <v>2.89</v>
      </c>
      <c r="L33" s="73"/>
      <c r="M33" s="74">
        <v>641.91999999999996</v>
      </c>
      <c r="N33" s="74">
        <v>0.05</v>
      </c>
      <c r="O33" s="74">
        <v>0.05</v>
      </c>
    </row>
    <row r="34" spans="1:15" ht="12.75" x14ac:dyDescent="0.2">
      <c r="A34" s="195">
        <v>284</v>
      </c>
      <c r="B34" s="102">
        <v>284</v>
      </c>
      <c r="C34" s="66">
        <v>2200042343212</v>
      </c>
      <c r="D34" s="196">
        <v>395</v>
      </c>
      <c r="E34" s="102">
        <v>395</v>
      </c>
      <c r="F34" s="66">
        <v>2200042343221</v>
      </c>
      <c r="G34" s="67" t="s">
        <v>619</v>
      </c>
      <c r="H34" s="71">
        <v>4.585</v>
      </c>
      <c r="I34" s="72">
        <v>8.2200000000000006</v>
      </c>
      <c r="J34" s="72">
        <v>2.66</v>
      </c>
      <c r="K34" s="72">
        <v>2.66</v>
      </c>
      <c r="L34" s="73"/>
      <c r="M34" s="74">
        <v>640.87</v>
      </c>
      <c r="N34" s="74">
        <v>0.05</v>
      </c>
      <c r="O34" s="74">
        <v>0.05</v>
      </c>
    </row>
    <row r="35" spans="1:15" ht="12.75" x14ac:dyDescent="0.2">
      <c r="A35" s="195">
        <v>285</v>
      </c>
      <c r="B35" s="102">
        <v>285</v>
      </c>
      <c r="C35" s="66">
        <v>2200042354205</v>
      </c>
      <c r="D35" s="196">
        <v>396</v>
      </c>
      <c r="E35" s="102">
        <v>396</v>
      </c>
      <c r="F35" s="66">
        <v>2200042354214</v>
      </c>
      <c r="G35" s="67" t="s">
        <v>620</v>
      </c>
      <c r="H35" s="71">
        <v>0.96499999999999997</v>
      </c>
      <c r="I35" s="72">
        <v>36.68</v>
      </c>
      <c r="J35" s="72">
        <v>1.1499999999999999</v>
      </c>
      <c r="K35" s="72">
        <v>1.1499999999999999</v>
      </c>
      <c r="L35" s="73"/>
      <c r="M35" s="74">
        <v>2787.62</v>
      </c>
      <c r="N35" s="74">
        <v>0.05</v>
      </c>
      <c r="O35" s="74">
        <v>0.05</v>
      </c>
    </row>
    <row r="36" spans="1:15" ht="12.75" x14ac:dyDescent="0.2">
      <c r="A36" s="195">
        <v>286</v>
      </c>
      <c r="B36" s="102">
        <v>286</v>
      </c>
      <c r="C36" s="66">
        <v>2200042387497</v>
      </c>
      <c r="D36" s="196">
        <v>397</v>
      </c>
      <c r="E36" s="102">
        <v>397</v>
      </c>
      <c r="F36" s="66">
        <v>2200042387502</v>
      </c>
      <c r="G36" s="67" t="s">
        <v>621</v>
      </c>
      <c r="H36" s="71">
        <v>0.89200000000000002</v>
      </c>
      <c r="I36" s="72">
        <v>8.15</v>
      </c>
      <c r="J36" s="72">
        <v>2.09</v>
      </c>
      <c r="K36" s="72">
        <v>2.09</v>
      </c>
      <c r="L36" s="73"/>
      <c r="M36" s="74">
        <v>978.49</v>
      </c>
      <c r="N36" s="74">
        <v>0.05</v>
      </c>
      <c r="O36" s="74">
        <v>0.05</v>
      </c>
    </row>
    <row r="37" spans="1:15" ht="12.75" x14ac:dyDescent="0.2">
      <c r="A37" s="195">
        <v>287</v>
      </c>
      <c r="B37" s="102">
        <v>287</v>
      </c>
      <c r="C37" s="66">
        <v>2200042398211</v>
      </c>
      <c r="D37" s="196">
        <v>398</v>
      </c>
      <c r="E37" s="102">
        <v>398</v>
      </c>
      <c r="F37" s="66">
        <v>2200042398220</v>
      </c>
      <c r="G37" s="67" t="s">
        <v>622</v>
      </c>
      <c r="H37" s="71">
        <v>0.86699999999999999</v>
      </c>
      <c r="I37" s="72">
        <v>5.74</v>
      </c>
      <c r="J37" s="72">
        <v>2.5</v>
      </c>
      <c r="K37" s="72">
        <v>2.5</v>
      </c>
      <c r="L37" s="73"/>
      <c r="M37" s="74">
        <v>1010.42</v>
      </c>
      <c r="N37" s="74">
        <v>0.05</v>
      </c>
      <c r="O37" s="74">
        <v>0.05</v>
      </c>
    </row>
    <row r="38" spans="1:15" ht="12.75" x14ac:dyDescent="0.2">
      <c r="A38" s="195">
        <v>288</v>
      </c>
      <c r="B38" s="102">
        <v>288</v>
      </c>
      <c r="C38" s="66">
        <v>2200042400882</v>
      </c>
      <c r="D38" s="196">
        <v>399</v>
      </c>
      <c r="E38" s="102">
        <v>399</v>
      </c>
      <c r="F38" s="66">
        <v>2200042400891</v>
      </c>
      <c r="G38" s="67" t="s">
        <v>623</v>
      </c>
      <c r="H38" s="71">
        <v>0.76800000000000002</v>
      </c>
      <c r="I38" s="72">
        <v>6.24</v>
      </c>
      <c r="J38" s="72">
        <v>3.11</v>
      </c>
      <c r="K38" s="72">
        <v>3.11</v>
      </c>
      <c r="L38" s="73"/>
      <c r="M38" s="74">
        <v>740.82</v>
      </c>
      <c r="N38" s="74">
        <v>0.05</v>
      </c>
      <c r="O38" s="74">
        <v>0.05</v>
      </c>
    </row>
    <row r="39" spans="1:15" ht="12.75" x14ac:dyDescent="0.2">
      <c r="A39" s="195">
        <v>289</v>
      </c>
      <c r="B39" s="102">
        <v>289</v>
      </c>
      <c r="C39" s="66">
        <v>2200042400864</v>
      </c>
      <c r="D39" s="196">
        <v>400</v>
      </c>
      <c r="E39" s="102">
        <v>400</v>
      </c>
      <c r="F39" s="66">
        <v>2200042400873</v>
      </c>
      <c r="G39" s="67" t="s">
        <v>624</v>
      </c>
      <c r="H39" s="71">
        <v>0.55400000000000005</v>
      </c>
      <c r="I39" s="72">
        <v>5.16</v>
      </c>
      <c r="J39" s="72">
        <v>1.96</v>
      </c>
      <c r="K39" s="72">
        <v>1.96</v>
      </c>
      <c r="L39" s="73">
        <v>-0.90400000000000003</v>
      </c>
      <c r="M39" s="74">
        <v>471.29</v>
      </c>
      <c r="N39" s="74">
        <v>0.05</v>
      </c>
      <c r="O39" s="74">
        <v>0.05</v>
      </c>
    </row>
    <row r="40" spans="1:15" ht="12.75" x14ac:dyDescent="0.2">
      <c r="A40" s="195">
        <v>290</v>
      </c>
      <c r="B40" s="102">
        <v>290</v>
      </c>
      <c r="C40" s="66">
        <v>2200042407860</v>
      </c>
      <c r="D40" s="196">
        <v>401</v>
      </c>
      <c r="E40" s="102">
        <v>401</v>
      </c>
      <c r="F40" s="66">
        <v>2200042407879</v>
      </c>
      <c r="G40" s="67" t="s">
        <v>625</v>
      </c>
      <c r="H40" s="71">
        <v>2.0369999999999999</v>
      </c>
      <c r="I40" s="72">
        <v>8.7899999999999991</v>
      </c>
      <c r="J40" s="72">
        <v>3.22</v>
      </c>
      <c r="K40" s="72">
        <v>3.22</v>
      </c>
      <c r="L40" s="73"/>
      <c r="M40" s="74">
        <v>1043.72</v>
      </c>
      <c r="N40" s="74">
        <v>0.05</v>
      </c>
      <c r="O40" s="74">
        <v>0.05</v>
      </c>
    </row>
    <row r="41" spans="1:15" ht="12.75" x14ac:dyDescent="0.2">
      <c r="A41" s="195">
        <v>291</v>
      </c>
      <c r="B41" s="102">
        <v>291</v>
      </c>
      <c r="C41" s="66">
        <v>2200042410310</v>
      </c>
      <c r="D41" s="196">
        <v>402</v>
      </c>
      <c r="E41" s="102">
        <v>402</v>
      </c>
      <c r="F41" s="66">
        <v>2200042410339</v>
      </c>
      <c r="G41" s="67" t="s">
        <v>626</v>
      </c>
      <c r="H41" s="71">
        <v>0.84799999999999998</v>
      </c>
      <c r="I41" s="72">
        <v>5.12</v>
      </c>
      <c r="J41" s="72">
        <v>3.4</v>
      </c>
      <c r="K41" s="72">
        <v>3.4</v>
      </c>
      <c r="L41" s="73"/>
      <c r="M41" s="74">
        <v>507.71</v>
      </c>
      <c r="N41" s="74">
        <v>0.05</v>
      </c>
      <c r="O41" s="74">
        <v>0.05</v>
      </c>
    </row>
    <row r="42" spans="1:15" ht="12.75" x14ac:dyDescent="0.2">
      <c r="A42" s="195">
        <v>292</v>
      </c>
      <c r="B42" s="102">
        <v>292</v>
      </c>
      <c r="C42" s="66">
        <v>2200042414858</v>
      </c>
      <c r="D42" s="196">
        <v>403</v>
      </c>
      <c r="E42" s="102">
        <v>403</v>
      </c>
      <c r="F42" s="66">
        <v>2200042414867</v>
      </c>
      <c r="G42" s="67" t="s">
        <v>627</v>
      </c>
      <c r="H42" s="71">
        <v>10.329000000000001</v>
      </c>
      <c r="I42" s="72">
        <v>2.73</v>
      </c>
      <c r="J42" s="72">
        <v>2.04</v>
      </c>
      <c r="K42" s="72">
        <v>2.04</v>
      </c>
      <c r="L42" s="73"/>
      <c r="M42" s="74">
        <v>471.73</v>
      </c>
      <c r="N42" s="74">
        <v>0.05</v>
      </c>
      <c r="O42" s="74">
        <v>0.05</v>
      </c>
    </row>
    <row r="43" spans="1:15" ht="12.75" x14ac:dyDescent="0.2">
      <c r="A43" s="195">
        <v>293</v>
      </c>
      <c r="B43" s="102">
        <v>293</v>
      </c>
      <c r="C43" s="66">
        <v>2200042417798</v>
      </c>
      <c r="D43" s="196">
        <v>404</v>
      </c>
      <c r="E43" s="102">
        <v>404</v>
      </c>
      <c r="F43" s="66">
        <v>2200042417803</v>
      </c>
      <c r="G43" s="67" t="s">
        <v>628</v>
      </c>
      <c r="H43" s="71">
        <v>0.72099999999999997</v>
      </c>
      <c r="I43" s="72">
        <v>1.92</v>
      </c>
      <c r="J43" s="72">
        <v>2.4700000000000002</v>
      </c>
      <c r="K43" s="72">
        <v>2.4700000000000002</v>
      </c>
      <c r="L43" s="73"/>
      <c r="M43" s="74">
        <v>480.52</v>
      </c>
      <c r="N43" s="74">
        <v>0.05</v>
      </c>
      <c r="O43" s="74">
        <v>0.05</v>
      </c>
    </row>
    <row r="44" spans="1:15" ht="12.75" x14ac:dyDescent="0.2">
      <c r="A44" s="195">
        <v>294</v>
      </c>
      <c r="B44" s="102">
        <v>294</v>
      </c>
      <c r="C44" s="66">
        <v>2200042418791</v>
      </c>
      <c r="D44" s="196">
        <v>405</v>
      </c>
      <c r="E44" s="102">
        <v>405</v>
      </c>
      <c r="F44" s="66">
        <v>2200042418807</v>
      </c>
      <c r="G44" s="67" t="s">
        <v>629</v>
      </c>
      <c r="H44" s="71">
        <v>1.8129999999999999</v>
      </c>
      <c r="I44" s="72">
        <v>59.69</v>
      </c>
      <c r="J44" s="72">
        <v>1.41</v>
      </c>
      <c r="K44" s="72">
        <v>1.41</v>
      </c>
      <c r="L44" s="73"/>
      <c r="M44" s="74">
        <v>2387.6</v>
      </c>
      <c r="N44" s="74">
        <v>0.05</v>
      </c>
      <c r="O44" s="74">
        <v>0.05</v>
      </c>
    </row>
    <row r="45" spans="1:15" ht="12.75" x14ac:dyDescent="0.2">
      <c r="A45" s="195">
        <v>295</v>
      </c>
      <c r="B45" s="102">
        <v>295</v>
      </c>
      <c r="C45" s="66">
        <v>2200042437359</v>
      </c>
      <c r="D45" s="196">
        <v>406</v>
      </c>
      <c r="E45" s="102">
        <v>406</v>
      </c>
      <c r="F45" s="66">
        <v>2200042437368</v>
      </c>
      <c r="G45" s="67" t="s">
        <v>630</v>
      </c>
      <c r="H45" s="71">
        <v>1.0660000000000001</v>
      </c>
      <c r="I45" s="72">
        <v>5.38</v>
      </c>
      <c r="J45" s="72">
        <v>2.33</v>
      </c>
      <c r="K45" s="72">
        <v>2.33</v>
      </c>
      <c r="L45" s="73"/>
      <c r="M45" s="74">
        <v>609.35</v>
      </c>
      <c r="N45" s="74">
        <v>0.05</v>
      </c>
      <c r="O45" s="74">
        <v>0.05</v>
      </c>
    </row>
    <row r="46" spans="1:15" ht="12.75" x14ac:dyDescent="0.2">
      <c r="A46" s="195">
        <v>296</v>
      </c>
      <c r="B46" s="102">
        <v>296</v>
      </c>
      <c r="C46" s="66">
        <v>2200042443316</v>
      </c>
      <c r="D46" s="196">
        <v>407</v>
      </c>
      <c r="E46" s="102">
        <v>407</v>
      </c>
      <c r="F46" s="66">
        <v>2200042443325</v>
      </c>
      <c r="G46" s="67" t="s">
        <v>631</v>
      </c>
      <c r="H46" s="71">
        <v>0.76400000000000001</v>
      </c>
      <c r="I46" s="72">
        <v>1.38</v>
      </c>
      <c r="J46" s="72">
        <v>4.17</v>
      </c>
      <c r="K46" s="72">
        <v>4.17</v>
      </c>
      <c r="L46" s="73"/>
      <c r="M46" s="74">
        <v>791.22</v>
      </c>
      <c r="N46" s="74">
        <v>0.05</v>
      </c>
      <c r="O46" s="74">
        <v>0.05</v>
      </c>
    </row>
    <row r="47" spans="1:15" ht="12.75" x14ac:dyDescent="0.2">
      <c r="A47" s="195">
        <v>297</v>
      </c>
      <c r="B47" s="102">
        <v>297</v>
      </c>
      <c r="C47" s="66">
        <v>2200042443352</v>
      </c>
      <c r="D47" s="196">
        <v>408</v>
      </c>
      <c r="E47" s="102">
        <v>408</v>
      </c>
      <c r="F47" s="66">
        <v>2200042443361</v>
      </c>
      <c r="G47" s="67" t="s">
        <v>632</v>
      </c>
      <c r="H47" s="71"/>
      <c r="I47" s="72">
        <v>6.67</v>
      </c>
      <c r="J47" s="72">
        <v>1.63</v>
      </c>
      <c r="K47" s="72">
        <v>1.63</v>
      </c>
      <c r="L47" s="73"/>
      <c r="M47" s="74">
        <v>520.61</v>
      </c>
      <c r="N47" s="74">
        <v>0.05</v>
      </c>
      <c r="O47" s="74">
        <v>0.05</v>
      </c>
    </row>
    <row r="48" spans="1:15" ht="12.75" x14ac:dyDescent="0.2">
      <c r="A48" s="195">
        <v>298</v>
      </c>
      <c r="B48" s="102">
        <v>298</v>
      </c>
      <c r="C48" s="66">
        <v>2200042447000</v>
      </c>
      <c r="D48" s="196">
        <v>409</v>
      </c>
      <c r="E48" s="102">
        <v>409</v>
      </c>
      <c r="F48" s="66">
        <v>2200042447019</v>
      </c>
      <c r="G48" s="67" t="s">
        <v>633</v>
      </c>
      <c r="H48" s="71">
        <v>10.260999999999999</v>
      </c>
      <c r="I48" s="72">
        <v>1.68</v>
      </c>
      <c r="J48" s="72">
        <v>4.08</v>
      </c>
      <c r="K48" s="72">
        <v>4.08</v>
      </c>
      <c r="L48" s="73"/>
      <c r="M48" s="74">
        <v>538.05999999999995</v>
      </c>
      <c r="N48" s="74">
        <v>0.05</v>
      </c>
      <c r="O48" s="74">
        <v>0.05</v>
      </c>
    </row>
    <row r="49" spans="1:15" ht="12.75" x14ac:dyDescent="0.2">
      <c r="A49" s="195">
        <v>299</v>
      </c>
      <c r="B49" s="102">
        <v>299</v>
      </c>
      <c r="C49" s="66">
        <v>2200042446984</v>
      </c>
      <c r="D49" s="196">
        <v>410</v>
      </c>
      <c r="E49" s="102">
        <v>410</v>
      </c>
      <c r="F49" s="66">
        <v>2200042446993</v>
      </c>
      <c r="G49" s="67" t="s">
        <v>634</v>
      </c>
      <c r="H49" s="71">
        <v>5.0090000000000003</v>
      </c>
      <c r="I49" s="72">
        <v>16.260000000000002</v>
      </c>
      <c r="J49" s="72">
        <v>2.69</v>
      </c>
      <c r="K49" s="72">
        <v>2.69</v>
      </c>
      <c r="L49" s="73"/>
      <c r="M49" s="74">
        <v>2235.71</v>
      </c>
      <c r="N49" s="74">
        <v>0.05</v>
      </c>
      <c r="O49" s="74">
        <v>0.05</v>
      </c>
    </row>
    <row r="50" spans="1:15" ht="12.75" x14ac:dyDescent="0.2">
      <c r="A50" s="195">
        <v>300</v>
      </c>
      <c r="B50" s="102">
        <v>300</v>
      </c>
      <c r="C50" s="66">
        <v>2200042446966</v>
      </c>
      <c r="D50" s="196">
        <v>411</v>
      </c>
      <c r="E50" s="102">
        <v>411</v>
      </c>
      <c r="F50" s="66">
        <v>2200042446975</v>
      </c>
      <c r="G50" s="67" t="s">
        <v>635</v>
      </c>
      <c r="H50" s="71">
        <v>3.6909999999999998</v>
      </c>
      <c r="I50" s="72">
        <v>10.45</v>
      </c>
      <c r="J50" s="72">
        <v>2.88</v>
      </c>
      <c r="K50" s="72">
        <v>2.88</v>
      </c>
      <c r="L50" s="73"/>
      <c r="M50" s="74">
        <v>2042.83</v>
      </c>
      <c r="N50" s="74">
        <v>0.05</v>
      </c>
      <c r="O50" s="74">
        <v>0.05</v>
      </c>
    </row>
    <row r="51" spans="1:15" ht="12.75" x14ac:dyDescent="0.2">
      <c r="A51" s="195">
        <v>301</v>
      </c>
      <c r="B51" s="102">
        <v>301</v>
      </c>
      <c r="C51" s="66">
        <v>2200042457480</v>
      </c>
      <c r="D51" s="196">
        <v>412</v>
      </c>
      <c r="E51" s="102">
        <v>412</v>
      </c>
      <c r="F51" s="66">
        <v>2200042457499</v>
      </c>
      <c r="G51" s="67" t="s">
        <v>636</v>
      </c>
      <c r="H51" s="71">
        <v>10.813000000000001</v>
      </c>
      <c r="I51" s="72">
        <v>11.12</v>
      </c>
      <c r="J51" s="72">
        <v>3.54</v>
      </c>
      <c r="K51" s="72">
        <v>3.54</v>
      </c>
      <c r="L51" s="73"/>
      <c r="M51" s="74">
        <v>1107.5</v>
      </c>
      <c r="N51" s="74">
        <v>0.05</v>
      </c>
      <c r="O51" s="74">
        <v>0.05</v>
      </c>
    </row>
    <row r="52" spans="1:15" ht="12.75" x14ac:dyDescent="0.2">
      <c r="A52" s="195">
        <v>302</v>
      </c>
      <c r="B52" s="102">
        <v>302</v>
      </c>
      <c r="C52" s="66">
        <v>2200042457903</v>
      </c>
      <c r="D52" s="196">
        <v>413</v>
      </c>
      <c r="E52" s="102">
        <v>413</v>
      </c>
      <c r="F52" s="66">
        <v>2200042457912</v>
      </c>
      <c r="G52" s="67" t="s">
        <v>637</v>
      </c>
      <c r="H52" s="71">
        <v>1.952</v>
      </c>
      <c r="I52" s="72">
        <v>7.12</v>
      </c>
      <c r="J52" s="72">
        <v>2.0499999999999998</v>
      </c>
      <c r="K52" s="72">
        <v>2.0499999999999998</v>
      </c>
      <c r="L52" s="73"/>
      <c r="M52" s="74">
        <v>939.77</v>
      </c>
      <c r="N52" s="74">
        <v>0.05</v>
      </c>
      <c r="O52" s="74">
        <v>0.05</v>
      </c>
    </row>
    <row r="53" spans="1:15" ht="12.75" x14ac:dyDescent="0.2">
      <c r="A53" s="195">
        <v>303</v>
      </c>
      <c r="B53" s="102">
        <v>303</v>
      </c>
      <c r="C53" s="66">
        <v>2200042457986</v>
      </c>
      <c r="D53" s="196">
        <v>414</v>
      </c>
      <c r="E53" s="102">
        <v>414</v>
      </c>
      <c r="F53" s="66">
        <v>2200042457995</v>
      </c>
      <c r="G53" s="67" t="s">
        <v>638</v>
      </c>
      <c r="H53" s="71">
        <v>0.98199999999999998</v>
      </c>
      <c r="I53" s="72">
        <v>18.23</v>
      </c>
      <c r="J53" s="72">
        <v>1.95</v>
      </c>
      <c r="K53" s="72">
        <v>1.95</v>
      </c>
      <c r="L53" s="73"/>
      <c r="M53" s="74">
        <v>474.83</v>
      </c>
      <c r="N53" s="74">
        <v>0.05</v>
      </c>
      <c r="O53" s="74">
        <v>0.05</v>
      </c>
    </row>
    <row r="54" spans="1:15" ht="12.75" x14ac:dyDescent="0.2">
      <c r="A54" s="195">
        <v>304</v>
      </c>
      <c r="B54" s="102">
        <v>304</v>
      </c>
      <c r="C54" s="66">
        <v>2200042459557</v>
      </c>
      <c r="D54" s="196">
        <v>415</v>
      </c>
      <c r="E54" s="102">
        <v>415</v>
      </c>
      <c r="F54" s="66">
        <v>2200042459566</v>
      </c>
      <c r="G54" s="67" t="s">
        <v>639</v>
      </c>
      <c r="H54" s="71">
        <v>0.40600000000000003</v>
      </c>
      <c r="I54" s="72">
        <v>1.88</v>
      </c>
      <c r="J54" s="72">
        <v>2.76</v>
      </c>
      <c r="K54" s="72">
        <v>2.76</v>
      </c>
      <c r="L54" s="73"/>
      <c r="M54" s="74">
        <v>493.48</v>
      </c>
      <c r="N54" s="74">
        <v>0.05</v>
      </c>
      <c r="O54" s="74">
        <v>0.05</v>
      </c>
    </row>
    <row r="55" spans="1:15" ht="12.75" x14ac:dyDescent="0.2">
      <c r="A55" s="195">
        <v>305</v>
      </c>
      <c r="B55" s="102">
        <v>305</v>
      </c>
      <c r="C55" s="66">
        <v>2200042461290</v>
      </c>
      <c r="D55" s="196">
        <v>416</v>
      </c>
      <c r="E55" s="102">
        <v>416</v>
      </c>
      <c r="F55" s="66">
        <v>2200042461306</v>
      </c>
      <c r="G55" s="67" t="s">
        <v>640</v>
      </c>
      <c r="H55" s="71">
        <v>0.88600000000000001</v>
      </c>
      <c r="I55" s="72">
        <v>20.28</v>
      </c>
      <c r="J55" s="72">
        <v>1.66</v>
      </c>
      <c r="K55" s="72">
        <v>1.66</v>
      </c>
      <c r="L55" s="73"/>
      <c r="M55" s="74">
        <v>935.01</v>
      </c>
      <c r="N55" s="74">
        <v>0.05</v>
      </c>
      <c r="O55" s="74">
        <v>0.05</v>
      </c>
    </row>
    <row r="56" spans="1:15" ht="12.75" x14ac:dyDescent="0.2">
      <c r="A56" s="195">
        <v>306</v>
      </c>
      <c r="B56" s="102">
        <v>306</v>
      </c>
      <c r="C56" s="66">
        <v>2200042462179</v>
      </c>
      <c r="D56" s="196">
        <v>417</v>
      </c>
      <c r="E56" s="102">
        <v>417</v>
      </c>
      <c r="F56" s="66">
        <v>2200042462188</v>
      </c>
      <c r="G56" s="67" t="s">
        <v>641</v>
      </c>
      <c r="H56" s="71">
        <v>0.82</v>
      </c>
      <c r="I56" s="72">
        <v>35.04</v>
      </c>
      <c r="J56" s="72">
        <v>2.79</v>
      </c>
      <c r="K56" s="72">
        <v>2.79</v>
      </c>
      <c r="L56" s="73"/>
      <c r="M56" s="74">
        <v>4447.5600000000004</v>
      </c>
      <c r="N56" s="74">
        <v>0.05</v>
      </c>
      <c r="O56" s="74">
        <v>0.05</v>
      </c>
    </row>
    <row r="57" spans="1:15" ht="12.75" x14ac:dyDescent="0.2">
      <c r="A57" s="195">
        <v>307</v>
      </c>
      <c r="B57" s="102">
        <v>307</v>
      </c>
      <c r="C57" s="66">
        <v>2200042465160</v>
      </c>
      <c r="D57" s="196">
        <v>418</v>
      </c>
      <c r="E57" s="102">
        <v>418</v>
      </c>
      <c r="F57" s="66">
        <v>2200042465170</v>
      </c>
      <c r="G57" s="67" t="s">
        <v>642</v>
      </c>
      <c r="H57" s="71">
        <v>1.2649999999999999</v>
      </c>
      <c r="I57" s="72">
        <v>1.39</v>
      </c>
      <c r="J57" s="72">
        <v>2.89</v>
      </c>
      <c r="K57" s="72">
        <v>2.89</v>
      </c>
      <c r="L57" s="73"/>
      <c r="M57" s="74">
        <v>533.03</v>
      </c>
      <c r="N57" s="74">
        <v>0.05</v>
      </c>
      <c r="O57" s="74">
        <v>0.05</v>
      </c>
    </row>
    <row r="58" spans="1:15" ht="12.75" x14ac:dyDescent="0.2">
      <c r="A58" s="195">
        <v>308</v>
      </c>
      <c r="B58" s="102">
        <v>308</v>
      </c>
      <c r="C58" s="66">
        <v>2200042465189</v>
      </c>
      <c r="D58" s="196">
        <v>419</v>
      </c>
      <c r="E58" s="102">
        <v>419</v>
      </c>
      <c r="F58" s="66">
        <v>2200042465198</v>
      </c>
      <c r="G58" s="67" t="s">
        <v>643</v>
      </c>
      <c r="H58" s="71">
        <v>0.441</v>
      </c>
      <c r="I58" s="72">
        <v>11.11</v>
      </c>
      <c r="J58" s="72">
        <v>2.44</v>
      </c>
      <c r="K58" s="72">
        <v>2.44</v>
      </c>
      <c r="L58" s="73"/>
      <c r="M58" s="74">
        <v>476.8</v>
      </c>
      <c r="N58" s="74">
        <v>0.05</v>
      </c>
      <c r="O58" s="74">
        <v>0.05</v>
      </c>
    </row>
    <row r="59" spans="1:15" ht="12.75" x14ac:dyDescent="0.2">
      <c r="A59" s="195">
        <v>309</v>
      </c>
      <c r="B59" s="102">
        <v>309</v>
      </c>
      <c r="C59" s="66">
        <v>2200042467594</v>
      </c>
      <c r="D59" s="196">
        <v>420</v>
      </c>
      <c r="E59" s="102">
        <v>420</v>
      </c>
      <c r="F59" s="66">
        <v>2200042467600</v>
      </c>
      <c r="G59" s="67" t="s">
        <v>644</v>
      </c>
      <c r="H59" s="71">
        <v>5.1859999999999999</v>
      </c>
      <c r="I59" s="72">
        <v>10.59</v>
      </c>
      <c r="J59" s="72">
        <v>2.11</v>
      </c>
      <c r="K59" s="72">
        <v>2.11</v>
      </c>
      <c r="L59" s="73"/>
      <c r="M59" s="74">
        <v>644.27</v>
      </c>
      <c r="N59" s="74">
        <v>0.05</v>
      </c>
      <c r="O59" s="74">
        <v>0.05</v>
      </c>
    </row>
    <row r="60" spans="1:15" ht="12.75" x14ac:dyDescent="0.2">
      <c r="A60" s="195">
        <v>310</v>
      </c>
      <c r="B60" s="102">
        <v>310</v>
      </c>
      <c r="C60" s="66">
        <v>2200042469875</v>
      </c>
      <c r="D60" s="196">
        <v>421</v>
      </c>
      <c r="E60" s="102">
        <v>421</v>
      </c>
      <c r="F60" s="66">
        <v>2200042469893</v>
      </c>
      <c r="G60" s="67" t="s">
        <v>645</v>
      </c>
      <c r="H60" s="71">
        <v>3.7050000000000001</v>
      </c>
      <c r="I60" s="72">
        <v>32.619999999999997</v>
      </c>
      <c r="J60" s="72">
        <v>1.67</v>
      </c>
      <c r="K60" s="72">
        <v>1.67</v>
      </c>
      <c r="L60" s="73"/>
      <c r="M60" s="74">
        <v>2922.57</v>
      </c>
      <c r="N60" s="74">
        <v>0.05</v>
      </c>
      <c r="O60" s="74">
        <v>0.05</v>
      </c>
    </row>
    <row r="61" spans="1:15" ht="12.75" x14ac:dyDescent="0.2">
      <c r="A61" s="195">
        <v>311</v>
      </c>
      <c r="B61" s="102">
        <v>311</v>
      </c>
      <c r="C61" s="66">
        <v>2200042473463</v>
      </c>
      <c r="D61" s="196">
        <v>422</v>
      </c>
      <c r="E61" s="102">
        <v>422</v>
      </c>
      <c r="F61" s="66">
        <v>2200042473472</v>
      </c>
      <c r="G61" s="67" t="s">
        <v>646</v>
      </c>
      <c r="H61" s="71">
        <v>1.98</v>
      </c>
      <c r="I61" s="72">
        <v>5.69</v>
      </c>
      <c r="J61" s="72">
        <v>4</v>
      </c>
      <c r="K61" s="72">
        <v>4</v>
      </c>
      <c r="L61" s="73"/>
      <c r="M61" s="74">
        <v>840.54</v>
      </c>
      <c r="N61" s="74">
        <v>0.05</v>
      </c>
      <c r="O61" s="74">
        <v>0.05</v>
      </c>
    </row>
    <row r="62" spans="1:15" ht="12.75" x14ac:dyDescent="0.2">
      <c r="A62" s="195">
        <v>312</v>
      </c>
      <c r="B62" s="102">
        <v>312</v>
      </c>
      <c r="C62" s="66">
        <v>2200042473445</v>
      </c>
      <c r="D62" s="196">
        <v>423</v>
      </c>
      <c r="E62" s="102">
        <v>423</v>
      </c>
      <c r="F62" s="66">
        <v>2200042473454</v>
      </c>
      <c r="G62" s="67" t="s">
        <v>647</v>
      </c>
      <c r="H62" s="71">
        <v>1.242</v>
      </c>
      <c r="I62" s="72">
        <v>5.38</v>
      </c>
      <c r="J62" s="72">
        <v>1.98</v>
      </c>
      <c r="K62" s="72">
        <v>1.98</v>
      </c>
      <c r="L62" s="73"/>
      <c r="M62" s="74">
        <v>544.83000000000004</v>
      </c>
      <c r="N62" s="74">
        <v>0.05</v>
      </c>
      <c r="O62" s="74">
        <v>0.05</v>
      </c>
    </row>
    <row r="63" spans="1:15" ht="12.75" x14ac:dyDescent="0.2">
      <c r="A63" s="195">
        <v>313</v>
      </c>
      <c r="B63" s="102">
        <v>313</v>
      </c>
      <c r="C63" s="66">
        <v>2200042475169</v>
      </c>
      <c r="D63" s="196">
        <v>424</v>
      </c>
      <c r="E63" s="102">
        <v>424</v>
      </c>
      <c r="F63" s="66">
        <v>2200042475178</v>
      </c>
      <c r="G63" s="67" t="s">
        <v>648</v>
      </c>
      <c r="H63" s="71">
        <v>10.411</v>
      </c>
      <c r="I63" s="72">
        <v>7.67</v>
      </c>
      <c r="J63" s="72">
        <v>2.27</v>
      </c>
      <c r="K63" s="72">
        <v>2.27</v>
      </c>
      <c r="L63" s="73"/>
      <c r="M63" s="74">
        <v>997.03</v>
      </c>
      <c r="N63" s="74">
        <v>0.05</v>
      </c>
      <c r="O63" s="74">
        <v>0.05</v>
      </c>
    </row>
    <row r="64" spans="1:15" ht="12.75" x14ac:dyDescent="0.2">
      <c r="A64" s="195">
        <v>314</v>
      </c>
      <c r="B64" s="102">
        <v>314</v>
      </c>
      <c r="C64" s="66">
        <v>2200042475196</v>
      </c>
      <c r="D64" s="196">
        <v>425</v>
      </c>
      <c r="E64" s="102">
        <v>425</v>
      </c>
      <c r="F64" s="66">
        <v>2200042475201</v>
      </c>
      <c r="G64" s="67" t="s">
        <v>649</v>
      </c>
      <c r="H64" s="71">
        <v>10.401</v>
      </c>
      <c r="I64" s="72">
        <v>4.63</v>
      </c>
      <c r="J64" s="72">
        <v>1.9</v>
      </c>
      <c r="K64" s="72">
        <v>1.9</v>
      </c>
      <c r="L64" s="73"/>
      <c r="M64" s="74">
        <v>624.53</v>
      </c>
      <c r="N64" s="74">
        <v>0.05</v>
      </c>
      <c r="O64" s="74">
        <v>0.05</v>
      </c>
    </row>
    <row r="65" spans="1:15" ht="12.75" x14ac:dyDescent="0.2">
      <c r="A65" s="195">
        <v>315</v>
      </c>
      <c r="B65" s="102">
        <v>315</v>
      </c>
      <c r="C65" s="66">
        <v>2200042475415</v>
      </c>
      <c r="D65" s="196">
        <v>426</v>
      </c>
      <c r="E65" s="102">
        <v>426</v>
      </c>
      <c r="F65" s="66">
        <v>2200042475424</v>
      </c>
      <c r="G65" s="67" t="s">
        <v>650</v>
      </c>
      <c r="H65" s="71">
        <v>0.55400000000000005</v>
      </c>
      <c r="I65" s="72">
        <v>119.21</v>
      </c>
      <c r="J65" s="72">
        <v>1.1599999999999999</v>
      </c>
      <c r="K65" s="72">
        <v>1.1599999999999999</v>
      </c>
      <c r="L65" s="73"/>
      <c r="M65" s="74">
        <v>1198.94</v>
      </c>
      <c r="N65" s="74">
        <v>0.05</v>
      </c>
      <c r="O65" s="74">
        <v>0.05</v>
      </c>
    </row>
    <row r="66" spans="1:15" ht="12.75" x14ac:dyDescent="0.2">
      <c r="A66" s="195">
        <v>316</v>
      </c>
      <c r="B66" s="102">
        <v>316</v>
      </c>
      <c r="C66" s="66">
        <v>2200042475433</v>
      </c>
      <c r="D66" s="196"/>
      <c r="E66" s="102"/>
      <c r="F66" s="66"/>
      <c r="G66" s="67" t="s">
        <v>651</v>
      </c>
      <c r="H66" s="71">
        <v>4.6219999999999999</v>
      </c>
      <c r="I66" s="72">
        <v>3.74</v>
      </c>
      <c r="J66" s="72">
        <v>2.98</v>
      </c>
      <c r="K66" s="72">
        <v>2.98</v>
      </c>
      <c r="L66" s="73"/>
      <c r="M66" s="74"/>
      <c r="N66" s="74"/>
      <c r="O66" s="74"/>
    </row>
    <row r="67" spans="1:15" ht="12.75" x14ac:dyDescent="0.2">
      <c r="A67" s="195">
        <v>317</v>
      </c>
      <c r="B67" s="102">
        <v>317</v>
      </c>
      <c r="C67" s="66">
        <v>2200042475823</v>
      </c>
      <c r="D67" s="196">
        <v>428</v>
      </c>
      <c r="E67" s="102">
        <v>428</v>
      </c>
      <c r="F67" s="66">
        <v>2200042475832</v>
      </c>
      <c r="G67" s="67" t="s">
        <v>652</v>
      </c>
      <c r="H67" s="71">
        <v>1.224</v>
      </c>
      <c r="I67" s="72">
        <v>1.93</v>
      </c>
      <c r="J67" s="72">
        <v>3.71</v>
      </c>
      <c r="K67" s="72">
        <v>3.71</v>
      </c>
      <c r="L67" s="73"/>
      <c r="M67" s="74">
        <v>644.37</v>
      </c>
      <c r="N67" s="74">
        <v>0.05</v>
      </c>
      <c r="O67" s="74">
        <v>0.05</v>
      </c>
    </row>
    <row r="68" spans="1:15" ht="12.75" x14ac:dyDescent="0.2">
      <c r="A68" s="195">
        <v>318</v>
      </c>
      <c r="B68" s="102">
        <v>318</v>
      </c>
      <c r="C68" s="66">
        <v>2200042480610</v>
      </c>
      <c r="D68" s="196">
        <v>429</v>
      </c>
      <c r="E68" s="102">
        <v>429</v>
      </c>
      <c r="F68" s="66">
        <v>2200042480656</v>
      </c>
      <c r="G68" s="67" t="s">
        <v>653</v>
      </c>
      <c r="H68" s="71">
        <v>1.399</v>
      </c>
      <c r="I68" s="72">
        <v>17.329999999999998</v>
      </c>
      <c r="J68" s="72">
        <v>2.09</v>
      </c>
      <c r="K68" s="72">
        <v>2.09</v>
      </c>
      <c r="L68" s="73"/>
      <c r="M68" s="74">
        <v>1620.26</v>
      </c>
      <c r="N68" s="74">
        <v>0.05</v>
      </c>
      <c r="O68" s="74">
        <v>0.05</v>
      </c>
    </row>
    <row r="69" spans="1:15" ht="12.75" x14ac:dyDescent="0.2">
      <c r="A69" s="195">
        <v>319</v>
      </c>
      <c r="B69" s="102">
        <v>319</v>
      </c>
      <c r="C69" s="66">
        <v>2200042484873</v>
      </c>
      <c r="D69" s="196">
        <v>431</v>
      </c>
      <c r="E69" s="102">
        <v>431</v>
      </c>
      <c r="F69" s="66">
        <v>2200042484882</v>
      </c>
      <c r="G69" s="67" t="s">
        <v>654</v>
      </c>
      <c r="H69" s="71">
        <v>0.55600000000000005</v>
      </c>
      <c r="I69" s="72">
        <v>8.84</v>
      </c>
      <c r="J69" s="72">
        <v>2.02</v>
      </c>
      <c r="K69" s="72">
        <v>2.02</v>
      </c>
      <c r="L69" s="73"/>
      <c r="M69" s="74">
        <v>1052.27</v>
      </c>
      <c r="N69" s="74">
        <v>0.05</v>
      </c>
      <c r="O69" s="74">
        <v>0.05</v>
      </c>
    </row>
    <row r="70" spans="1:15" ht="12.75" x14ac:dyDescent="0.2">
      <c r="A70" s="195">
        <v>320</v>
      </c>
      <c r="B70" s="102">
        <v>320</v>
      </c>
      <c r="C70" s="66">
        <v>2200042484846</v>
      </c>
      <c r="D70" s="196">
        <v>432</v>
      </c>
      <c r="E70" s="102">
        <v>432</v>
      </c>
      <c r="F70" s="66">
        <v>2200042484855</v>
      </c>
      <c r="G70" s="67" t="s">
        <v>655</v>
      </c>
      <c r="H70" s="71">
        <v>1.415</v>
      </c>
      <c r="I70" s="72">
        <v>6.34</v>
      </c>
      <c r="J70" s="72">
        <v>1.78</v>
      </c>
      <c r="K70" s="72">
        <v>1.78</v>
      </c>
      <c r="L70" s="73"/>
      <c r="M70" s="74">
        <v>738.35</v>
      </c>
      <c r="N70" s="74">
        <v>0.05</v>
      </c>
      <c r="O70" s="74">
        <v>0.05</v>
      </c>
    </row>
    <row r="71" spans="1:15" ht="12.75" x14ac:dyDescent="0.2">
      <c r="A71" s="195">
        <v>321</v>
      </c>
      <c r="B71" s="102">
        <v>321</v>
      </c>
      <c r="C71" s="66">
        <v>2200042530730</v>
      </c>
      <c r="D71" s="196">
        <v>433</v>
      </c>
      <c r="E71" s="102">
        <v>433</v>
      </c>
      <c r="F71" s="66">
        <v>2200042530740</v>
      </c>
      <c r="G71" s="67" t="s">
        <v>656</v>
      </c>
      <c r="H71" s="71">
        <v>1.399</v>
      </c>
      <c r="I71" s="72">
        <v>64.06</v>
      </c>
      <c r="J71" s="72">
        <v>1.1000000000000001</v>
      </c>
      <c r="K71" s="72">
        <v>1.1000000000000001</v>
      </c>
      <c r="L71" s="73"/>
      <c r="M71" s="74">
        <v>640.63</v>
      </c>
      <c r="N71" s="74">
        <v>0.05</v>
      </c>
      <c r="O71" s="74">
        <v>0.05</v>
      </c>
    </row>
    <row r="72" spans="1:15" ht="12.75" x14ac:dyDescent="0.2">
      <c r="A72" s="195">
        <v>322</v>
      </c>
      <c r="B72" s="102">
        <v>322</v>
      </c>
      <c r="C72" s="66">
        <v>2200042533411</v>
      </c>
      <c r="D72" s="196">
        <v>434</v>
      </c>
      <c r="E72" s="102">
        <v>434</v>
      </c>
      <c r="F72" s="66">
        <v>2200042533420</v>
      </c>
      <c r="G72" s="67" t="s">
        <v>657</v>
      </c>
      <c r="H72" s="71">
        <v>0.184</v>
      </c>
      <c r="I72" s="72">
        <v>47.8</v>
      </c>
      <c r="J72" s="72">
        <v>1.19</v>
      </c>
      <c r="K72" s="72">
        <v>1.19</v>
      </c>
      <c r="L72" s="73"/>
      <c r="M72" s="74">
        <v>3354.14</v>
      </c>
      <c r="N72" s="74">
        <v>0.05</v>
      </c>
      <c r="O72" s="74">
        <v>0.05</v>
      </c>
    </row>
    <row r="73" spans="1:15" ht="12.75" x14ac:dyDescent="0.2">
      <c r="A73" s="195">
        <v>323</v>
      </c>
      <c r="B73" s="102">
        <v>323</v>
      </c>
      <c r="C73" s="66">
        <v>2200042541583</v>
      </c>
      <c r="D73" s="196">
        <v>435</v>
      </c>
      <c r="E73" s="102">
        <v>435</v>
      </c>
      <c r="F73" s="66">
        <v>2200042541635</v>
      </c>
      <c r="G73" s="67" t="s">
        <v>658</v>
      </c>
      <c r="H73" s="71">
        <v>0.67700000000000005</v>
      </c>
      <c r="I73" s="72">
        <v>3.14</v>
      </c>
      <c r="J73" s="72">
        <v>1.47</v>
      </c>
      <c r="K73" s="72">
        <v>1.47</v>
      </c>
      <c r="L73" s="73"/>
      <c r="M73" s="74">
        <v>392.24</v>
      </c>
      <c r="N73" s="74">
        <v>0.05</v>
      </c>
      <c r="O73" s="74">
        <v>0.05</v>
      </c>
    </row>
    <row r="74" spans="1:15" ht="12.75" x14ac:dyDescent="0.2">
      <c r="A74" s="195">
        <v>324</v>
      </c>
      <c r="B74" s="102">
        <v>324</v>
      </c>
      <c r="C74" s="66">
        <v>2200042557281</v>
      </c>
      <c r="D74" s="196">
        <v>436</v>
      </c>
      <c r="E74" s="102">
        <v>436</v>
      </c>
      <c r="F74" s="66">
        <v>2200042557290</v>
      </c>
      <c r="G74" s="67" t="s">
        <v>659</v>
      </c>
      <c r="H74" s="71">
        <v>3.786</v>
      </c>
      <c r="I74" s="72">
        <v>11.06</v>
      </c>
      <c r="J74" s="72">
        <v>1.83</v>
      </c>
      <c r="K74" s="72">
        <v>1.83</v>
      </c>
      <c r="L74" s="73"/>
      <c r="M74" s="74">
        <v>553.16</v>
      </c>
      <c r="N74" s="74">
        <v>0.05</v>
      </c>
      <c r="O74" s="74">
        <v>0.05</v>
      </c>
    </row>
    <row r="75" spans="1:15" ht="12.75" x14ac:dyDescent="0.2">
      <c r="A75" s="195">
        <v>325</v>
      </c>
      <c r="B75" s="102">
        <v>325</v>
      </c>
      <c r="C75" s="66">
        <v>2200042616556</v>
      </c>
      <c r="D75" s="196"/>
      <c r="E75" s="102"/>
      <c r="F75" s="66"/>
      <c r="G75" s="67" t="s">
        <v>660</v>
      </c>
      <c r="H75" s="71">
        <v>1.27</v>
      </c>
      <c r="I75" s="72">
        <v>4.58</v>
      </c>
      <c r="J75" s="72">
        <v>1.58</v>
      </c>
      <c r="K75" s="72">
        <v>1.58</v>
      </c>
      <c r="L75" s="73"/>
      <c r="M75" s="74"/>
      <c r="N75" s="74"/>
      <c r="O75" s="74"/>
    </row>
    <row r="76" spans="1:15" ht="12.75" x14ac:dyDescent="0.2">
      <c r="A76" s="195">
        <v>327</v>
      </c>
      <c r="B76" s="102">
        <v>327</v>
      </c>
      <c r="C76" s="66">
        <v>2200042552600</v>
      </c>
      <c r="D76" s="196">
        <v>439</v>
      </c>
      <c r="E76" s="102">
        <v>439</v>
      </c>
      <c r="F76" s="66">
        <v>2200042552646</v>
      </c>
      <c r="G76" s="67" t="s">
        <v>661</v>
      </c>
      <c r="H76" s="71">
        <v>0.72499999999999998</v>
      </c>
      <c r="I76" s="72">
        <v>40.659999999999997</v>
      </c>
      <c r="J76" s="72">
        <v>1.85</v>
      </c>
      <c r="K76" s="72">
        <v>1.85</v>
      </c>
      <c r="L76" s="73"/>
      <c r="M76" s="74">
        <v>7319.62</v>
      </c>
      <c r="N76" s="74">
        <v>0.05</v>
      </c>
      <c r="O76" s="74">
        <v>0.05</v>
      </c>
    </row>
    <row r="77" spans="1:15" ht="12.75" x14ac:dyDescent="0.2">
      <c r="A77" s="195">
        <v>328</v>
      </c>
      <c r="B77" s="102">
        <v>328</v>
      </c>
      <c r="C77" s="66">
        <v>2200042557306</v>
      </c>
      <c r="D77" s="196">
        <v>440</v>
      </c>
      <c r="E77" s="102">
        <v>440</v>
      </c>
      <c r="F77" s="66">
        <v>2200042557315</v>
      </c>
      <c r="G77" s="67" t="s">
        <v>662</v>
      </c>
      <c r="H77" s="71">
        <v>3.786</v>
      </c>
      <c r="I77" s="72">
        <v>11.06</v>
      </c>
      <c r="J77" s="72">
        <v>1.74</v>
      </c>
      <c r="K77" s="72">
        <v>1.74</v>
      </c>
      <c r="L77" s="73"/>
      <c r="M77" s="74">
        <v>497.84</v>
      </c>
      <c r="N77" s="74">
        <v>0.05</v>
      </c>
      <c r="O77" s="74">
        <v>0.05</v>
      </c>
    </row>
    <row r="78" spans="1:15" ht="12.75" x14ac:dyDescent="0.2">
      <c r="A78" s="195">
        <v>329</v>
      </c>
      <c r="B78" s="102">
        <v>329</v>
      </c>
      <c r="C78" s="66">
        <v>2200042563211</v>
      </c>
      <c r="D78" s="196"/>
      <c r="E78" s="102"/>
      <c r="F78" s="66"/>
      <c r="G78" s="67" t="s">
        <v>663</v>
      </c>
      <c r="H78" s="71">
        <v>0.42499999999999999</v>
      </c>
      <c r="I78" s="72">
        <v>14.55</v>
      </c>
      <c r="J78" s="72">
        <v>2.92</v>
      </c>
      <c r="K78" s="72">
        <v>2.92</v>
      </c>
      <c r="L78" s="73"/>
      <c r="M78" s="74"/>
      <c r="N78" s="74"/>
      <c r="O78" s="74"/>
    </row>
    <row r="79" spans="1:15" ht="12.75" x14ac:dyDescent="0.2">
      <c r="A79" s="195">
        <v>331</v>
      </c>
      <c r="B79" s="102">
        <v>331</v>
      </c>
      <c r="C79" s="66">
        <v>2200042569134</v>
      </c>
      <c r="D79" s="196">
        <v>443</v>
      </c>
      <c r="E79" s="102">
        <v>443</v>
      </c>
      <c r="F79" s="66">
        <v>2200042569161</v>
      </c>
      <c r="G79" s="67" t="s">
        <v>664</v>
      </c>
      <c r="H79" s="71"/>
      <c r="I79" s="72">
        <v>101.86</v>
      </c>
      <c r="J79" s="72">
        <v>1.1399999999999999</v>
      </c>
      <c r="K79" s="72">
        <v>1.1399999999999999</v>
      </c>
      <c r="L79" s="73"/>
      <c r="M79" s="74">
        <v>935.46</v>
      </c>
      <c r="N79" s="74">
        <v>0.05</v>
      </c>
      <c r="O79" s="74">
        <v>0.05</v>
      </c>
    </row>
    <row r="80" spans="1:15" ht="12.75" x14ac:dyDescent="0.2">
      <c r="A80" s="195">
        <v>332</v>
      </c>
      <c r="B80" s="102">
        <v>332</v>
      </c>
      <c r="C80" s="66">
        <v>2200042541644</v>
      </c>
      <c r="D80" s="196">
        <v>444</v>
      </c>
      <c r="E80" s="102">
        <v>444</v>
      </c>
      <c r="F80" s="66">
        <v>2200042541653</v>
      </c>
      <c r="G80" s="67" t="s">
        <v>665</v>
      </c>
      <c r="H80" s="71">
        <v>0.67700000000000005</v>
      </c>
      <c r="I80" s="72">
        <v>3.14</v>
      </c>
      <c r="J80" s="72">
        <v>1.47</v>
      </c>
      <c r="K80" s="72">
        <v>1.47</v>
      </c>
      <c r="L80" s="73"/>
      <c r="M80" s="74">
        <v>353.02</v>
      </c>
      <c r="N80" s="74">
        <v>0.05</v>
      </c>
      <c r="O80" s="74">
        <v>0.05</v>
      </c>
    </row>
    <row r="81" spans="1:15" ht="12.75" x14ac:dyDescent="0.2">
      <c r="A81" s="195">
        <v>333</v>
      </c>
      <c r="B81" s="102">
        <v>333</v>
      </c>
      <c r="C81" s="66">
        <v>2200042582446</v>
      </c>
      <c r="D81" s="196">
        <v>447</v>
      </c>
      <c r="E81" s="102">
        <v>447</v>
      </c>
      <c r="F81" s="66">
        <v>2200042582455</v>
      </c>
      <c r="G81" s="67" t="s">
        <v>666</v>
      </c>
      <c r="H81" s="71"/>
      <c r="I81" s="72">
        <v>9.0500000000000007</v>
      </c>
      <c r="J81" s="72">
        <v>1.7</v>
      </c>
      <c r="K81" s="72">
        <v>1.7</v>
      </c>
      <c r="L81" s="73"/>
      <c r="M81" s="74">
        <v>714.09</v>
      </c>
      <c r="N81" s="74">
        <v>0.05</v>
      </c>
      <c r="O81" s="74">
        <v>0.05</v>
      </c>
    </row>
    <row r="82" spans="1:15" ht="12.75" x14ac:dyDescent="0.2">
      <c r="A82" s="195">
        <v>334</v>
      </c>
      <c r="B82" s="102">
        <v>334</v>
      </c>
      <c r="C82" s="66">
        <v>2200042574222</v>
      </c>
      <c r="D82" s="196">
        <v>446</v>
      </c>
      <c r="E82" s="102">
        <v>446</v>
      </c>
      <c r="F82" s="66">
        <v>2200042574231</v>
      </c>
      <c r="G82" s="67" t="s">
        <v>667</v>
      </c>
      <c r="H82" s="71">
        <v>4.3739999999999997</v>
      </c>
      <c r="I82" s="72">
        <v>10.64</v>
      </c>
      <c r="J82" s="72">
        <v>1.78</v>
      </c>
      <c r="K82" s="72">
        <v>1.78</v>
      </c>
      <c r="L82" s="73"/>
      <c r="M82" s="74">
        <v>915.42</v>
      </c>
      <c r="N82" s="74">
        <v>0.05</v>
      </c>
      <c r="O82" s="74">
        <v>0.05</v>
      </c>
    </row>
    <row r="83" spans="1:15" ht="12.75" x14ac:dyDescent="0.2">
      <c r="A83" s="195">
        <v>335</v>
      </c>
      <c r="B83" s="102">
        <v>335</v>
      </c>
      <c r="C83" s="66">
        <v>2200042592913</v>
      </c>
      <c r="D83" s="196">
        <v>448</v>
      </c>
      <c r="E83" s="102">
        <v>448</v>
      </c>
      <c r="F83" s="66">
        <v>2200042592922</v>
      </c>
      <c r="G83" s="67" t="s">
        <v>668</v>
      </c>
      <c r="H83" s="71">
        <v>0.98399999999999999</v>
      </c>
      <c r="I83" s="72">
        <v>5.0999999999999996</v>
      </c>
      <c r="J83" s="72">
        <v>2.11</v>
      </c>
      <c r="K83" s="72">
        <v>2.11</v>
      </c>
      <c r="L83" s="73"/>
      <c r="M83" s="74">
        <v>795.32</v>
      </c>
      <c r="N83" s="74">
        <v>0.05</v>
      </c>
      <c r="O83" s="74">
        <v>0.05</v>
      </c>
    </row>
    <row r="84" spans="1:15" ht="12.75" x14ac:dyDescent="0.2">
      <c r="A84" s="195">
        <v>336</v>
      </c>
      <c r="B84" s="102">
        <v>336</v>
      </c>
      <c r="C84" s="66">
        <v>2200042592931</v>
      </c>
      <c r="D84" s="196">
        <v>449</v>
      </c>
      <c r="E84" s="102">
        <v>449</v>
      </c>
      <c r="F84" s="66">
        <v>2200042592940</v>
      </c>
      <c r="G84" s="67" t="s">
        <v>669</v>
      </c>
      <c r="H84" s="71">
        <v>0.98399999999999999</v>
      </c>
      <c r="I84" s="72">
        <v>2.5499999999999998</v>
      </c>
      <c r="J84" s="72">
        <v>1.88</v>
      </c>
      <c r="K84" s="72">
        <v>1.88</v>
      </c>
      <c r="L84" s="73"/>
      <c r="M84" s="74">
        <v>397.66</v>
      </c>
      <c r="N84" s="74">
        <v>0.05</v>
      </c>
      <c r="O84" s="74">
        <v>0.05</v>
      </c>
    </row>
    <row r="85" spans="1:15" ht="12.75" x14ac:dyDescent="0.2">
      <c r="A85" s="195">
        <v>337</v>
      </c>
      <c r="B85" s="102">
        <v>337</v>
      </c>
      <c r="C85" s="66">
        <v>2200042495680</v>
      </c>
      <c r="D85" s="196">
        <v>450</v>
      </c>
      <c r="E85" s="102">
        <v>450</v>
      </c>
      <c r="F85" s="66">
        <v>2200042495670</v>
      </c>
      <c r="G85" s="67" t="s">
        <v>670</v>
      </c>
      <c r="H85" s="71"/>
      <c r="I85" s="72">
        <v>3.29</v>
      </c>
      <c r="J85" s="72">
        <v>1.68</v>
      </c>
      <c r="K85" s="72">
        <v>1.68</v>
      </c>
      <c r="L85" s="73"/>
      <c r="M85" s="74">
        <v>313.52</v>
      </c>
      <c r="N85" s="74">
        <v>0.05</v>
      </c>
      <c r="O85" s="74">
        <v>0.05</v>
      </c>
    </row>
    <row r="86" spans="1:15" ht="12.75" x14ac:dyDescent="0.2">
      <c r="A86" s="195">
        <v>338</v>
      </c>
      <c r="B86" s="102">
        <v>338</v>
      </c>
      <c r="C86" s="66">
        <v>2200042540687</v>
      </c>
      <c r="D86" s="196">
        <v>451</v>
      </c>
      <c r="E86" s="102">
        <v>451</v>
      </c>
      <c r="F86" s="66">
        <v>2200042540678</v>
      </c>
      <c r="G86" s="67" t="s">
        <v>671</v>
      </c>
      <c r="H86" s="71"/>
      <c r="I86" s="72">
        <v>1.64</v>
      </c>
      <c r="J86" s="72">
        <v>1.24</v>
      </c>
      <c r="K86" s="72">
        <v>1.24</v>
      </c>
      <c r="L86" s="73"/>
      <c r="M86" s="74">
        <v>33.58</v>
      </c>
      <c r="N86" s="74">
        <v>0.05</v>
      </c>
      <c r="O86" s="74">
        <v>0.05</v>
      </c>
    </row>
    <row r="87" spans="1:15" ht="12.75" x14ac:dyDescent="0.2">
      <c r="A87" s="195">
        <v>339</v>
      </c>
      <c r="B87" s="102">
        <v>339</v>
      </c>
      <c r="C87" s="66">
        <v>2200042540696</v>
      </c>
      <c r="D87" s="196">
        <v>452</v>
      </c>
      <c r="E87" s="102">
        <v>452</v>
      </c>
      <c r="F87" s="66">
        <v>2200042540710</v>
      </c>
      <c r="G87" s="67" t="s">
        <v>672</v>
      </c>
      <c r="H87" s="71"/>
      <c r="I87" s="72">
        <v>1.64</v>
      </c>
      <c r="J87" s="72">
        <v>1.23</v>
      </c>
      <c r="K87" s="72">
        <v>1.23</v>
      </c>
      <c r="L87" s="73"/>
      <c r="M87" s="74">
        <v>33.58</v>
      </c>
      <c r="N87" s="74">
        <v>0.05</v>
      </c>
      <c r="O87" s="74">
        <v>0.05</v>
      </c>
    </row>
    <row r="88" spans="1:15" ht="12.75" x14ac:dyDescent="0.2">
      <c r="A88" s="195">
        <v>340</v>
      </c>
      <c r="B88" s="102">
        <v>340</v>
      </c>
      <c r="C88" s="66">
        <v>2200042598135</v>
      </c>
      <c r="D88" s="196">
        <v>453</v>
      </c>
      <c r="E88" s="102">
        <v>453</v>
      </c>
      <c r="F88" s="66">
        <v>2200042598144</v>
      </c>
      <c r="G88" s="67" t="s">
        <v>673</v>
      </c>
      <c r="H88" s="71"/>
      <c r="I88" s="72">
        <v>3.29</v>
      </c>
      <c r="J88" s="72">
        <v>1.58</v>
      </c>
      <c r="K88" s="72">
        <v>1.58</v>
      </c>
      <c r="L88" s="73"/>
      <c r="M88" s="74">
        <v>313.52</v>
      </c>
      <c r="N88" s="74">
        <v>0.05</v>
      </c>
      <c r="O88" s="74">
        <v>0.05</v>
      </c>
    </row>
    <row r="89" spans="1:15" ht="12.75" x14ac:dyDescent="0.2">
      <c r="A89" s="195">
        <v>341</v>
      </c>
      <c r="B89" s="102">
        <v>341</v>
      </c>
      <c r="C89" s="66">
        <v>2200042601346</v>
      </c>
      <c r="D89" s="196">
        <v>454</v>
      </c>
      <c r="E89" s="102">
        <v>454</v>
      </c>
      <c r="F89" s="66">
        <v>2200042601355</v>
      </c>
      <c r="G89" s="67" t="s">
        <v>674</v>
      </c>
      <c r="H89" s="71">
        <v>0.06</v>
      </c>
      <c r="I89" s="72">
        <v>8.51</v>
      </c>
      <c r="J89" s="72">
        <v>1.73</v>
      </c>
      <c r="K89" s="72">
        <v>1.73</v>
      </c>
      <c r="L89" s="73"/>
      <c r="M89" s="74">
        <v>660.3</v>
      </c>
      <c r="N89" s="74">
        <v>0.05</v>
      </c>
      <c r="O89" s="74">
        <v>0.05</v>
      </c>
    </row>
    <row r="90" spans="1:15" ht="12.75" x14ac:dyDescent="0.2">
      <c r="A90" s="195">
        <v>342</v>
      </c>
      <c r="B90" s="102">
        <v>342</v>
      </c>
      <c r="C90" s="66">
        <v>2200042603237</v>
      </c>
      <c r="D90" s="196">
        <v>455</v>
      </c>
      <c r="E90" s="102">
        <v>455</v>
      </c>
      <c r="F90" s="66">
        <v>2200042603246</v>
      </c>
      <c r="G90" s="67" t="s">
        <v>675</v>
      </c>
      <c r="H90" s="71">
        <v>1.1379999999999999</v>
      </c>
      <c r="I90" s="72">
        <v>8.14</v>
      </c>
      <c r="J90" s="72">
        <v>1.68</v>
      </c>
      <c r="K90" s="72">
        <v>1.68</v>
      </c>
      <c r="L90" s="73"/>
      <c r="M90" s="74">
        <v>1356.19</v>
      </c>
      <c r="N90" s="74">
        <v>0.05</v>
      </c>
      <c r="O90" s="74">
        <v>0.05</v>
      </c>
    </row>
    <row r="91" spans="1:15" ht="12.75" x14ac:dyDescent="0.2">
      <c r="A91" s="195">
        <v>343</v>
      </c>
      <c r="B91" s="102">
        <v>343</v>
      </c>
      <c r="C91" s="66">
        <v>2200042689252</v>
      </c>
      <c r="D91" s="196">
        <v>456</v>
      </c>
      <c r="E91" s="102">
        <v>456</v>
      </c>
      <c r="F91" s="66">
        <v>2200042689261</v>
      </c>
      <c r="G91" s="67" t="s">
        <v>676</v>
      </c>
      <c r="H91" s="71">
        <v>1.5920000000000001</v>
      </c>
      <c r="I91" s="72">
        <v>2.67</v>
      </c>
      <c r="J91" s="72">
        <v>1.1200000000000001</v>
      </c>
      <c r="K91" s="72">
        <v>1.1200000000000001</v>
      </c>
      <c r="L91" s="73"/>
      <c r="M91" s="74">
        <v>66.63</v>
      </c>
      <c r="N91" s="74">
        <v>0.05</v>
      </c>
      <c r="O91" s="74">
        <v>0.05</v>
      </c>
    </row>
    <row r="92" spans="1:15" ht="12.75" x14ac:dyDescent="0.2">
      <c r="A92" s="195">
        <v>344</v>
      </c>
      <c r="B92" s="102">
        <v>344</v>
      </c>
      <c r="C92" s="66">
        <v>2200042614104</v>
      </c>
      <c r="D92" s="196">
        <v>457</v>
      </c>
      <c r="E92" s="102">
        <v>457</v>
      </c>
      <c r="F92" s="66">
        <v>2200042614113</v>
      </c>
      <c r="G92" s="67" t="s">
        <v>677</v>
      </c>
      <c r="H92" s="71">
        <v>3.2229999999999999</v>
      </c>
      <c r="I92" s="72">
        <v>35.14</v>
      </c>
      <c r="J92" s="72">
        <v>1.25</v>
      </c>
      <c r="K92" s="72">
        <v>1.25</v>
      </c>
      <c r="L92" s="73">
        <v>-3.5529999999999999</v>
      </c>
      <c r="M92" s="74">
        <v>1434.5</v>
      </c>
      <c r="N92" s="74">
        <v>0.05</v>
      </c>
      <c r="O92" s="74">
        <v>0.05</v>
      </c>
    </row>
    <row r="93" spans="1:15" ht="12.75" x14ac:dyDescent="0.2">
      <c r="A93" s="195">
        <v>345</v>
      </c>
      <c r="B93" s="102">
        <v>345</v>
      </c>
      <c r="C93" s="66">
        <v>2200042620162</v>
      </c>
      <c r="D93" s="196">
        <v>458</v>
      </c>
      <c r="E93" s="102">
        <v>458</v>
      </c>
      <c r="F93" s="66">
        <v>2200042620171</v>
      </c>
      <c r="G93" s="67" t="s">
        <v>678</v>
      </c>
      <c r="H93" s="71">
        <v>0.185</v>
      </c>
      <c r="I93" s="72">
        <v>27.32</v>
      </c>
      <c r="J93" s="72">
        <v>2.06</v>
      </c>
      <c r="K93" s="72">
        <v>2.06</v>
      </c>
      <c r="L93" s="73"/>
      <c r="M93" s="74">
        <v>1137.31</v>
      </c>
      <c r="N93" s="74">
        <v>0.05</v>
      </c>
      <c r="O93" s="74">
        <v>0.05</v>
      </c>
    </row>
    <row r="94" spans="1:15" ht="12.75" x14ac:dyDescent="0.2">
      <c r="A94" s="195">
        <v>346</v>
      </c>
      <c r="B94" s="102">
        <v>346</v>
      </c>
      <c r="C94" s="66">
        <v>2200042620205</v>
      </c>
      <c r="D94" s="196">
        <v>459</v>
      </c>
      <c r="E94" s="102">
        <v>459</v>
      </c>
      <c r="F94" s="66">
        <v>2200042620214</v>
      </c>
      <c r="G94" s="67" t="s">
        <v>679</v>
      </c>
      <c r="H94" s="71">
        <v>0.72099999999999997</v>
      </c>
      <c r="I94" s="72">
        <v>37.81</v>
      </c>
      <c r="J94" s="72">
        <v>1.96</v>
      </c>
      <c r="K94" s="72">
        <v>1.96</v>
      </c>
      <c r="L94" s="73"/>
      <c r="M94" s="74">
        <v>1623.8</v>
      </c>
      <c r="N94" s="74">
        <v>0.05</v>
      </c>
      <c r="O94" s="74">
        <v>0.05</v>
      </c>
    </row>
    <row r="95" spans="1:15" ht="12.75" x14ac:dyDescent="0.2">
      <c r="A95" s="195">
        <v>348</v>
      </c>
      <c r="B95" s="102">
        <v>348</v>
      </c>
      <c r="C95" s="66">
        <v>2200042620250</v>
      </c>
      <c r="D95" s="196">
        <v>461</v>
      </c>
      <c r="E95" s="102">
        <v>461</v>
      </c>
      <c r="F95" s="66">
        <v>2200042620260</v>
      </c>
      <c r="G95" s="67" t="s">
        <v>680</v>
      </c>
      <c r="H95" s="71"/>
      <c r="I95" s="72">
        <v>3.04</v>
      </c>
      <c r="J95" s="72">
        <v>2.57</v>
      </c>
      <c r="K95" s="72">
        <v>2.57</v>
      </c>
      <c r="L95" s="73"/>
      <c r="M95" s="74">
        <v>1184.54</v>
      </c>
      <c r="N95" s="74">
        <v>0.05</v>
      </c>
      <c r="O95" s="74">
        <v>0.05</v>
      </c>
    </row>
    <row r="96" spans="1:15" ht="12.75" x14ac:dyDescent="0.2">
      <c r="A96" s="195">
        <v>350</v>
      </c>
      <c r="B96" s="102">
        <v>350</v>
      </c>
      <c r="C96" s="66">
        <v>2200042622035</v>
      </c>
      <c r="D96" s="196">
        <v>463</v>
      </c>
      <c r="E96" s="102">
        <v>463</v>
      </c>
      <c r="F96" s="66">
        <v>2200042622044</v>
      </c>
      <c r="G96" s="67" t="s">
        <v>681</v>
      </c>
      <c r="H96" s="71">
        <v>1.6020000000000001</v>
      </c>
      <c r="I96" s="72">
        <v>8.43</v>
      </c>
      <c r="J96" s="72">
        <v>1.37</v>
      </c>
      <c r="K96" s="72">
        <v>1.37</v>
      </c>
      <c r="L96" s="73"/>
      <c r="M96" s="74">
        <v>454.57</v>
      </c>
      <c r="N96" s="74">
        <v>0.05</v>
      </c>
      <c r="O96" s="74">
        <v>0.05</v>
      </c>
    </row>
    <row r="97" spans="1:15" ht="12.75" x14ac:dyDescent="0.2">
      <c r="A97" s="195">
        <v>351</v>
      </c>
      <c r="B97" s="102">
        <v>351</v>
      </c>
      <c r="C97" s="66">
        <v>2200042626944</v>
      </c>
      <c r="D97" s="196">
        <v>464</v>
      </c>
      <c r="E97" s="102">
        <v>464</v>
      </c>
      <c r="F97" s="66">
        <v>2200042626953</v>
      </c>
      <c r="G97" s="67" t="s">
        <v>682</v>
      </c>
      <c r="H97" s="71">
        <v>1.365</v>
      </c>
      <c r="I97" s="72">
        <v>12.32</v>
      </c>
      <c r="J97" s="72">
        <v>1.54</v>
      </c>
      <c r="K97" s="72">
        <v>1.54</v>
      </c>
      <c r="L97" s="73"/>
      <c r="M97" s="74">
        <v>868.99</v>
      </c>
      <c r="N97" s="74">
        <v>0.05</v>
      </c>
      <c r="O97" s="74">
        <v>0.05</v>
      </c>
    </row>
    <row r="98" spans="1:15" ht="12.75" x14ac:dyDescent="0.2">
      <c r="A98" s="195">
        <v>352</v>
      </c>
      <c r="B98" s="102">
        <v>352</v>
      </c>
      <c r="C98" s="66">
        <v>2200042627140</v>
      </c>
      <c r="D98" s="196">
        <v>465</v>
      </c>
      <c r="E98" s="102">
        <v>465</v>
      </c>
      <c r="F98" s="66">
        <v>2200042627159</v>
      </c>
      <c r="G98" s="67" t="s">
        <v>683</v>
      </c>
      <c r="H98" s="71">
        <v>1.9419999999999999</v>
      </c>
      <c r="I98" s="72">
        <v>1.95</v>
      </c>
      <c r="J98" s="72">
        <v>2.2799999999999998</v>
      </c>
      <c r="K98" s="72">
        <v>2.2799999999999998</v>
      </c>
      <c r="L98" s="73"/>
      <c r="M98" s="74">
        <v>486.97</v>
      </c>
      <c r="N98" s="74">
        <v>0.05</v>
      </c>
      <c r="O98" s="74">
        <v>0.05</v>
      </c>
    </row>
    <row r="99" spans="1:15" ht="12.75" x14ac:dyDescent="0.2">
      <c r="A99" s="195">
        <v>353</v>
      </c>
      <c r="B99" s="102">
        <v>353</v>
      </c>
      <c r="C99" s="66">
        <v>2200042637885</v>
      </c>
      <c r="D99" s="196">
        <v>466</v>
      </c>
      <c r="E99" s="102">
        <v>466</v>
      </c>
      <c r="F99" s="66">
        <v>2200042637894</v>
      </c>
      <c r="G99" s="67" t="s">
        <v>684</v>
      </c>
      <c r="H99" s="71">
        <v>1.27</v>
      </c>
      <c r="I99" s="72">
        <v>6.6</v>
      </c>
      <c r="J99" s="72">
        <v>1.56</v>
      </c>
      <c r="K99" s="72">
        <v>1.56</v>
      </c>
      <c r="L99" s="73"/>
      <c r="M99" s="74">
        <v>467.36</v>
      </c>
      <c r="N99" s="74">
        <v>0.05</v>
      </c>
      <c r="O99" s="74">
        <v>0.05</v>
      </c>
    </row>
    <row r="100" spans="1:15" ht="12.75" x14ac:dyDescent="0.2">
      <c r="A100" s="195">
        <v>354</v>
      </c>
      <c r="B100" s="102">
        <v>354</v>
      </c>
      <c r="C100" s="66">
        <v>2200042655528</v>
      </c>
      <c r="D100" s="196">
        <v>467</v>
      </c>
      <c r="E100" s="102">
        <v>467</v>
      </c>
      <c r="F100" s="66">
        <v>2200042655537</v>
      </c>
      <c r="G100" s="67" t="s">
        <v>685</v>
      </c>
      <c r="H100" s="71">
        <v>0.27</v>
      </c>
      <c r="I100" s="72">
        <v>346.53</v>
      </c>
      <c r="J100" s="72">
        <v>0.98</v>
      </c>
      <c r="K100" s="72">
        <v>0.98</v>
      </c>
      <c r="L100" s="73">
        <v>-0.33300000000000002</v>
      </c>
      <c r="M100" s="74">
        <v>936.82</v>
      </c>
      <c r="N100" s="74">
        <v>0.05</v>
      </c>
      <c r="O100" s="74">
        <v>0.05</v>
      </c>
    </row>
    <row r="101" spans="1:15" ht="12.75" x14ac:dyDescent="0.2">
      <c r="A101" s="195">
        <v>356</v>
      </c>
      <c r="B101" s="102">
        <v>356</v>
      </c>
      <c r="C101" s="66">
        <v>2200042679592</v>
      </c>
      <c r="D101" s="196">
        <v>469</v>
      </c>
      <c r="E101" s="102">
        <v>469</v>
      </c>
      <c r="F101" s="66">
        <v>2200042679608</v>
      </c>
      <c r="G101" s="67" t="s">
        <v>686</v>
      </c>
      <c r="H101" s="71">
        <v>0.51</v>
      </c>
      <c r="I101" s="72">
        <v>7.66</v>
      </c>
      <c r="J101" s="72">
        <v>1.26</v>
      </c>
      <c r="K101" s="72">
        <v>1.26</v>
      </c>
      <c r="L101" s="73">
        <v>-0.66900000000000004</v>
      </c>
      <c r="M101" s="74">
        <v>806.25</v>
      </c>
      <c r="N101" s="74">
        <v>0.05</v>
      </c>
      <c r="O101" s="74">
        <v>0.05</v>
      </c>
    </row>
    <row r="102" spans="1:15" ht="12.75" x14ac:dyDescent="0.2">
      <c r="A102" s="195">
        <v>357</v>
      </c>
      <c r="B102" s="102">
        <v>357</v>
      </c>
      <c r="C102" s="66">
        <v>2200042689270</v>
      </c>
      <c r="D102" s="196">
        <v>470</v>
      </c>
      <c r="E102" s="102">
        <v>470</v>
      </c>
      <c r="F102" s="66">
        <v>2200042689280</v>
      </c>
      <c r="G102" s="67" t="s">
        <v>687</v>
      </c>
      <c r="H102" s="71">
        <v>1.5920000000000001</v>
      </c>
      <c r="I102" s="72">
        <v>8.66</v>
      </c>
      <c r="J102" s="72">
        <v>1.24</v>
      </c>
      <c r="K102" s="72">
        <v>1.24</v>
      </c>
      <c r="L102" s="73"/>
      <c r="M102" s="74">
        <v>554.4</v>
      </c>
      <c r="N102" s="74">
        <v>0.05</v>
      </c>
      <c r="O102" s="74">
        <v>0.05</v>
      </c>
    </row>
    <row r="103" spans="1:15" ht="12.75" x14ac:dyDescent="0.2">
      <c r="A103" s="195">
        <v>358</v>
      </c>
      <c r="B103" s="102">
        <v>358</v>
      </c>
      <c r="C103" s="66">
        <v>2200042722608</v>
      </c>
      <c r="D103" s="196">
        <v>471</v>
      </c>
      <c r="E103" s="102">
        <v>471</v>
      </c>
      <c r="F103" s="66">
        <v>2200042722617</v>
      </c>
      <c r="G103" s="67" t="s">
        <v>688</v>
      </c>
      <c r="H103" s="71">
        <v>0.96599999999999997</v>
      </c>
      <c r="I103" s="72">
        <v>9.59</v>
      </c>
      <c r="J103" s="72">
        <v>1.21</v>
      </c>
      <c r="K103" s="72">
        <v>1.21</v>
      </c>
      <c r="L103" s="73"/>
      <c r="M103" s="74">
        <v>1552.25</v>
      </c>
      <c r="N103" s="74">
        <v>0.05</v>
      </c>
      <c r="O103" s="74">
        <v>0.05</v>
      </c>
    </row>
    <row r="104" spans="1:15" ht="12.75" x14ac:dyDescent="0.2">
      <c r="A104" s="195">
        <v>359</v>
      </c>
      <c r="B104" s="102">
        <v>359</v>
      </c>
      <c r="C104" s="66">
        <v>2200042729774</v>
      </c>
      <c r="D104" s="196">
        <v>472</v>
      </c>
      <c r="E104" s="102">
        <v>472</v>
      </c>
      <c r="F104" s="66">
        <v>2200042729783</v>
      </c>
      <c r="G104" s="67" t="s">
        <v>689</v>
      </c>
      <c r="H104" s="71">
        <v>3.8889999999999998</v>
      </c>
      <c r="I104" s="72">
        <v>22.1</v>
      </c>
      <c r="J104" s="72">
        <v>2.91</v>
      </c>
      <c r="K104" s="72">
        <v>2.91</v>
      </c>
      <c r="L104" s="73"/>
      <c r="M104" s="74">
        <v>987.68</v>
      </c>
      <c r="N104" s="74">
        <v>0.05</v>
      </c>
      <c r="O104" s="74">
        <v>0.05</v>
      </c>
    </row>
    <row r="105" spans="1:15" ht="12.75" x14ac:dyDescent="0.2">
      <c r="A105" s="195">
        <v>360</v>
      </c>
      <c r="B105" s="102">
        <v>360</v>
      </c>
      <c r="C105" s="66">
        <v>2200042733460</v>
      </c>
      <c r="D105" s="196">
        <v>473</v>
      </c>
      <c r="E105" s="102">
        <v>473</v>
      </c>
      <c r="F105" s="66">
        <v>2200042733479</v>
      </c>
      <c r="G105" s="67" t="s">
        <v>690</v>
      </c>
      <c r="H105" s="71">
        <v>3.988</v>
      </c>
      <c r="I105" s="72">
        <v>14.01</v>
      </c>
      <c r="J105" s="72">
        <v>2.0099999999999998</v>
      </c>
      <c r="K105" s="72">
        <v>2.0099999999999998</v>
      </c>
      <c r="L105" s="73"/>
      <c r="M105" s="74">
        <v>1120.68</v>
      </c>
      <c r="N105" s="74">
        <v>0.05</v>
      </c>
      <c r="O105" s="74">
        <v>0.05</v>
      </c>
    </row>
    <row r="106" spans="1:15" ht="12.75" x14ac:dyDescent="0.2">
      <c r="A106" s="195">
        <v>361</v>
      </c>
      <c r="B106" s="102">
        <v>361</v>
      </c>
      <c r="C106" s="66">
        <v>2200042733850</v>
      </c>
      <c r="D106" s="196">
        <v>474</v>
      </c>
      <c r="E106" s="102">
        <v>474</v>
      </c>
      <c r="F106" s="66">
        <v>2200042733869</v>
      </c>
      <c r="G106" s="67" t="s">
        <v>691</v>
      </c>
      <c r="H106" s="71"/>
      <c r="I106" s="72">
        <v>3.29</v>
      </c>
      <c r="J106" s="72">
        <v>1.39</v>
      </c>
      <c r="K106" s="72">
        <v>1.39</v>
      </c>
      <c r="L106" s="73"/>
      <c r="M106" s="74">
        <v>229.34</v>
      </c>
      <c r="N106" s="74">
        <v>0.05</v>
      </c>
      <c r="O106" s="74">
        <v>0.05</v>
      </c>
    </row>
    <row r="107" spans="1:15" ht="12.75" x14ac:dyDescent="0.2">
      <c r="A107" s="195">
        <v>362</v>
      </c>
      <c r="B107" s="102">
        <v>362</v>
      </c>
      <c r="C107" s="66">
        <v>2200042738705</v>
      </c>
      <c r="D107" s="196">
        <v>475</v>
      </c>
      <c r="E107" s="102">
        <v>475</v>
      </c>
      <c r="F107" s="66">
        <v>2200042738714</v>
      </c>
      <c r="G107" s="67" t="s">
        <v>692</v>
      </c>
      <c r="H107" s="71">
        <v>0.40600000000000003</v>
      </c>
      <c r="I107" s="72">
        <v>6.5</v>
      </c>
      <c r="J107" s="72">
        <v>1.65</v>
      </c>
      <c r="K107" s="72">
        <v>1.65</v>
      </c>
      <c r="L107" s="73"/>
      <c r="M107" s="74">
        <v>525.11</v>
      </c>
      <c r="N107" s="74">
        <v>0.05</v>
      </c>
      <c r="O107" s="74">
        <v>0.05</v>
      </c>
    </row>
    <row r="108" spans="1:15" ht="12.75" x14ac:dyDescent="0.2">
      <c r="A108" s="195">
        <v>363</v>
      </c>
      <c r="B108" s="102">
        <v>363</v>
      </c>
      <c r="C108" s="66">
        <v>2200042742491</v>
      </c>
      <c r="D108" s="196">
        <v>476</v>
      </c>
      <c r="E108" s="102">
        <v>476</v>
      </c>
      <c r="F108" s="66">
        <v>2200042742507</v>
      </c>
      <c r="G108" s="67" t="s">
        <v>693</v>
      </c>
      <c r="H108" s="71">
        <v>1.2709999999999999</v>
      </c>
      <c r="I108" s="72">
        <v>8.85</v>
      </c>
      <c r="J108" s="72">
        <v>2.0099999999999998</v>
      </c>
      <c r="K108" s="72">
        <v>2.0099999999999998</v>
      </c>
      <c r="L108" s="73"/>
      <c r="M108" s="74">
        <v>803.04</v>
      </c>
      <c r="N108" s="74">
        <v>0.05</v>
      </c>
      <c r="O108" s="74">
        <v>0.05</v>
      </c>
    </row>
    <row r="109" spans="1:15" ht="12.75" x14ac:dyDescent="0.2">
      <c r="A109" s="195">
        <v>364</v>
      </c>
      <c r="B109" s="102">
        <v>364</v>
      </c>
      <c r="C109" s="66">
        <v>2200042742516</v>
      </c>
      <c r="D109" s="196">
        <v>477</v>
      </c>
      <c r="E109" s="102">
        <v>477</v>
      </c>
      <c r="F109" s="66">
        <v>2200042742525</v>
      </c>
      <c r="G109" s="67" t="s">
        <v>694</v>
      </c>
      <c r="H109" s="71">
        <v>2.0459999999999998</v>
      </c>
      <c r="I109" s="72">
        <v>6.23</v>
      </c>
      <c r="J109" s="72">
        <v>2.86</v>
      </c>
      <c r="K109" s="72">
        <v>2.86</v>
      </c>
      <c r="L109" s="73"/>
      <c r="M109" s="74">
        <v>554.09</v>
      </c>
      <c r="N109" s="74">
        <v>0.05</v>
      </c>
      <c r="O109" s="74">
        <v>0.05</v>
      </c>
    </row>
    <row r="110" spans="1:15" ht="12.75" x14ac:dyDescent="0.2">
      <c r="A110" s="195">
        <v>367</v>
      </c>
      <c r="B110" s="102">
        <v>367</v>
      </c>
      <c r="C110" s="66">
        <v>2200042784482</v>
      </c>
      <c r="D110" s="196">
        <v>480</v>
      </c>
      <c r="E110" s="102">
        <v>480</v>
      </c>
      <c r="F110" s="66">
        <v>2200042784491</v>
      </c>
      <c r="G110" s="67" t="s">
        <v>695</v>
      </c>
      <c r="H110" s="71">
        <v>0.76300000000000001</v>
      </c>
      <c r="I110" s="72">
        <v>323.45</v>
      </c>
      <c r="J110" s="72">
        <v>1</v>
      </c>
      <c r="K110" s="72">
        <v>1</v>
      </c>
      <c r="L110" s="73">
        <v>-0.90900000000000003</v>
      </c>
      <c r="M110" s="74">
        <v>340.46</v>
      </c>
      <c r="N110" s="74">
        <v>0.05</v>
      </c>
      <c r="O110" s="74">
        <v>0.05</v>
      </c>
    </row>
    <row r="111" spans="1:15" ht="12.75" x14ac:dyDescent="0.2">
      <c r="A111" s="195">
        <v>600</v>
      </c>
      <c r="B111" s="102">
        <v>600</v>
      </c>
      <c r="C111" s="66">
        <v>2200032010850</v>
      </c>
      <c r="D111" s="196">
        <v>601</v>
      </c>
      <c r="E111" s="102">
        <v>601</v>
      </c>
      <c r="F111" s="66">
        <v>2200031824542</v>
      </c>
      <c r="G111" s="67" t="s">
        <v>696</v>
      </c>
      <c r="H111" s="71">
        <v>1.4670000000000001</v>
      </c>
      <c r="I111" s="72">
        <v>107.18</v>
      </c>
      <c r="J111" s="72">
        <v>1.71</v>
      </c>
      <c r="K111" s="72">
        <v>1.71</v>
      </c>
      <c r="L111" s="73"/>
      <c r="M111" s="74"/>
      <c r="N111" s="74"/>
      <c r="O111" s="74"/>
    </row>
    <row r="112" spans="1:15" ht="12.75" x14ac:dyDescent="0.2">
      <c r="A112" s="195">
        <v>603</v>
      </c>
      <c r="B112" s="102">
        <v>603</v>
      </c>
      <c r="C112" s="66">
        <v>2200042461315</v>
      </c>
      <c r="D112" s="196">
        <v>785</v>
      </c>
      <c r="E112" s="102">
        <v>785</v>
      </c>
      <c r="F112" s="66">
        <v>2200042461324</v>
      </c>
      <c r="G112" s="67" t="s">
        <v>697</v>
      </c>
      <c r="H112" s="71">
        <v>6.0000000000000001E-3</v>
      </c>
      <c r="I112" s="72">
        <v>1.61</v>
      </c>
      <c r="J112" s="72">
        <v>1.22</v>
      </c>
      <c r="K112" s="72">
        <v>1.22</v>
      </c>
      <c r="L112" s="73">
        <v>-6.0000000000000001E-3</v>
      </c>
      <c r="M112" s="74">
        <v>16.12</v>
      </c>
      <c r="N112" s="74">
        <v>0.05</v>
      </c>
      <c r="O112" s="74">
        <v>0.05</v>
      </c>
    </row>
    <row r="113" spans="1:15" ht="12.75" x14ac:dyDescent="0.2">
      <c r="A113" s="195">
        <v>604</v>
      </c>
      <c r="B113" s="102">
        <v>604</v>
      </c>
      <c r="C113" s="66">
        <v>2200042501410</v>
      </c>
      <c r="D113" s="196">
        <v>786</v>
      </c>
      <c r="E113" s="102">
        <v>786</v>
      </c>
      <c r="F113" s="66">
        <v>2200042501429</v>
      </c>
      <c r="G113" s="67" t="s">
        <v>698</v>
      </c>
      <c r="H113" s="71">
        <v>6.0000000000000001E-3</v>
      </c>
      <c r="I113" s="72">
        <v>1.61</v>
      </c>
      <c r="J113" s="72">
        <v>1.23</v>
      </c>
      <c r="K113" s="72">
        <v>1.23</v>
      </c>
      <c r="L113" s="73">
        <v>-6.0000000000000001E-3</v>
      </c>
      <c r="M113" s="74">
        <v>116.08</v>
      </c>
      <c r="N113" s="74">
        <v>0.05</v>
      </c>
      <c r="O113" s="74">
        <v>0.05</v>
      </c>
    </row>
    <row r="114" spans="1:15" ht="12.75" x14ac:dyDescent="0.2">
      <c r="A114" s="195">
        <v>607</v>
      </c>
      <c r="B114" s="102">
        <v>607</v>
      </c>
      <c r="C114" s="66">
        <v>2200042141133</v>
      </c>
      <c r="D114" s="196">
        <v>789</v>
      </c>
      <c r="E114" s="102">
        <v>789</v>
      </c>
      <c r="F114" s="66">
        <v>2200042141142</v>
      </c>
      <c r="G114" s="67" t="s">
        <v>699</v>
      </c>
      <c r="H114" s="71">
        <v>0.39300000000000002</v>
      </c>
      <c r="I114" s="72">
        <v>7.75</v>
      </c>
      <c r="J114" s="72">
        <v>2.0099999999999998</v>
      </c>
      <c r="K114" s="72">
        <v>2.0099999999999998</v>
      </c>
      <c r="L114" s="73"/>
      <c r="M114" s="74">
        <v>759.88</v>
      </c>
      <c r="N114" s="74">
        <v>0.05</v>
      </c>
      <c r="O114" s="74">
        <v>0.05</v>
      </c>
    </row>
    <row r="115" spans="1:15" ht="12.75" x14ac:dyDescent="0.2">
      <c r="A115" s="195">
        <v>608</v>
      </c>
      <c r="B115" s="102">
        <v>608</v>
      </c>
      <c r="C115" s="66">
        <v>2200042141259</v>
      </c>
      <c r="D115" s="196">
        <v>791</v>
      </c>
      <c r="E115" s="102">
        <v>791</v>
      </c>
      <c r="F115" s="66">
        <v>2200042141277</v>
      </c>
      <c r="G115" s="67" t="s">
        <v>700</v>
      </c>
      <c r="H115" s="71">
        <v>2.1030000000000002</v>
      </c>
      <c r="I115" s="72">
        <v>2.56</v>
      </c>
      <c r="J115" s="72">
        <v>1.2</v>
      </c>
      <c r="K115" s="72">
        <v>1.2</v>
      </c>
      <c r="L115" s="73">
        <v>-2.25</v>
      </c>
      <c r="M115" s="74">
        <v>652.88</v>
      </c>
      <c r="N115" s="74">
        <v>0.05</v>
      </c>
      <c r="O115" s="74">
        <v>0.05</v>
      </c>
    </row>
    <row r="116" spans="1:15" ht="12.75" x14ac:dyDescent="0.2">
      <c r="A116" s="195">
        <v>612</v>
      </c>
      <c r="B116" s="102">
        <v>612</v>
      </c>
      <c r="C116" s="66">
        <v>2200032168607</v>
      </c>
      <c r="D116" s="196">
        <v>765</v>
      </c>
      <c r="E116" s="102">
        <v>765</v>
      </c>
      <c r="F116" s="66">
        <v>2200032168616</v>
      </c>
      <c r="G116" s="67" t="s">
        <v>701</v>
      </c>
      <c r="H116" s="71">
        <v>0.755</v>
      </c>
      <c r="I116" s="72">
        <v>43.13</v>
      </c>
      <c r="J116" s="72">
        <v>1.45</v>
      </c>
      <c r="K116" s="72">
        <v>1.45</v>
      </c>
      <c r="L116" s="73">
        <v>-1.589</v>
      </c>
      <c r="M116" s="74">
        <v>1365.03</v>
      </c>
      <c r="N116" s="74">
        <v>0.05</v>
      </c>
      <c r="O116" s="74">
        <v>0.05</v>
      </c>
    </row>
    <row r="117" spans="1:15" ht="12.75" x14ac:dyDescent="0.2">
      <c r="A117" s="195">
        <v>613</v>
      </c>
      <c r="B117" s="102">
        <v>613</v>
      </c>
      <c r="C117" s="66">
        <v>2200040848888</v>
      </c>
      <c r="D117" s="196">
        <v>766</v>
      </c>
      <c r="E117" s="102">
        <v>766</v>
      </c>
      <c r="F117" s="66">
        <v>2200031664357</v>
      </c>
      <c r="G117" s="67" t="s">
        <v>702</v>
      </c>
      <c r="H117" s="71">
        <v>1.0649999999999999</v>
      </c>
      <c r="I117" s="72">
        <v>2.5299999999999998</v>
      </c>
      <c r="J117" s="72">
        <v>1.51</v>
      </c>
      <c r="K117" s="72">
        <v>1.51</v>
      </c>
      <c r="L117" s="73">
        <v>-2.137</v>
      </c>
      <c r="M117" s="74">
        <v>460.47</v>
      </c>
      <c r="N117" s="74">
        <v>0.05</v>
      </c>
      <c r="O117" s="74">
        <v>0.05</v>
      </c>
    </row>
    <row r="118" spans="1:15" ht="12.75" x14ac:dyDescent="0.2">
      <c r="A118" s="195">
        <v>614</v>
      </c>
      <c r="B118" s="102">
        <v>614</v>
      </c>
      <c r="C118" s="66">
        <v>2200030511311</v>
      </c>
      <c r="D118" s="196">
        <v>767</v>
      </c>
      <c r="E118" s="102">
        <v>767</v>
      </c>
      <c r="F118" s="66">
        <v>2200031822971</v>
      </c>
      <c r="G118" s="67" t="s">
        <v>703</v>
      </c>
      <c r="H118" s="71">
        <v>0.82299999999999995</v>
      </c>
      <c r="I118" s="72">
        <v>13.4</v>
      </c>
      <c r="J118" s="72">
        <v>3.99</v>
      </c>
      <c r="K118" s="72">
        <v>3.99</v>
      </c>
      <c r="L118" s="73"/>
      <c r="M118" s="74">
        <v>482.3</v>
      </c>
      <c r="N118" s="74">
        <v>0.05</v>
      </c>
      <c r="O118" s="74">
        <v>0.05</v>
      </c>
    </row>
    <row r="119" spans="1:15" ht="12.75" x14ac:dyDescent="0.2">
      <c r="A119" s="195">
        <v>615</v>
      </c>
      <c r="B119" s="102">
        <v>615</v>
      </c>
      <c r="C119" s="66">
        <v>2200040863404</v>
      </c>
      <c r="D119" s="196">
        <v>768</v>
      </c>
      <c r="E119" s="102">
        <v>768</v>
      </c>
      <c r="F119" s="66">
        <v>2200040863399</v>
      </c>
      <c r="G119" s="67" t="s">
        <v>704</v>
      </c>
      <c r="H119" s="71">
        <v>1.8560000000000001</v>
      </c>
      <c r="I119" s="72">
        <v>17.2</v>
      </c>
      <c r="J119" s="72">
        <v>1.39</v>
      </c>
      <c r="K119" s="72">
        <v>1.39</v>
      </c>
      <c r="L119" s="73"/>
      <c r="M119" s="74"/>
      <c r="N119" s="74"/>
      <c r="O119" s="74"/>
    </row>
    <row r="120" spans="1:15" ht="12.75" x14ac:dyDescent="0.2">
      <c r="A120" s="195">
        <v>616</v>
      </c>
      <c r="B120" s="102">
        <v>616</v>
      </c>
      <c r="C120" s="66">
        <v>2200040863431</v>
      </c>
      <c r="D120" s="196">
        <v>769</v>
      </c>
      <c r="E120" s="102">
        <v>769</v>
      </c>
      <c r="F120" s="66">
        <v>2200040863422</v>
      </c>
      <c r="G120" s="67" t="s">
        <v>705</v>
      </c>
      <c r="H120" s="71">
        <v>1.8560000000000001</v>
      </c>
      <c r="I120" s="72">
        <v>31.53</v>
      </c>
      <c r="J120" s="72">
        <v>1.39</v>
      </c>
      <c r="K120" s="72">
        <v>1.39</v>
      </c>
      <c r="L120" s="73"/>
      <c r="M120" s="74"/>
      <c r="N120" s="74"/>
      <c r="O120" s="74"/>
    </row>
    <row r="121" spans="1:15" ht="12.75" x14ac:dyDescent="0.2">
      <c r="A121" s="195">
        <v>617</v>
      </c>
      <c r="B121" s="102">
        <v>617</v>
      </c>
      <c r="C121" s="66">
        <v>2200030109831</v>
      </c>
      <c r="D121" s="196">
        <v>770</v>
      </c>
      <c r="E121" s="102">
        <v>770</v>
      </c>
      <c r="F121" s="66">
        <v>2200031823558</v>
      </c>
      <c r="G121" s="67" t="s">
        <v>706</v>
      </c>
      <c r="H121" s="71">
        <v>0.90200000000000002</v>
      </c>
      <c r="I121" s="72">
        <v>17.45</v>
      </c>
      <c r="J121" s="72">
        <v>1.61</v>
      </c>
      <c r="K121" s="72">
        <v>1.61</v>
      </c>
      <c r="L121" s="73"/>
      <c r="M121" s="74">
        <v>785.41</v>
      </c>
      <c r="N121" s="74">
        <v>0.05</v>
      </c>
      <c r="O121" s="74">
        <v>0.05</v>
      </c>
    </row>
    <row r="122" spans="1:15" ht="12.75" x14ac:dyDescent="0.2">
      <c r="A122" s="195">
        <v>618</v>
      </c>
      <c r="B122" s="102">
        <v>618</v>
      </c>
      <c r="C122" s="66">
        <v>2200042384194</v>
      </c>
      <c r="D122" s="196">
        <v>783</v>
      </c>
      <c r="E122" s="102">
        <v>783</v>
      </c>
      <c r="F122" s="66">
        <v>2200042384200</v>
      </c>
      <c r="G122" s="67" t="s">
        <v>707</v>
      </c>
      <c r="H122" s="71"/>
      <c r="I122" s="72">
        <v>5.68</v>
      </c>
      <c r="J122" s="72">
        <v>2.23</v>
      </c>
      <c r="K122" s="72">
        <v>2.23</v>
      </c>
      <c r="L122" s="73"/>
      <c r="M122" s="74">
        <v>931.01</v>
      </c>
      <c r="N122" s="74">
        <v>0.05</v>
      </c>
      <c r="O122" s="74">
        <v>0.05</v>
      </c>
    </row>
    <row r="123" spans="1:15" ht="12.75" x14ac:dyDescent="0.2">
      <c r="A123" s="195">
        <v>619</v>
      </c>
      <c r="B123" s="102">
        <v>619</v>
      </c>
      <c r="C123" s="66">
        <v>2200030112133</v>
      </c>
      <c r="D123" s="196">
        <v>775</v>
      </c>
      <c r="E123" s="102">
        <v>775</v>
      </c>
      <c r="F123" s="66">
        <v>2200031823530</v>
      </c>
      <c r="G123" s="67" t="s">
        <v>708</v>
      </c>
      <c r="H123" s="71">
        <v>0.77600000000000002</v>
      </c>
      <c r="I123" s="72">
        <v>9.6300000000000008</v>
      </c>
      <c r="J123" s="72">
        <v>1.67</v>
      </c>
      <c r="K123" s="72">
        <v>1.67</v>
      </c>
      <c r="L123" s="73"/>
      <c r="M123" s="74">
        <v>298.20999999999998</v>
      </c>
      <c r="N123" s="74">
        <v>0.05</v>
      </c>
      <c r="O123" s="74">
        <v>0.05</v>
      </c>
    </row>
    <row r="124" spans="1:15" ht="25.5" x14ac:dyDescent="0.2">
      <c r="A124" s="195">
        <v>620</v>
      </c>
      <c r="B124" s="102">
        <v>620</v>
      </c>
      <c r="C124" s="66">
        <v>2200030348790</v>
      </c>
      <c r="D124" s="196">
        <v>723</v>
      </c>
      <c r="E124" s="102">
        <v>723</v>
      </c>
      <c r="F124" s="66" t="s">
        <v>958</v>
      </c>
      <c r="G124" s="67" t="s">
        <v>709</v>
      </c>
      <c r="H124" s="71">
        <v>1.6950000000000001</v>
      </c>
      <c r="I124" s="72">
        <v>1602.74</v>
      </c>
      <c r="J124" s="72">
        <v>0.92</v>
      </c>
      <c r="K124" s="72">
        <v>0.92</v>
      </c>
      <c r="L124" s="73">
        <v>-1.7170000000000001</v>
      </c>
      <c r="M124" s="74">
        <v>2074.2600000000002</v>
      </c>
      <c r="N124" s="74">
        <v>0.05</v>
      </c>
      <c r="O124" s="74">
        <v>0.05</v>
      </c>
    </row>
    <row r="125" spans="1:15" ht="12.75" x14ac:dyDescent="0.2">
      <c r="A125" s="195">
        <v>623</v>
      </c>
      <c r="B125" s="102">
        <v>623</v>
      </c>
      <c r="C125" s="66">
        <v>2200042602289</v>
      </c>
      <c r="D125" s="196">
        <v>748</v>
      </c>
      <c r="E125" s="102">
        <v>748</v>
      </c>
      <c r="F125" s="66">
        <v>2200042602298</v>
      </c>
      <c r="G125" s="67" t="s">
        <v>710</v>
      </c>
      <c r="H125" s="71">
        <v>0.53400000000000003</v>
      </c>
      <c r="I125" s="72">
        <v>28.22</v>
      </c>
      <c r="J125" s="72">
        <v>1</v>
      </c>
      <c r="K125" s="72">
        <v>1</v>
      </c>
      <c r="L125" s="73"/>
      <c r="M125" s="74">
        <v>2882.71</v>
      </c>
      <c r="N125" s="74">
        <v>0.05</v>
      </c>
      <c r="O125" s="74">
        <v>0.05</v>
      </c>
    </row>
    <row r="126" spans="1:15" ht="12.75" x14ac:dyDescent="0.2">
      <c r="A126" s="195">
        <v>624</v>
      </c>
      <c r="B126" s="102">
        <v>624</v>
      </c>
      <c r="C126" s="66">
        <v>2200041804437</v>
      </c>
      <c r="D126" s="196">
        <v>747</v>
      </c>
      <c r="E126" s="102">
        <v>747</v>
      </c>
      <c r="F126" s="66">
        <v>2200041804446</v>
      </c>
      <c r="G126" s="67" t="s">
        <v>711</v>
      </c>
      <c r="H126" s="71">
        <v>12.27</v>
      </c>
      <c r="I126" s="72">
        <v>11.1</v>
      </c>
      <c r="J126" s="72">
        <v>1.2</v>
      </c>
      <c r="K126" s="72">
        <v>1.2</v>
      </c>
      <c r="L126" s="73">
        <v>-12.967000000000001</v>
      </c>
      <c r="M126" s="74">
        <v>666.27</v>
      </c>
      <c r="N126" s="74">
        <v>0.05</v>
      </c>
      <c r="O126" s="74">
        <v>0.05</v>
      </c>
    </row>
    <row r="127" spans="1:15" ht="12.75" x14ac:dyDescent="0.2">
      <c r="A127" s="195">
        <v>625</v>
      </c>
      <c r="B127" s="102">
        <v>625</v>
      </c>
      <c r="C127" s="66">
        <v>2200031995530</v>
      </c>
      <c r="D127" s="196">
        <v>741</v>
      </c>
      <c r="E127" s="102">
        <v>741</v>
      </c>
      <c r="F127" s="66">
        <v>2200032024222</v>
      </c>
      <c r="G127" s="67" t="s">
        <v>712</v>
      </c>
      <c r="H127" s="71">
        <v>2E-3</v>
      </c>
      <c r="I127" s="72">
        <v>6.4</v>
      </c>
      <c r="J127" s="72">
        <v>1.57</v>
      </c>
      <c r="K127" s="72">
        <v>1.57</v>
      </c>
      <c r="L127" s="73"/>
      <c r="M127" s="74"/>
      <c r="N127" s="74"/>
      <c r="O127" s="74"/>
    </row>
    <row r="128" spans="1:15" ht="12.75" x14ac:dyDescent="0.2">
      <c r="A128" s="195">
        <v>626</v>
      </c>
      <c r="B128" s="102">
        <v>626</v>
      </c>
      <c r="C128" s="66">
        <v>2200040571113</v>
      </c>
      <c r="D128" s="196">
        <v>752</v>
      </c>
      <c r="E128" s="102">
        <v>752</v>
      </c>
      <c r="F128" s="66">
        <v>2200040571122</v>
      </c>
      <c r="G128" s="67" t="s">
        <v>713</v>
      </c>
      <c r="H128" s="71">
        <v>1.3939999999999999</v>
      </c>
      <c r="I128" s="72">
        <v>15.27</v>
      </c>
      <c r="J128" s="72">
        <v>1.42</v>
      </c>
      <c r="K128" s="72">
        <v>1.42</v>
      </c>
      <c r="L128" s="73">
        <v>-1.115</v>
      </c>
      <c r="M128" s="74">
        <v>334.77</v>
      </c>
      <c r="N128" s="74">
        <v>0.05</v>
      </c>
      <c r="O128" s="74">
        <v>0.05</v>
      </c>
    </row>
    <row r="129" spans="1:15" ht="12.75" x14ac:dyDescent="0.2">
      <c r="A129" s="195">
        <v>627</v>
      </c>
      <c r="B129" s="102">
        <v>627</v>
      </c>
      <c r="C129" s="66">
        <v>2200040979020</v>
      </c>
      <c r="D129" s="196">
        <v>753</v>
      </c>
      <c r="E129" s="102">
        <v>753</v>
      </c>
      <c r="F129" s="66">
        <v>2200040979039</v>
      </c>
      <c r="G129" s="67" t="s">
        <v>714</v>
      </c>
      <c r="H129" s="71">
        <v>2.105</v>
      </c>
      <c r="I129" s="72">
        <v>16.510000000000002</v>
      </c>
      <c r="J129" s="72">
        <v>1.07</v>
      </c>
      <c r="K129" s="72">
        <v>1.07</v>
      </c>
      <c r="L129" s="73">
        <v>-2.4049999999999998</v>
      </c>
      <c r="M129" s="74">
        <v>495.33</v>
      </c>
      <c r="N129" s="74">
        <v>0.05</v>
      </c>
      <c r="O129" s="74">
        <v>0.05</v>
      </c>
    </row>
    <row r="130" spans="1:15" ht="12.75" x14ac:dyDescent="0.2">
      <c r="A130" s="195">
        <v>628</v>
      </c>
      <c r="B130" s="102">
        <v>628</v>
      </c>
      <c r="C130" s="66">
        <v>2200041957685</v>
      </c>
      <c r="D130" s="196">
        <v>754</v>
      </c>
      <c r="E130" s="102">
        <v>754</v>
      </c>
      <c r="F130" s="66">
        <v>2200041253506</v>
      </c>
      <c r="G130" s="67" t="s">
        <v>715</v>
      </c>
      <c r="H130" s="71">
        <v>0.75</v>
      </c>
      <c r="I130" s="72">
        <v>29.59</v>
      </c>
      <c r="J130" s="72">
        <v>2.14</v>
      </c>
      <c r="K130" s="72">
        <v>2.14</v>
      </c>
      <c r="L130" s="73"/>
      <c r="M130" s="74">
        <v>538.9</v>
      </c>
      <c r="N130" s="74">
        <v>0.05</v>
      </c>
      <c r="O130" s="74">
        <v>0.05</v>
      </c>
    </row>
    <row r="131" spans="1:15" ht="12.75" x14ac:dyDescent="0.2">
      <c r="A131" s="195">
        <v>629</v>
      </c>
      <c r="B131" s="102">
        <v>629</v>
      </c>
      <c r="C131" s="66">
        <v>2200040164245</v>
      </c>
      <c r="D131" s="196">
        <v>764</v>
      </c>
      <c r="E131" s="102">
        <v>764</v>
      </c>
      <c r="F131" s="66">
        <v>2200040164254</v>
      </c>
      <c r="G131" s="67" t="s">
        <v>716</v>
      </c>
      <c r="H131" s="71">
        <v>0.186</v>
      </c>
      <c r="I131" s="72">
        <v>1.89</v>
      </c>
      <c r="J131" s="72">
        <v>1.32</v>
      </c>
      <c r="K131" s="72">
        <v>1.32</v>
      </c>
      <c r="L131" s="73"/>
      <c r="M131" s="74"/>
      <c r="N131" s="74"/>
      <c r="O131" s="74"/>
    </row>
    <row r="132" spans="1:15" ht="12.75" x14ac:dyDescent="0.2">
      <c r="A132" s="195">
        <v>632</v>
      </c>
      <c r="B132" s="102">
        <v>632</v>
      </c>
      <c r="C132" s="66">
        <v>2200040473921</v>
      </c>
      <c r="D132" s="196">
        <v>757</v>
      </c>
      <c r="E132" s="102">
        <v>757</v>
      </c>
      <c r="F132" s="66">
        <v>2200040473940</v>
      </c>
      <c r="G132" s="67" t="s">
        <v>717</v>
      </c>
      <c r="H132" s="71">
        <v>2.2509999999999999</v>
      </c>
      <c r="I132" s="72">
        <v>31.94</v>
      </c>
      <c r="J132" s="72">
        <v>1.28</v>
      </c>
      <c r="K132" s="72">
        <v>1.28</v>
      </c>
      <c r="L132" s="73">
        <v>-0.97099999999999997</v>
      </c>
      <c r="M132" s="74">
        <v>276.8</v>
      </c>
      <c r="N132" s="74">
        <v>0.05</v>
      </c>
      <c r="O132" s="74">
        <v>0.05</v>
      </c>
    </row>
    <row r="133" spans="1:15" ht="12.75" x14ac:dyDescent="0.2">
      <c r="A133" s="195">
        <v>633</v>
      </c>
      <c r="B133" s="102">
        <v>633</v>
      </c>
      <c r="C133" s="66">
        <v>2200041499771</v>
      </c>
      <c r="D133" s="196">
        <v>758</v>
      </c>
      <c r="E133" s="102">
        <v>758</v>
      </c>
      <c r="F133" s="66">
        <v>2200041499762</v>
      </c>
      <c r="G133" s="67" t="s">
        <v>718</v>
      </c>
      <c r="H133" s="71">
        <v>4.3890000000000002</v>
      </c>
      <c r="I133" s="72">
        <v>11.5</v>
      </c>
      <c r="J133" s="72">
        <v>1.42</v>
      </c>
      <c r="K133" s="72">
        <v>1.42</v>
      </c>
      <c r="L133" s="73"/>
      <c r="M133" s="74">
        <v>657.18</v>
      </c>
      <c r="N133" s="74">
        <v>0.05</v>
      </c>
      <c r="O133" s="74">
        <v>0.05</v>
      </c>
    </row>
    <row r="134" spans="1:15" ht="12.75" x14ac:dyDescent="0.2">
      <c r="A134" s="195">
        <v>634</v>
      </c>
      <c r="B134" s="102">
        <v>634</v>
      </c>
      <c r="C134" s="66">
        <v>2200041625596</v>
      </c>
      <c r="D134" s="196">
        <v>760</v>
      </c>
      <c r="E134" s="102">
        <v>760</v>
      </c>
      <c r="F134" s="66">
        <v>2200041625587</v>
      </c>
      <c r="G134" s="67" t="s">
        <v>719</v>
      </c>
      <c r="H134" s="71">
        <v>5.1360000000000001</v>
      </c>
      <c r="I134" s="72">
        <v>22.81</v>
      </c>
      <c r="J134" s="72">
        <v>1.83</v>
      </c>
      <c r="K134" s="72">
        <v>1.83</v>
      </c>
      <c r="L134" s="73">
        <v>-6.9779999999999998</v>
      </c>
      <c r="M134" s="74">
        <v>456.14</v>
      </c>
      <c r="N134" s="74">
        <v>0.05</v>
      </c>
      <c r="O134" s="74">
        <v>0.05</v>
      </c>
    </row>
    <row r="135" spans="1:15" ht="12.75" x14ac:dyDescent="0.2">
      <c r="A135" s="195">
        <v>635</v>
      </c>
      <c r="B135" s="102">
        <v>635</v>
      </c>
      <c r="C135" s="66">
        <v>2200041845860</v>
      </c>
      <c r="D135" s="196">
        <v>761</v>
      </c>
      <c r="E135" s="102">
        <v>761</v>
      </c>
      <c r="F135" s="66">
        <v>2200041845850</v>
      </c>
      <c r="G135" s="67" t="s">
        <v>720</v>
      </c>
      <c r="H135" s="71">
        <v>2.069</v>
      </c>
      <c r="I135" s="72">
        <v>8.1199999999999992</v>
      </c>
      <c r="J135" s="72">
        <v>1.99</v>
      </c>
      <c r="K135" s="72">
        <v>1.99</v>
      </c>
      <c r="L135" s="73"/>
      <c r="M135" s="74">
        <v>649.24</v>
      </c>
      <c r="N135" s="74">
        <v>0.05</v>
      </c>
      <c r="O135" s="74">
        <v>0.05</v>
      </c>
    </row>
    <row r="136" spans="1:15" ht="12.75" x14ac:dyDescent="0.2">
      <c r="A136" s="195">
        <v>636</v>
      </c>
      <c r="B136" s="102">
        <v>636</v>
      </c>
      <c r="C136" s="66">
        <v>2200041786674</v>
      </c>
      <c r="D136" s="196">
        <v>762</v>
      </c>
      <c r="E136" s="102">
        <v>762</v>
      </c>
      <c r="F136" s="66">
        <v>2200041786683</v>
      </c>
      <c r="G136" s="67" t="s">
        <v>721</v>
      </c>
      <c r="H136" s="71">
        <v>0.79800000000000004</v>
      </c>
      <c r="I136" s="72">
        <v>14.56</v>
      </c>
      <c r="J136" s="72">
        <v>2.12</v>
      </c>
      <c r="K136" s="72">
        <v>2.12</v>
      </c>
      <c r="L136" s="73"/>
      <c r="M136" s="74">
        <v>1339.74</v>
      </c>
      <c r="N136" s="74">
        <v>0.05</v>
      </c>
      <c r="O136" s="74">
        <v>0.05</v>
      </c>
    </row>
    <row r="137" spans="1:15" ht="12.75" x14ac:dyDescent="0.2">
      <c r="A137" s="195">
        <v>637</v>
      </c>
      <c r="B137" s="102">
        <v>637</v>
      </c>
      <c r="C137" s="66">
        <v>2200041930489</v>
      </c>
      <c r="D137" s="196">
        <v>763</v>
      </c>
      <c r="E137" s="102">
        <v>763</v>
      </c>
      <c r="F137" s="66">
        <v>2200041930498</v>
      </c>
      <c r="G137" s="67" t="s">
        <v>722</v>
      </c>
      <c r="H137" s="71"/>
      <c r="I137" s="72">
        <v>366.47</v>
      </c>
      <c r="J137" s="72">
        <v>1.53</v>
      </c>
      <c r="K137" s="72">
        <v>1.53</v>
      </c>
      <c r="L137" s="73"/>
      <c r="M137" s="74">
        <v>31825.59</v>
      </c>
      <c r="N137" s="74">
        <v>0.05</v>
      </c>
      <c r="O137" s="74">
        <v>0.05</v>
      </c>
    </row>
    <row r="138" spans="1:15" ht="12.75" x14ac:dyDescent="0.2">
      <c r="A138" s="195">
        <v>639</v>
      </c>
      <c r="B138" s="102">
        <v>639</v>
      </c>
      <c r="C138" s="66">
        <v>2200042142094</v>
      </c>
      <c r="D138" s="196">
        <v>724</v>
      </c>
      <c r="E138" s="102">
        <v>724</v>
      </c>
      <c r="F138" s="66">
        <v>2200042142410</v>
      </c>
      <c r="G138" s="67" t="s">
        <v>723</v>
      </c>
      <c r="H138" s="71">
        <v>0.97099999999999997</v>
      </c>
      <c r="I138" s="72">
        <v>3.23</v>
      </c>
      <c r="J138" s="72">
        <v>4.24</v>
      </c>
      <c r="K138" s="72">
        <v>4.24</v>
      </c>
      <c r="L138" s="73"/>
      <c r="M138" s="74">
        <v>931.53</v>
      </c>
      <c r="N138" s="74">
        <v>0.05</v>
      </c>
      <c r="O138" s="74">
        <v>0.05</v>
      </c>
    </row>
    <row r="139" spans="1:15" ht="12.75" x14ac:dyDescent="0.2">
      <c r="A139" s="195">
        <v>642</v>
      </c>
      <c r="B139" s="102">
        <v>642</v>
      </c>
      <c r="C139" s="66">
        <v>2200042142439</v>
      </c>
      <c r="D139" s="196">
        <v>725</v>
      </c>
      <c r="E139" s="102">
        <v>725</v>
      </c>
      <c r="F139" s="66">
        <v>2200042142457</v>
      </c>
      <c r="G139" s="67" t="s">
        <v>724</v>
      </c>
      <c r="H139" s="71">
        <v>0.93200000000000005</v>
      </c>
      <c r="I139" s="72">
        <v>9.9600000000000009</v>
      </c>
      <c r="J139" s="72">
        <v>1.8</v>
      </c>
      <c r="K139" s="72">
        <v>1.8</v>
      </c>
      <c r="L139" s="73"/>
      <c r="M139" s="74">
        <v>995.7</v>
      </c>
      <c r="N139" s="74">
        <v>0.05</v>
      </c>
      <c r="O139" s="74">
        <v>0.05</v>
      </c>
    </row>
    <row r="140" spans="1:15" ht="12.75" x14ac:dyDescent="0.2">
      <c r="A140" s="195">
        <v>643</v>
      </c>
      <c r="B140" s="102">
        <v>643</v>
      </c>
      <c r="C140" s="66">
        <v>2200041978773</v>
      </c>
      <c r="D140" s="196">
        <v>726</v>
      </c>
      <c r="E140" s="102">
        <v>726</v>
      </c>
      <c r="F140" s="66">
        <v>2200041978782</v>
      </c>
      <c r="G140" s="67" t="s">
        <v>725</v>
      </c>
      <c r="H140" s="71">
        <v>0.95599999999999996</v>
      </c>
      <c r="I140" s="72">
        <v>4.41</v>
      </c>
      <c r="J140" s="72">
        <v>2.33</v>
      </c>
      <c r="K140" s="72">
        <v>2.33</v>
      </c>
      <c r="L140" s="73"/>
      <c r="M140" s="74">
        <v>612.9</v>
      </c>
      <c r="N140" s="74">
        <v>0.05</v>
      </c>
      <c r="O140" s="74">
        <v>0.05</v>
      </c>
    </row>
    <row r="141" spans="1:15" ht="12.75" x14ac:dyDescent="0.2">
      <c r="A141" s="195">
        <v>644</v>
      </c>
      <c r="B141" s="102">
        <v>644</v>
      </c>
      <c r="C141" s="66">
        <v>2200041978852</v>
      </c>
      <c r="D141" s="196">
        <v>727</v>
      </c>
      <c r="E141" s="102">
        <v>727</v>
      </c>
      <c r="F141" s="66">
        <v>2200041978861</v>
      </c>
      <c r="G141" s="67" t="s">
        <v>726</v>
      </c>
      <c r="H141" s="71">
        <v>10.297000000000001</v>
      </c>
      <c r="I141" s="72">
        <v>245.63</v>
      </c>
      <c r="J141" s="72">
        <v>1.37</v>
      </c>
      <c r="K141" s="72">
        <v>1.37</v>
      </c>
      <c r="L141" s="73">
        <v>-10.297000000000001</v>
      </c>
      <c r="M141" s="74">
        <v>380.57</v>
      </c>
      <c r="N141" s="74">
        <v>0.05</v>
      </c>
      <c r="O141" s="74">
        <v>0.05</v>
      </c>
    </row>
    <row r="142" spans="1:15" ht="12.75" x14ac:dyDescent="0.2">
      <c r="A142" s="195">
        <v>645</v>
      </c>
      <c r="B142" s="102">
        <v>645</v>
      </c>
      <c r="C142" s="66">
        <v>2200041978791</v>
      </c>
      <c r="D142" s="196">
        <v>728</v>
      </c>
      <c r="E142" s="102">
        <v>728</v>
      </c>
      <c r="F142" s="66">
        <v>2200041978807</v>
      </c>
      <c r="G142" s="67" t="s">
        <v>727</v>
      </c>
      <c r="H142" s="71">
        <v>0.188</v>
      </c>
      <c r="I142" s="72">
        <v>15.18</v>
      </c>
      <c r="J142" s="72">
        <v>1.76</v>
      </c>
      <c r="K142" s="72">
        <v>1.76</v>
      </c>
      <c r="L142" s="73"/>
      <c r="M142" s="74">
        <v>1214.01</v>
      </c>
      <c r="N142" s="74">
        <v>0.05</v>
      </c>
      <c r="O142" s="74">
        <v>0.05</v>
      </c>
    </row>
    <row r="143" spans="1:15" ht="12.75" x14ac:dyDescent="0.2">
      <c r="A143" s="195">
        <v>647</v>
      </c>
      <c r="B143" s="102">
        <v>647</v>
      </c>
      <c r="C143" s="66">
        <v>2200041979874</v>
      </c>
      <c r="D143" s="196">
        <v>732</v>
      </c>
      <c r="E143" s="102">
        <v>732</v>
      </c>
      <c r="F143" s="66">
        <v>2200041979883</v>
      </c>
      <c r="G143" s="67" t="s">
        <v>728</v>
      </c>
      <c r="H143" s="71">
        <v>0.97199999999999998</v>
      </c>
      <c r="I143" s="72">
        <v>4.3600000000000003</v>
      </c>
      <c r="J143" s="72">
        <v>3.13</v>
      </c>
      <c r="K143" s="72">
        <v>3.13</v>
      </c>
      <c r="L143" s="73"/>
      <c r="M143" s="74">
        <v>622.34</v>
      </c>
      <c r="N143" s="74">
        <v>0.05</v>
      </c>
      <c r="O143" s="74">
        <v>0.05</v>
      </c>
    </row>
    <row r="144" spans="1:15" ht="12.75" x14ac:dyDescent="0.2">
      <c r="A144" s="195">
        <v>649</v>
      </c>
      <c r="B144" s="102">
        <v>649</v>
      </c>
      <c r="C144" s="66">
        <v>2200042682406</v>
      </c>
      <c r="D144" s="196">
        <v>734</v>
      </c>
      <c r="E144" s="102">
        <v>734</v>
      </c>
      <c r="F144" s="66">
        <v>2200042682424</v>
      </c>
      <c r="G144" s="67" t="s">
        <v>729</v>
      </c>
      <c r="H144" s="71">
        <v>3.7709999999999999</v>
      </c>
      <c r="I144" s="72">
        <v>48.97</v>
      </c>
      <c r="J144" s="72">
        <v>1.44</v>
      </c>
      <c r="K144" s="72">
        <v>1.44</v>
      </c>
      <c r="L144" s="73"/>
      <c r="M144" s="74">
        <v>869.17</v>
      </c>
      <c r="N144" s="74">
        <v>0.05</v>
      </c>
      <c r="O144" s="74">
        <v>0.05</v>
      </c>
    </row>
    <row r="145" spans="1:15" ht="25.5" x14ac:dyDescent="0.2">
      <c r="A145" s="195">
        <v>650</v>
      </c>
      <c r="B145" s="102">
        <v>650</v>
      </c>
      <c r="C145" s="66" t="s">
        <v>943</v>
      </c>
      <c r="D145" s="196"/>
      <c r="E145" s="102"/>
      <c r="F145" s="66"/>
      <c r="G145" s="67" t="s">
        <v>730</v>
      </c>
      <c r="H145" s="71">
        <v>1.127</v>
      </c>
      <c r="I145" s="72">
        <v>637.41</v>
      </c>
      <c r="J145" s="72">
        <v>1.58</v>
      </c>
      <c r="K145" s="72">
        <v>1.58</v>
      </c>
      <c r="L145" s="73"/>
      <c r="M145" s="74"/>
      <c r="N145" s="74"/>
      <c r="O145" s="74"/>
    </row>
    <row r="146" spans="1:15" ht="12.75" x14ac:dyDescent="0.2">
      <c r="A146" s="195">
        <v>652</v>
      </c>
      <c r="B146" s="102">
        <v>652</v>
      </c>
      <c r="C146" s="66">
        <v>2200041978728</v>
      </c>
      <c r="D146" s="196">
        <v>735</v>
      </c>
      <c r="E146" s="102">
        <v>735</v>
      </c>
      <c r="F146" s="66">
        <v>2200041978737</v>
      </c>
      <c r="G146" s="67" t="s">
        <v>731</v>
      </c>
      <c r="H146" s="71">
        <v>1.8420000000000001</v>
      </c>
      <c r="I146" s="72">
        <v>4.37</v>
      </c>
      <c r="J146" s="72">
        <v>2.5</v>
      </c>
      <c r="K146" s="72">
        <v>2.5</v>
      </c>
      <c r="L146" s="73"/>
      <c r="M146" s="74">
        <v>624.80999999999995</v>
      </c>
      <c r="N146" s="74">
        <v>0.05</v>
      </c>
      <c r="O146" s="74">
        <v>0.05</v>
      </c>
    </row>
    <row r="147" spans="1:15" ht="12.75" x14ac:dyDescent="0.2">
      <c r="A147" s="195">
        <v>653</v>
      </c>
      <c r="B147" s="102">
        <v>653</v>
      </c>
      <c r="C147" s="66">
        <v>2200042194279</v>
      </c>
      <c r="D147" s="196">
        <v>736</v>
      </c>
      <c r="E147" s="102">
        <v>736</v>
      </c>
      <c r="F147" s="66">
        <v>2200042194288</v>
      </c>
      <c r="G147" s="67" t="s">
        <v>732</v>
      </c>
      <c r="H147" s="71">
        <v>0.95899999999999996</v>
      </c>
      <c r="I147" s="72">
        <v>7.46</v>
      </c>
      <c r="J147" s="72">
        <v>1.8</v>
      </c>
      <c r="K147" s="72">
        <v>1.8</v>
      </c>
      <c r="L147" s="73"/>
      <c r="M147" s="74">
        <v>739.61</v>
      </c>
      <c r="N147" s="74">
        <v>0.05</v>
      </c>
      <c r="O147" s="74">
        <v>0.05</v>
      </c>
    </row>
    <row r="148" spans="1:15" ht="12.75" x14ac:dyDescent="0.2">
      <c r="A148" s="195">
        <v>654</v>
      </c>
      <c r="B148" s="102">
        <v>654</v>
      </c>
      <c r="C148" s="66">
        <v>2200042208824</v>
      </c>
      <c r="D148" s="196">
        <v>737</v>
      </c>
      <c r="E148" s="102">
        <v>737</v>
      </c>
      <c r="F148" s="66">
        <v>2200042208833</v>
      </c>
      <c r="G148" s="67" t="s">
        <v>733</v>
      </c>
      <c r="H148" s="71">
        <v>1.4390000000000001</v>
      </c>
      <c r="I148" s="72">
        <v>4.72</v>
      </c>
      <c r="J148" s="72">
        <v>2.48</v>
      </c>
      <c r="K148" s="72">
        <v>2.48</v>
      </c>
      <c r="L148" s="73"/>
      <c r="M148" s="74">
        <v>623.66</v>
      </c>
      <c r="N148" s="74">
        <v>0.05</v>
      </c>
      <c r="O148" s="74">
        <v>0.05</v>
      </c>
    </row>
    <row r="149" spans="1:15" ht="12.75" x14ac:dyDescent="0.2">
      <c r="A149" s="195">
        <v>655</v>
      </c>
      <c r="B149" s="102">
        <v>655</v>
      </c>
      <c r="C149" s="66">
        <v>2200042141151</v>
      </c>
      <c r="D149" s="196">
        <v>738</v>
      </c>
      <c r="E149" s="102">
        <v>738</v>
      </c>
      <c r="F149" s="66">
        <v>2200042141160</v>
      </c>
      <c r="G149" s="67" t="s">
        <v>734</v>
      </c>
      <c r="H149" s="71">
        <v>1.645</v>
      </c>
      <c r="I149" s="72">
        <v>6.26</v>
      </c>
      <c r="J149" s="72">
        <v>2.3199999999999998</v>
      </c>
      <c r="K149" s="72">
        <v>2.3199999999999998</v>
      </c>
      <c r="L149" s="73"/>
      <c r="M149" s="74">
        <v>799.33</v>
      </c>
      <c r="N149" s="74">
        <v>0.05</v>
      </c>
      <c r="O149" s="74">
        <v>0.05</v>
      </c>
    </row>
    <row r="150" spans="1:15" ht="12.75" x14ac:dyDescent="0.2">
      <c r="A150" s="195">
        <v>656</v>
      </c>
      <c r="B150" s="102">
        <v>656</v>
      </c>
      <c r="C150" s="66">
        <v>2200042172879</v>
      </c>
      <c r="D150" s="196">
        <v>739</v>
      </c>
      <c r="E150" s="102">
        <v>739</v>
      </c>
      <c r="F150" s="66">
        <v>2200042172888</v>
      </c>
      <c r="G150" s="67" t="s">
        <v>735</v>
      </c>
      <c r="H150" s="71">
        <v>0.72</v>
      </c>
      <c r="I150" s="72">
        <v>4.97</v>
      </c>
      <c r="J150" s="72">
        <v>1.92</v>
      </c>
      <c r="K150" s="72">
        <v>1.92</v>
      </c>
      <c r="L150" s="73"/>
      <c r="M150" s="74">
        <v>497.36</v>
      </c>
      <c r="N150" s="74">
        <v>0.05</v>
      </c>
      <c r="O150" s="74">
        <v>0.05</v>
      </c>
    </row>
    <row r="151" spans="1:15" ht="12.75" x14ac:dyDescent="0.2">
      <c r="A151" s="195">
        <v>657</v>
      </c>
      <c r="B151" s="102">
        <v>657</v>
      </c>
      <c r="C151" s="66">
        <v>2200042196736</v>
      </c>
      <c r="D151" s="196">
        <v>740</v>
      </c>
      <c r="E151" s="102">
        <v>740</v>
      </c>
      <c r="F151" s="66">
        <v>2200042196745</v>
      </c>
      <c r="G151" s="67" t="s">
        <v>736</v>
      </c>
      <c r="H151" s="71">
        <v>0.78200000000000003</v>
      </c>
      <c r="I151" s="72">
        <v>3.22</v>
      </c>
      <c r="J151" s="72">
        <v>5.42</v>
      </c>
      <c r="K151" s="72">
        <v>5.42</v>
      </c>
      <c r="L151" s="73"/>
      <c r="M151" s="74">
        <v>643.96</v>
      </c>
      <c r="N151" s="74">
        <v>0.05</v>
      </c>
      <c r="O151" s="74">
        <v>0.05</v>
      </c>
    </row>
    <row r="152" spans="1:15" ht="12.75" x14ac:dyDescent="0.2">
      <c r="A152" s="195">
        <v>658</v>
      </c>
      <c r="B152" s="102">
        <v>658</v>
      </c>
      <c r="C152" s="66">
        <v>2200042206604</v>
      </c>
      <c r="D152" s="196">
        <v>742</v>
      </c>
      <c r="E152" s="102">
        <v>742</v>
      </c>
      <c r="F152" s="66">
        <v>2200042206613</v>
      </c>
      <c r="G152" s="67" t="s">
        <v>737</v>
      </c>
      <c r="H152" s="71">
        <v>0.65400000000000003</v>
      </c>
      <c r="I152" s="72">
        <v>3.1</v>
      </c>
      <c r="J152" s="72">
        <v>2.5299999999999998</v>
      </c>
      <c r="K152" s="72">
        <v>2.5299999999999998</v>
      </c>
      <c r="L152" s="73"/>
      <c r="M152" s="74">
        <v>619.61</v>
      </c>
      <c r="N152" s="74">
        <v>0.05</v>
      </c>
      <c r="O152" s="74">
        <v>0.05</v>
      </c>
    </row>
    <row r="153" spans="1:15" ht="12.75" x14ac:dyDescent="0.2">
      <c r="A153" s="195">
        <v>659</v>
      </c>
      <c r="B153" s="102">
        <v>659</v>
      </c>
      <c r="C153" s="66">
        <v>2200042198501</v>
      </c>
      <c r="D153" s="196">
        <v>743</v>
      </c>
      <c r="E153" s="102">
        <v>743</v>
      </c>
      <c r="F153" s="66">
        <v>2200042198520</v>
      </c>
      <c r="G153" s="67" t="s">
        <v>738</v>
      </c>
      <c r="H153" s="71">
        <v>1.7569999999999999</v>
      </c>
      <c r="I153" s="72">
        <v>21.13</v>
      </c>
      <c r="J153" s="72">
        <v>1.73</v>
      </c>
      <c r="K153" s="72">
        <v>1.73</v>
      </c>
      <c r="L153" s="73"/>
      <c r="M153" s="74">
        <v>2113.0100000000002</v>
      </c>
      <c r="N153" s="74">
        <v>0.05</v>
      </c>
      <c r="O153" s="74">
        <v>0.05</v>
      </c>
    </row>
    <row r="154" spans="1:15" ht="12.75" x14ac:dyDescent="0.2">
      <c r="A154" s="195">
        <v>662</v>
      </c>
      <c r="B154" s="102">
        <v>662</v>
      </c>
      <c r="C154" s="66">
        <v>2200041982938</v>
      </c>
      <c r="D154" s="196">
        <v>744</v>
      </c>
      <c r="E154" s="102">
        <v>744</v>
      </c>
      <c r="F154" s="66">
        <v>2200041982947</v>
      </c>
      <c r="G154" s="67" t="s">
        <v>739</v>
      </c>
      <c r="H154" s="71">
        <v>0.89200000000000002</v>
      </c>
      <c r="I154" s="72">
        <v>2.89</v>
      </c>
      <c r="J154" s="72">
        <v>3.09</v>
      </c>
      <c r="K154" s="72">
        <v>3.09</v>
      </c>
      <c r="L154" s="73"/>
      <c r="M154" s="74">
        <v>519.91999999999996</v>
      </c>
      <c r="N154" s="74">
        <v>0.05</v>
      </c>
      <c r="O154" s="74">
        <v>0.05</v>
      </c>
    </row>
    <row r="155" spans="1:15" ht="12.75" x14ac:dyDescent="0.2">
      <c r="A155" s="195">
        <v>663</v>
      </c>
      <c r="B155" s="102">
        <v>663</v>
      </c>
      <c r="C155" s="66">
        <v>2200042042966</v>
      </c>
      <c r="D155" s="196">
        <v>745</v>
      </c>
      <c r="E155" s="102">
        <v>745</v>
      </c>
      <c r="F155" s="66">
        <v>2200042042975</v>
      </c>
      <c r="G155" s="67" t="s">
        <v>740</v>
      </c>
      <c r="H155" s="71">
        <v>0.39300000000000002</v>
      </c>
      <c r="I155" s="72">
        <v>1.93</v>
      </c>
      <c r="J155" s="72">
        <v>3.34</v>
      </c>
      <c r="K155" s="72">
        <v>3.34</v>
      </c>
      <c r="L155" s="73"/>
      <c r="M155" s="74">
        <v>620.20000000000005</v>
      </c>
      <c r="N155" s="74">
        <v>0.05</v>
      </c>
      <c r="O155" s="74">
        <v>0.05</v>
      </c>
    </row>
    <row r="156" spans="1:15" ht="12.75" x14ac:dyDescent="0.2">
      <c r="A156" s="195">
        <v>664</v>
      </c>
      <c r="B156" s="102">
        <v>664</v>
      </c>
      <c r="C156" s="66">
        <v>2200041857484</v>
      </c>
      <c r="D156" s="196">
        <v>772</v>
      </c>
      <c r="E156" s="102">
        <v>772</v>
      </c>
      <c r="F156" s="66">
        <v>2200031825680</v>
      </c>
      <c r="G156" s="67" t="s">
        <v>741</v>
      </c>
      <c r="H156" s="71">
        <v>17.524000000000001</v>
      </c>
      <c r="I156" s="72">
        <v>22.97</v>
      </c>
      <c r="J156" s="72">
        <v>1.63</v>
      </c>
      <c r="K156" s="72">
        <v>1.63</v>
      </c>
      <c r="L156" s="73"/>
      <c r="M156" s="74"/>
      <c r="N156" s="74"/>
      <c r="O156" s="74"/>
    </row>
    <row r="157" spans="1:15" ht="12.75" x14ac:dyDescent="0.2">
      <c r="A157" s="195">
        <v>665</v>
      </c>
      <c r="B157" s="102">
        <v>665</v>
      </c>
      <c r="C157" s="66">
        <v>2200042019345</v>
      </c>
      <c r="D157" s="196">
        <v>666</v>
      </c>
      <c r="E157" s="102">
        <v>666</v>
      </c>
      <c r="F157" s="66">
        <v>2200042019354</v>
      </c>
      <c r="G157" s="67" t="s">
        <v>742</v>
      </c>
      <c r="H157" s="71">
        <v>0.68500000000000005</v>
      </c>
      <c r="I157" s="72">
        <v>0.54</v>
      </c>
      <c r="J157" s="72">
        <v>4.33</v>
      </c>
      <c r="K157" s="72">
        <v>4.33</v>
      </c>
      <c r="L157" s="73"/>
      <c r="M157" s="74">
        <v>462.46</v>
      </c>
      <c r="N157" s="74">
        <v>0.05</v>
      </c>
      <c r="O157" s="74">
        <v>0.05</v>
      </c>
    </row>
    <row r="158" spans="1:15" ht="12.75" x14ac:dyDescent="0.2">
      <c r="A158" s="195">
        <v>669</v>
      </c>
      <c r="B158" s="102">
        <v>669</v>
      </c>
      <c r="C158" s="66">
        <v>2200030348718</v>
      </c>
      <c r="D158" s="196">
        <v>806</v>
      </c>
      <c r="E158" s="102">
        <v>806</v>
      </c>
      <c r="F158" s="66">
        <v>2200041310085</v>
      </c>
      <c r="G158" s="67" t="s">
        <v>743</v>
      </c>
      <c r="H158" s="71">
        <v>0.47</v>
      </c>
      <c r="I158" s="72">
        <v>1415.9</v>
      </c>
      <c r="J158" s="72">
        <v>1.71</v>
      </c>
      <c r="K158" s="72">
        <v>1.71</v>
      </c>
      <c r="L158" s="73"/>
      <c r="M158" s="74"/>
      <c r="N158" s="74"/>
      <c r="O158" s="74"/>
    </row>
    <row r="159" spans="1:15" ht="12.75" x14ac:dyDescent="0.2">
      <c r="A159" s="195">
        <v>673</v>
      </c>
      <c r="B159" s="102">
        <v>673</v>
      </c>
      <c r="C159" s="66">
        <v>2200042534070</v>
      </c>
      <c r="D159" s="196">
        <v>586</v>
      </c>
      <c r="E159" s="102">
        <v>586</v>
      </c>
      <c r="F159" s="66">
        <v>2200042534080</v>
      </c>
      <c r="G159" s="67" t="s">
        <v>744</v>
      </c>
      <c r="H159" s="71"/>
      <c r="I159" s="72">
        <v>2514.2399999999998</v>
      </c>
      <c r="J159" s="72">
        <v>1.36</v>
      </c>
      <c r="K159" s="72">
        <v>1.36</v>
      </c>
      <c r="L159" s="73"/>
      <c r="M159" s="74">
        <v>10996.75</v>
      </c>
      <c r="N159" s="74">
        <v>0.05</v>
      </c>
      <c r="O159" s="74">
        <v>0.05</v>
      </c>
    </row>
    <row r="160" spans="1:15" ht="12.75" x14ac:dyDescent="0.2">
      <c r="A160" s="195">
        <v>674</v>
      </c>
      <c r="B160" s="102">
        <v>674</v>
      </c>
      <c r="C160" s="66">
        <v>2200042538720</v>
      </c>
      <c r="D160" s="196">
        <v>587</v>
      </c>
      <c r="E160" s="102">
        <v>587</v>
      </c>
      <c r="F160" s="66">
        <v>2200042538749</v>
      </c>
      <c r="G160" s="67" t="s">
        <v>745</v>
      </c>
      <c r="H160" s="71"/>
      <c r="I160" s="72">
        <v>959.65</v>
      </c>
      <c r="J160" s="72">
        <v>0.67</v>
      </c>
      <c r="K160" s="72">
        <v>0.67</v>
      </c>
      <c r="L160" s="73"/>
      <c r="M160" s="74">
        <v>9842.58</v>
      </c>
      <c r="N160" s="74">
        <v>0.05</v>
      </c>
      <c r="O160" s="74">
        <v>0.05</v>
      </c>
    </row>
    <row r="161" spans="1:15" ht="12.75" x14ac:dyDescent="0.2">
      <c r="A161" s="195">
        <v>675</v>
      </c>
      <c r="B161" s="102">
        <v>675</v>
      </c>
      <c r="C161" s="66">
        <v>2200042787377</v>
      </c>
      <c r="D161" s="196">
        <v>588</v>
      </c>
      <c r="E161" s="102">
        <v>588</v>
      </c>
      <c r="F161" s="66">
        <v>2200042787386</v>
      </c>
      <c r="G161" s="67" t="s">
        <v>746</v>
      </c>
      <c r="H161" s="71"/>
      <c r="I161" s="72">
        <v>229.07</v>
      </c>
      <c r="J161" s="72">
        <v>1.21</v>
      </c>
      <c r="K161" s="72">
        <v>1.21</v>
      </c>
      <c r="L161" s="73"/>
      <c r="M161" s="74">
        <v>707.62</v>
      </c>
      <c r="N161" s="74">
        <v>0.05</v>
      </c>
      <c r="O161" s="74">
        <v>0.05</v>
      </c>
    </row>
    <row r="162" spans="1:15" ht="12.75" x14ac:dyDescent="0.2">
      <c r="A162" s="195">
        <v>690</v>
      </c>
      <c r="B162" s="102">
        <v>690</v>
      </c>
      <c r="C162" s="66">
        <v>2200030348620</v>
      </c>
      <c r="D162" s="196"/>
      <c r="E162" s="102"/>
      <c r="F162" s="66"/>
      <c r="G162" s="67" t="s">
        <v>747</v>
      </c>
      <c r="H162" s="71">
        <v>0.748</v>
      </c>
      <c r="I162" s="72">
        <v>546.12</v>
      </c>
      <c r="J162" s="72">
        <v>6.02</v>
      </c>
      <c r="K162" s="72">
        <v>6.02</v>
      </c>
      <c r="L162" s="73"/>
      <c r="M162" s="74"/>
      <c r="N162" s="74"/>
      <c r="O162" s="74"/>
    </row>
    <row r="163" spans="1:15" ht="25.5" x14ac:dyDescent="0.2">
      <c r="A163" s="195">
        <v>692</v>
      </c>
      <c r="B163" s="102">
        <v>692</v>
      </c>
      <c r="C163" s="66" t="s">
        <v>944</v>
      </c>
      <c r="D163" s="196"/>
      <c r="E163" s="102"/>
      <c r="F163" s="66"/>
      <c r="G163" s="67" t="s">
        <v>748</v>
      </c>
      <c r="H163" s="71">
        <v>1.355</v>
      </c>
      <c r="I163" s="72">
        <v>2415.9299999999998</v>
      </c>
      <c r="J163" s="72">
        <v>3.68</v>
      </c>
      <c r="K163" s="72">
        <v>3.68</v>
      </c>
      <c r="L163" s="73"/>
      <c r="M163" s="74"/>
      <c r="N163" s="74"/>
      <c r="O163" s="74"/>
    </row>
    <row r="164" spans="1:15" ht="25.5" x14ac:dyDescent="0.2">
      <c r="A164" s="195">
        <v>694</v>
      </c>
      <c r="B164" s="102">
        <v>694</v>
      </c>
      <c r="C164" s="66" t="s">
        <v>945</v>
      </c>
      <c r="D164" s="196">
        <v>693</v>
      </c>
      <c r="E164" s="102">
        <v>693</v>
      </c>
      <c r="F164" s="66">
        <v>2200031824213</v>
      </c>
      <c r="G164" s="67" t="s">
        <v>749</v>
      </c>
      <c r="H164" s="71">
        <v>1.4219999999999999</v>
      </c>
      <c r="I164" s="72">
        <v>661.43</v>
      </c>
      <c r="J164" s="72">
        <v>5.72</v>
      </c>
      <c r="K164" s="72">
        <v>5.72</v>
      </c>
      <c r="L164" s="73">
        <v>-2.5489999999999999</v>
      </c>
      <c r="M164" s="74">
        <v>264.57</v>
      </c>
      <c r="N164" s="74">
        <v>0.05</v>
      </c>
      <c r="O164" s="74">
        <v>0.05</v>
      </c>
    </row>
    <row r="165" spans="1:15" ht="25.5" x14ac:dyDescent="0.2">
      <c r="A165" s="195">
        <v>695</v>
      </c>
      <c r="B165" s="102">
        <v>695</v>
      </c>
      <c r="C165" s="66" t="s">
        <v>946</v>
      </c>
      <c r="D165" s="196"/>
      <c r="E165" s="102"/>
      <c r="F165" s="66"/>
      <c r="G165" s="67" t="s">
        <v>750</v>
      </c>
      <c r="H165" s="71">
        <v>1.405</v>
      </c>
      <c r="I165" s="72">
        <v>2275.27</v>
      </c>
      <c r="J165" s="72">
        <v>0.99</v>
      </c>
      <c r="K165" s="72">
        <v>0.99</v>
      </c>
      <c r="L165" s="73"/>
      <c r="M165" s="74"/>
      <c r="N165" s="74"/>
      <c r="O165" s="74"/>
    </row>
    <row r="166" spans="1:15" ht="12.75" x14ac:dyDescent="0.2">
      <c r="A166" s="195">
        <v>696</v>
      </c>
      <c r="B166" s="102">
        <v>696</v>
      </c>
      <c r="C166" s="66">
        <v>2200030347928</v>
      </c>
      <c r="D166" s="196"/>
      <c r="E166" s="102"/>
      <c r="F166" s="66"/>
      <c r="G166" s="67" t="s">
        <v>751</v>
      </c>
      <c r="H166" s="71">
        <v>9.5389999999999997</v>
      </c>
      <c r="I166" s="72">
        <v>687.25</v>
      </c>
      <c r="J166" s="72">
        <v>5.08</v>
      </c>
      <c r="K166" s="72">
        <v>5.08</v>
      </c>
      <c r="L166" s="73"/>
      <c r="M166" s="74"/>
      <c r="N166" s="74"/>
      <c r="O166" s="74"/>
    </row>
    <row r="167" spans="1:15" ht="25.5" x14ac:dyDescent="0.2">
      <c r="A167" s="195">
        <v>697</v>
      </c>
      <c r="B167" s="102">
        <v>697</v>
      </c>
      <c r="C167" s="66" t="s">
        <v>947</v>
      </c>
      <c r="D167" s="196"/>
      <c r="E167" s="102"/>
      <c r="F167" s="66"/>
      <c r="G167" s="67" t="s">
        <v>752</v>
      </c>
      <c r="H167" s="71">
        <v>0.85099999999999998</v>
      </c>
      <c r="I167" s="72">
        <v>262.29000000000002</v>
      </c>
      <c r="J167" s="72">
        <v>2.79</v>
      </c>
      <c r="K167" s="72">
        <v>2.79</v>
      </c>
      <c r="L167" s="73"/>
      <c r="M167" s="74"/>
      <c r="N167" s="74"/>
      <c r="O167" s="74"/>
    </row>
    <row r="168" spans="1:15" ht="25.5" x14ac:dyDescent="0.2">
      <c r="A168" s="195">
        <v>698</v>
      </c>
      <c r="B168" s="102">
        <v>698</v>
      </c>
      <c r="C168" s="66" t="s">
        <v>948</v>
      </c>
      <c r="D168" s="196"/>
      <c r="E168" s="102"/>
      <c r="F168" s="66"/>
      <c r="G168" s="67" t="s">
        <v>753</v>
      </c>
      <c r="H168" s="71">
        <v>1.514</v>
      </c>
      <c r="I168" s="72">
        <v>262.29000000000002</v>
      </c>
      <c r="J168" s="72">
        <v>4.3099999999999996</v>
      </c>
      <c r="K168" s="72">
        <v>4.3099999999999996</v>
      </c>
      <c r="L168" s="73"/>
      <c r="M168" s="74"/>
      <c r="N168" s="74"/>
      <c r="O168" s="74"/>
    </row>
    <row r="169" spans="1:15" ht="12.75" x14ac:dyDescent="0.2">
      <c r="A169" s="195">
        <v>699</v>
      </c>
      <c r="B169" s="102">
        <v>699</v>
      </c>
      <c r="C169" s="66">
        <v>2200030354118</v>
      </c>
      <c r="D169" s="196"/>
      <c r="E169" s="102"/>
      <c r="F169" s="66"/>
      <c r="G169" s="67" t="s">
        <v>754</v>
      </c>
      <c r="H169" s="71">
        <v>11.225</v>
      </c>
      <c r="I169" s="72">
        <v>131.13999999999999</v>
      </c>
      <c r="J169" s="72">
        <v>4.09</v>
      </c>
      <c r="K169" s="72">
        <v>4.09</v>
      </c>
      <c r="L169" s="73"/>
      <c r="M169" s="74"/>
      <c r="N169" s="74"/>
      <c r="O169" s="74"/>
    </row>
    <row r="170" spans="1:15" ht="25.5" x14ac:dyDescent="0.2">
      <c r="A170" s="195">
        <v>700</v>
      </c>
      <c r="B170" s="102">
        <v>700</v>
      </c>
      <c r="C170" s="66" t="s">
        <v>949</v>
      </c>
      <c r="D170" s="196"/>
      <c r="E170" s="102"/>
      <c r="F170" s="66"/>
      <c r="G170" s="67" t="s">
        <v>755</v>
      </c>
      <c r="H170" s="71">
        <v>12.276999999999999</v>
      </c>
      <c r="I170" s="72">
        <v>262.29000000000002</v>
      </c>
      <c r="J170" s="72">
        <v>10.67</v>
      </c>
      <c r="K170" s="72">
        <v>10.67</v>
      </c>
      <c r="L170" s="73"/>
      <c r="M170" s="74"/>
      <c r="N170" s="74"/>
      <c r="O170" s="74"/>
    </row>
    <row r="171" spans="1:15" ht="12.75" x14ac:dyDescent="0.2">
      <c r="A171" s="195">
        <v>701</v>
      </c>
      <c r="B171" s="102">
        <v>701</v>
      </c>
      <c r="C171" s="66">
        <v>2200031846059</v>
      </c>
      <c r="D171" s="196">
        <v>808</v>
      </c>
      <c r="E171" s="102">
        <v>808</v>
      </c>
      <c r="F171" s="66">
        <v>2200031824747</v>
      </c>
      <c r="G171" s="67" t="s">
        <v>756</v>
      </c>
      <c r="H171" s="71">
        <v>2.5099999999999998</v>
      </c>
      <c r="I171" s="72">
        <v>915.68</v>
      </c>
      <c r="J171" s="72">
        <v>1.51</v>
      </c>
      <c r="K171" s="72">
        <v>1.51</v>
      </c>
      <c r="L171" s="73"/>
      <c r="M171" s="74"/>
      <c r="N171" s="74"/>
      <c r="O171" s="74"/>
    </row>
    <row r="172" spans="1:15" ht="12.75" x14ac:dyDescent="0.2">
      <c r="A172" s="195">
        <v>702</v>
      </c>
      <c r="B172" s="102">
        <v>702</v>
      </c>
      <c r="C172" s="66">
        <v>2200030349260</v>
      </c>
      <c r="D172" s="196">
        <v>807</v>
      </c>
      <c r="E172" s="102">
        <v>807</v>
      </c>
      <c r="F172" s="66">
        <v>2200041310094</v>
      </c>
      <c r="G172" s="67" t="s">
        <v>757</v>
      </c>
      <c r="H172" s="71">
        <v>2.9409999999999998</v>
      </c>
      <c r="I172" s="72">
        <v>724.74</v>
      </c>
      <c r="J172" s="72">
        <v>2.38</v>
      </c>
      <c r="K172" s="72">
        <v>2.38</v>
      </c>
      <c r="L172" s="73"/>
      <c r="M172" s="74">
        <v>193.27</v>
      </c>
      <c r="N172" s="74">
        <v>0.05</v>
      </c>
      <c r="O172" s="74">
        <v>0.05</v>
      </c>
    </row>
    <row r="173" spans="1:15" ht="12.75" x14ac:dyDescent="0.2">
      <c r="A173" s="195">
        <v>703</v>
      </c>
      <c r="B173" s="102">
        <v>703</v>
      </c>
      <c r="C173" s="66">
        <v>2200030348470</v>
      </c>
      <c r="D173" s="196">
        <v>795</v>
      </c>
      <c r="E173" s="102">
        <v>795</v>
      </c>
      <c r="F173" s="66">
        <v>2200042430770</v>
      </c>
      <c r="G173" s="67" t="s">
        <v>758</v>
      </c>
      <c r="H173" s="71">
        <v>7.17</v>
      </c>
      <c r="I173" s="72">
        <v>65.569999999999993</v>
      </c>
      <c r="J173" s="72">
        <v>3.11</v>
      </c>
      <c r="K173" s="72">
        <v>3.11</v>
      </c>
      <c r="L173" s="73">
        <v>-8.1080000000000005</v>
      </c>
      <c r="M173" s="74">
        <v>65.569999999999993</v>
      </c>
      <c r="N173" s="74">
        <v>0.05</v>
      </c>
      <c r="O173" s="74">
        <v>0.05</v>
      </c>
    </row>
    <row r="174" spans="1:15" ht="25.5" x14ac:dyDescent="0.2">
      <c r="A174" s="195">
        <v>704</v>
      </c>
      <c r="B174" s="102">
        <v>704</v>
      </c>
      <c r="C174" s="66" t="s">
        <v>950</v>
      </c>
      <c r="D174" s="196"/>
      <c r="E174" s="102"/>
      <c r="F174" s="66"/>
      <c r="G174" s="67" t="s">
        <v>759</v>
      </c>
      <c r="H174" s="71">
        <v>3.5840000000000001</v>
      </c>
      <c r="I174" s="72">
        <v>262.29000000000002</v>
      </c>
      <c r="J174" s="72">
        <v>4.16</v>
      </c>
      <c r="K174" s="72">
        <v>4.16</v>
      </c>
      <c r="L174" s="73"/>
      <c r="M174" s="74"/>
      <c r="N174" s="74"/>
      <c r="O174" s="74"/>
    </row>
    <row r="175" spans="1:15" ht="25.5" x14ac:dyDescent="0.2">
      <c r="A175" s="195">
        <v>705</v>
      </c>
      <c r="B175" s="102">
        <v>705</v>
      </c>
      <c r="C175" s="66" t="s">
        <v>951</v>
      </c>
      <c r="D175" s="196"/>
      <c r="E175" s="102"/>
      <c r="F175" s="66"/>
      <c r="G175" s="67" t="s">
        <v>760</v>
      </c>
      <c r="H175" s="71"/>
      <c r="I175" s="72">
        <v>5320.73</v>
      </c>
      <c r="J175" s="72">
        <v>1.45</v>
      </c>
      <c r="K175" s="72">
        <v>1.45</v>
      </c>
      <c r="L175" s="73"/>
      <c r="M175" s="74"/>
      <c r="N175" s="74"/>
      <c r="O175" s="74"/>
    </row>
    <row r="176" spans="1:15" ht="25.5" x14ac:dyDescent="0.2">
      <c r="A176" s="195">
        <v>706</v>
      </c>
      <c r="B176" s="102">
        <v>706</v>
      </c>
      <c r="C176" s="66" t="s">
        <v>952</v>
      </c>
      <c r="D176" s="196"/>
      <c r="E176" s="102"/>
      <c r="F176" s="66"/>
      <c r="G176" s="67" t="s">
        <v>761</v>
      </c>
      <c r="H176" s="71">
        <v>7.4690000000000003</v>
      </c>
      <c r="I176" s="72">
        <v>2604.29</v>
      </c>
      <c r="J176" s="72">
        <v>6.22</v>
      </c>
      <c r="K176" s="72">
        <v>6.22</v>
      </c>
      <c r="L176" s="73"/>
      <c r="M176" s="74"/>
      <c r="N176" s="74"/>
      <c r="O176" s="74"/>
    </row>
    <row r="177" spans="1:15" ht="12.75" x14ac:dyDescent="0.2">
      <c r="A177" s="195">
        <v>707</v>
      </c>
      <c r="B177" s="102">
        <v>707</v>
      </c>
      <c r="C177" s="66">
        <v>2200041209970</v>
      </c>
      <c r="D177" s="196">
        <v>809</v>
      </c>
      <c r="E177" s="102">
        <v>809</v>
      </c>
      <c r="F177" s="66">
        <v>2200041209989</v>
      </c>
      <c r="G177" s="67" t="s">
        <v>762</v>
      </c>
      <c r="H177" s="71">
        <v>5.9710000000000001</v>
      </c>
      <c r="I177" s="72">
        <v>6.24</v>
      </c>
      <c r="J177" s="72">
        <v>1.3</v>
      </c>
      <c r="K177" s="72">
        <v>1.3</v>
      </c>
      <c r="L177" s="73">
        <v>-5.9710000000000001</v>
      </c>
      <c r="M177" s="74">
        <v>124.9</v>
      </c>
      <c r="N177" s="74">
        <v>0.05</v>
      </c>
      <c r="O177" s="74">
        <v>0.05</v>
      </c>
    </row>
    <row r="178" spans="1:15" ht="12.75" x14ac:dyDescent="0.2">
      <c r="A178" s="195">
        <v>708</v>
      </c>
      <c r="B178" s="102">
        <v>708</v>
      </c>
      <c r="C178" s="66">
        <v>2200030348373</v>
      </c>
      <c r="D178" s="196">
        <v>794</v>
      </c>
      <c r="E178" s="102">
        <v>794</v>
      </c>
      <c r="F178" s="66">
        <v>2200031824524</v>
      </c>
      <c r="G178" s="67" t="s">
        <v>763</v>
      </c>
      <c r="H178" s="71">
        <v>6.024</v>
      </c>
      <c r="I178" s="72">
        <v>142.88</v>
      </c>
      <c r="J178" s="72">
        <v>3.23</v>
      </c>
      <c r="K178" s="72">
        <v>3.23</v>
      </c>
      <c r="L178" s="73">
        <v>-6.1740000000000004</v>
      </c>
      <c r="M178" s="74">
        <v>119.41</v>
      </c>
      <c r="N178" s="74">
        <v>0.05</v>
      </c>
      <c r="O178" s="74">
        <v>0.05</v>
      </c>
    </row>
    <row r="179" spans="1:15" ht="25.5" x14ac:dyDescent="0.2">
      <c r="A179" s="195">
        <v>709</v>
      </c>
      <c r="B179" s="102">
        <v>709</v>
      </c>
      <c r="C179" s="66" t="s">
        <v>953</v>
      </c>
      <c r="D179" s="196">
        <v>722</v>
      </c>
      <c r="E179" s="102">
        <v>722</v>
      </c>
      <c r="F179" s="66" t="s">
        <v>959</v>
      </c>
      <c r="G179" s="67" t="s">
        <v>764</v>
      </c>
      <c r="H179" s="71">
        <v>8.1720000000000006</v>
      </c>
      <c r="I179" s="72">
        <v>148.53</v>
      </c>
      <c r="J179" s="72">
        <v>1.43</v>
      </c>
      <c r="K179" s="72">
        <v>1.43</v>
      </c>
      <c r="L179" s="73">
        <v>-8.1929999999999996</v>
      </c>
      <c r="M179" s="74">
        <v>113.76</v>
      </c>
      <c r="N179" s="74">
        <v>0.05</v>
      </c>
      <c r="O179" s="74">
        <v>0.05</v>
      </c>
    </row>
    <row r="180" spans="1:15" ht="12.75" x14ac:dyDescent="0.2">
      <c r="A180" s="195">
        <v>713</v>
      </c>
      <c r="B180" s="102">
        <v>713</v>
      </c>
      <c r="C180" s="66">
        <v>2200042194640</v>
      </c>
      <c r="D180" s="196">
        <v>776</v>
      </c>
      <c r="E180" s="102">
        <v>776</v>
      </c>
      <c r="F180" s="66">
        <v>2200042103449</v>
      </c>
      <c r="G180" s="67" t="s">
        <v>765</v>
      </c>
      <c r="H180" s="71"/>
      <c r="I180" s="72">
        <v>18.28</v>
      </c>
      <c r="J180" s="72">
        <v>1.04</v>
      </c>
      <c r="K180" s="72">
        <v>1.04</v>
      </c>
      <c r="L180" s="73"/>
      <c r="M180" s="74">
        <v>761.66</v>
      </c>
      <c r="N180" s="74">
        <v>0.05</v>
      </c>
      <c r="O180" s="74">
        <v>0.05</v>
      </c>
    </row>
    <row r="181" spans="1:15" ht="12.75" x14ac:dyDescent="0.2">
      <c r="A181" s="195">
        <v>714</v>
      </c>
      <c r="B181" s="102">
        <v>714</v>
      </c>
      <c r="C181" s="66">
        <v>2200042108127</v>
      </c>
      <c r="D181" s="196">
        <v>777</v>
      </c>
      <c r="E181" s="102">
        <v>777</v>
      </c>
      <c r="F181" s="66">
        <v>2200042108289</v>
      </c>
      <c r="G181" s="67" t="s">
        <v>766</v>
      </c>
      <c r="H181" s="71">
        <v>0.76700000000000002</v>
      </c>
      <c r="I181" s="72">
        <v>3.53</v>
      </c>
      <c r="J181" s="72">
        <v>2.79</v>
      </c>
      <c r="K181" s="72">
        <v>2.79</v>
      </c>
      <c r="L181" s="73"/>
      <c r="M181" s="74">
        <v>588.01</v>
      </c>
      <c r="N181" s="74">
        <v>0.05</v>
      </c>
      <c r="O181" s="74">
        <v>0.05</v>
      </c>
    </row>
    <row r="182" spans="1:15" ht="12.75" x14ac:dyDescent="0.2">
      <c r="A182" s="195">
        <v>715</v>
      </c>
      <c r="B182" s="102">
        <v>715</v>
      </c>
      <c r="C182" s="66">
        <v>2200042385453</v>
      </c>
      <c r="D182" s="196">
        <v>778</v>
      </c>
      <c r="E182" s="102">
        <v>778</v>
      </c>
      <c r="F182" s="66">
        <v>2200042385462</v>
      </c>
      <c r="G182" s="67" t="s">
        <v>767</v>
      </c>
      <c r="H182" s="71">
        <v>0.88</v>
      </c>
      <c r="I182" s="72">
        <v>65.900000000000006</v>
      </c>
      <c r="J182" s="72">
        <v>1.1599999999999999</v>
      </c>
      <c r="K182" s="72">
        <v>1.1599999999999999</v>
      </c>
      <c r="L182" s="73"/>
      <c r="M182" s="74">
        <v>2635.97</v>
      </c>
      <c r="N182" s="74">
        <v>0.05</v>
      </c>
      <c r="O182" s="74">
        <v>0.05</v>
      </c>
    </row>
    <row r="183" spans="1:15" ht="12.75" x14ac:dyDescent="0.2">
      <c r="A183" s="195">
        <v>716</v>
      </c>
      <c r="B183" s="102">
        <v>716</v>
      </c>
      <c r="C183" s="66">
        <v>2200042165037</v>
      </c>
      <c r="D183" s="196">
        <v>779</v>
      </c>
      <c r="E183" s="102">
        <v>779</v>
      </c>
      <c r="F183" s="66">
        <v>2200042165046</v>
      </c>
      <c r="G183" s="67" t="s">
        <v>768</v>
      </c>
      <c r="H183" s="71">
        <v>0.51100000000000001</v>
      </c>
      <c r="I183" s="72">
        <v>5.45</v>
      </c>
      <c r="J183" s="72">
        <v>1.64</v>
      </c>
      <c r="K183" s="72">
        <v>1.64</v>
      </c>
      <c r="L183" s="73"/>
      <c r="M183" s="74">
        <v>763.36</v>
      </c>
      <c r="N183" s="74">
        <v>0.05</v>
      </c>
      <c r="O183" s="74">
        <v>0.05</v>
      </c>
    </row>
    <row r="184" spans="1:15" ht="12.75" x14ac:dyDescent="0.2">
      <c r="A184" s="195">
        <v>717</v>
      </c>
      <c r="B184" s="102">
        <v>717</v>
      </c>
      <c r="C184" s="66">
        <v>2200042171449</v>
      </c>
      <c r="D184" s="196">
        <v>780</v>
      </c>
      <c r="E184" s="102">
        <v>780</v>
      </c>
      <c r="F184" s="66">
        <v>2200042171458</v>
      </c>
      <c r="G184" s="67" t="s">
        <v>769</v>
      </c>
      <c r="H184" s="71">
        <v>0.185</v>
      </c>
      <c r="I184" s="72">
        <v>12.91</v>
      </c>
      <c r="J184" s="72">
        <v>1.69</v>
      </c>
      <c r="K184" s="72">
        <v>1.69</v>
      </c>
      <c r="L184" s="73"/>
      <c r="M184" s="74">
        <v>753.13</v>
      </c>
      <c r="N184" s="74">
        <v>0.05</v>
      </c>
      <c r="O184" s="74">
        <v>0.05</v>
      </c>
    </row>
    <row r="185" spans="1:15" ht="12.75" x14ac:dyDescent="0.2">
      <c r="A185" s="195">
        <v>718</v>
      </c>
      <c r="B185" s="102">
        <v>718</v>
      </c>
      <c r="C185" s="66">
        <v>2200042356276</v>
      </c>
      <c r="D185" s="196">
        <v>781</v>
      </c>
      <c r="E185" s="102">
        <v>781</v>
      </c>
      <c r="F185" s="66">
        <v>2200042356285</v>
      </c>
      <c r="G185" s="67" t="s">
        <v>770</v>
      </c>
      <c r="H185" s="71">
        <v>2.5000000000000001E-2</v>
      </c>
      <c r="I185" s="72">
        <v>91.83</v>
      </c>
      <c r="J185" s="72">
        <v>1.62</v>
      </c>
      <c r="K185" s="72">
        <v>1.62</v>
      </c>
      <c r="L185" s="73"/>
      <c r="M185" s="74">
        <v>844.85</v>
      </c>
      <c r="N185" s="74">
        <v>0.05</v>
      </c>
      <c r="O185" s="74">
        <v>0.05</v>
      </c>
    </row>
    <row r="186" spans="1:15" ht="76.5" x14ac:dyDescent="0.2">
      <c r="A186" s="195">
        <v>720</v>
      </c>
      <c r="B186" s="102">
        <v>720</v>
      </c>
      <c r="C186" s="66" t="s">
        <v>954</v>
      </c>
      <c r="D186" s="196"/>
      <c r="E186" s="102"/>
      <c r="F186" s="66"/>
      <c r="G186" s="67" t="s">
        <v>771</v>
      </c>
      <c r="H186" s="71">
        <v>1.7989999999999999</v>
      </c>
      <c r="I186" s="72">
        <v>524.58000000000004</v>
      </c>
      <c r="J186" s="72">
        <v>2.4</v>
      </c>
      <c r="K186" s="72">
        <v>2.4</v>
      </c>
      <c r="L186" s="73"/>
      <c r="M186" s="74"/>
      <c r="N186" s="74"/>
      <c r="O186" s="74"/>
    </row>
    <row r="187" spans="1:15" ht="12.75" x14ac:dyDescent="0.2">
      <c r="A187" s="195">
        <v>750</v>
      </c>
      <c r="B187" s="102">
        <v>750</v>
      </c>
      <c r="C187" s="66">
        <v>2200032138124</v>
      </c>
      <c r="D187" s="196">
        <v>751</v>
      </c>
      <c r="E187" s="102">
        <v>751</v>
      </c>
      <c r="F187" s="66">
        <v>2200032050436</v>
      </c>
      <c r="G187" s="67" t="s">
        <v>772</v>
      </c>
      <c r="H187" s="71"/>
      <c r="I187" s="72">
        <v>896.42</v>
      </c>
      <c r="J187" s="72">
        <v>2.0099999999999998</v>
      </c>
      <c r="K187" s="72">
        <v>2.0099999999999998</v>
      </c>
      <c r="L187" s="73"/>
      <c r="M187" s="74"/>
      <c r="N187" s="74"/>
      <c r="O187" s="74"/>
    </row>
    <row r="188" spans="1:15" ht="12.75" x14ac:dyDescent="0.2">
      <c r="A188" s="195">
        <v>759</v>
      </c>
      <c r="B188" s="102">
        <v>759</v>
      </c>
      <c r="C188" s="66">
        <v>2200041527904</v>
      </c>
      <c r="D188" s="196"/>
      <c r="E188" s="102"/>
      <c r="F188" s="66"/>
      <c r="G188" s="67" t="s">
        <v>773</v>
      </c>
      <c r="H188" s="71">
        <v>4.1109999999999998</v>
      </c>
      <c r="I188" s="72">
        <v>648.88</v>
      </c>
      <c r="J188" s="72">
        <v>1.7</v>
      </c>
      <c r="K188" s="72">
        <v>1.7</v>
      </c>
      <c r="L188" s="73"/>
      <c r="M188" s="74"/>
      <c r="N188" s="74"/>
      <c r="O188" s="74"/>
    </row>
    <row r="189" spans="1:15" ht="12.75" x14ac:dyDescent="0.2">
      <c r="A189" s="195">
        <v>797</v>
      </c>
      <c r="B189" s="102">
        <v>797</v>
      </c>
      <c r="C189" s="66">
        <v>2200030348452</v>
      </c>
      <c r="D189" s="196">
        <v>804</v>
      </c>
      <c r="E189" s="102">
        <v>804</v>
      </c>
      <c r="F189" s="66">
        <v>2200031824551</v>
      </c>
      <c r="G189" s="67" t="s">
        <v>774</v>
      </c>
      <c r="H189" s="71">
        <v>1.2270000000000001</v>
      </c>
      <c r="I189" s="72">
        <v>150.27000000000001</v>
      </c>
      <c r="J189" s="72">
        <v>2.78</v>
      </c>
      <c r="K189" s="72">
        <v>2.78</v>
      </c>
      <c r="L189" s="73"/>
      <c r="M189" s="74"/>
      <c r="N189" s="74"/>
      <c r="O189" s="74"/>
    </row>
    <row r="190" spans="1:15" ht="12.75" x14ac:dyDescent="0.2">
      <c r="A190" s="195">
        <v>798</v>
      </c>
      <c r="B190" s="102">
        <v>798</v>
      </c>
      <c r="C190" s="66">
        <v>2200030348382</v>
      </c>
      <c r="D190" s="196">
        <v>803</v>
      </c>
      <c r="E190" s="102">
        <v>803</v>
      </c>
      <c r="F190" s="66">
        <v>2200030347690</v>
      </c>
      <c r="G190" s="67" t="s">
        <v>775</v>
      </c>
      <c r="H190" s="71">
        <v>1.353</v>
      </c>
      <c r="I190" s="72">
        <v>283.55</v>
      </c>
      <c r="J190" s="72">
        <v>2.2400000000000002</v>
      </c>
      <c r="K190" s="72">
        <v>2.2400000000000002</v>
      </c>
      <c r="L190" s="73">
        <v>-1.71</v>
      </c>
      <c r="M190" s="74">
        <v>241.02</v>
      </c>
      <c r="N190" s="74">
        <v>0.05</v>
      </c>
      <c r="O190" s="74">
        <v>0.05</v>
      </c>
    </row>
    <row r="191" spans="1:15" ht="12.75" x14ac:dyDescent="0.2">
      <c r="A191" s="195">
        <v>799</v>
      </c>
      <c r="B191" s="102">
        <v>799</v>
      </c>
      <c r="C191" s="66">
        <v>2200032010879</v>
      </c>
      <c r="D191" s="196">
        <v>801</v>
      </c>
      <c r="E191" s="102">
        <v>801</v>
      </c>
      <c r="F191" s="66">
        <v>2200031824738</v>
      </c>
      <c r="G191" s="67" t="s">
        <v>776</v>
      </c>
      <c r="H191" s="71">
        <v>1.103</v>
      </c>
      <c r="I191" s="72">
        <v>637.97</v>
      </c>
      <c r="J191" s="72">
        <v>1.28</v>
      </c>
      <c r="K191" s="72">
        <v>1.28</v>
      </c>
      <c r="L191" s="73"/>
      <c r="M191" s="74"/>
      <c r="N191" s="74"/>
      <c r="O191" s="74"/>
    </row>
    <row r="192" spans="1:15" ht="12.75" x14ac:dyDescent="0.2">
      <c r="A192" s="195">
        <v>800</v>
      </c>
      <c r="B192" s="102">
        <v>800</v>
      </c>
      <c r="C192" s="66">
        <v>2200030348666</v>
      </c>
      <c r="D192" s="196">
        <v>802</v>
      </c>
      <c r="E192" s="102">
        <v>802</v>
      </c>
      <c r="F192" s="66">
        <v>2200031824490</v>
      </c>
      <c r="G192" s="67" t="s">
        <v>777</v>
      </c>
      <c r="H192" s="71">
        <v>1.19</v>
      </c>
      <c r="I192" s="72">
        <v>85.74</v>
      </c>
      <c r="J192" s="72">
        <v>1.33</v>
      </c>
      <c r="K192" s="72">
        <v>1.33</v>
      </c>
      <c r="L192" s="73"/>
      <c r="M192" s="74"/>
      <c r="N192" s="74"/>
      <c r="O192" s="74"/>
    </row>
    <row r="193" spans="1:15" ht="12.75" x14ac:dyDescent="0.2">
      <c r="A193" s="195">
        <v>805</v>
      </c>
      <c r="B193" s="102">
        <v>805</v>
      </c>
      <c r="C193" s="66">
        <v>2200030349242</v>
      </c>
      <c r="D193" s="196">
        <v>733</v>
      </c>
      <c r="E193" s="102">
        <v>733</v>
      </c>
      <c r="F193" s="66" t="s">
        <v>960</v>
      </c>
      <c r="G193" s="67" t="s">
        <v>778</v>
      </c>
      <c r="H193" s="71">
        <v>1.7070000000000001</v>
      </c>
      <c r="I193" s="72">
        <v>7259.06</v>
      </c>
      <c r="J193" s="72">
        <v>0.94</v>
      </c>
      <c r="K193" s="72">
        <v>0.94</v>
      </c>
      <c r="L193" s="73"/>
      <c r="M193" s="74"/>
      <c r="N193" s="74"/>
      <c r="O193" s="74"/>
    </row>
    <row r="194" spans="1:15" ht="12.75" x14ac:dyDescent="0.2">
      <c r="A194" s="195">
        <v>810</v>
      </c>
      <c r="B194" s="102">
        <v>810</v>
      </c>
      <c r="C194" s="66">
        <v>2200042163484</v>
      </c>
      <c r="D194" s="196">
        <v>790</v>
      </c>
      <c r="E194" s="102">
        <v>790</v>
      </c>
      <c r="F194" s="66">
        <v>2200042163493</v>
      </c>
      <c r="G194" s="67" t="s">
        <v>779</v>
      </c>
      <c r="H194" s="71">
        <v>1.2549999999999999</v>
      </c>
      <c r="I194" s="72">
        <v>3.62</v>
      </c>
      <c r="J194" s="72">
        <v>2.46</v>
      </c>
      <c r="K194" s="72">
        <v>2.46</v>
      </c>
      <c r="L194" s="73"/>
      <c r="M194" s="74">
        <v>615.07000000000005</v>
      </c>
      <c r="N194" s="74">
        <v>0.05</v>
      </c>
      <c r="O194" s="74">
        <v>0.05</v>
      </c>
    </row>
    <row r="195" spans="1:15" ht="38.25" x14ac:dyDescent="0.2">
      <c r="A195" s="195">
        <v>811</v>
      </c>
      <c r="B195" s="102">
        <v>811</v>
      </c>
      <c r="C195" s="66" t="s">
        <v>955</v>
      </c>
      <c r="D195" s="196">
        <v>793</v>
      </c>
      <c r="E195" s="102">
        <v>793</v>
      </c>
      <c r="F195" s="66" t="s">
        <v>961</v>
      </c>
      <c r="G195" s="67" t="s">
        <v>780</v>
      </c>
      <c r="H195" s="71">
        <v>1.3120000000000001</v>
      </c>
      <c r="I195" s="72">
        <v>454.91</v>
      </c>
      <c r="J195" s="72">
        <v>3.11</v>
      </c>
      <c r="K195" s="72">
        <v>3.11</v>
      </c>
      <c r="L195" s="73">
        <v>-1.9710000000000001</v>
      </c>
      <c r="M195" s="74">
        <v>331.96</v>
      </c>
      <c r="N195" s="74">
        <v>0.05</v>
      </c>
      <c r="O195" s="74">
        <v>0.05</v>
      </c>
    </row>
    <row r="196" spans="1:15" ht="38.25" x14ac:dyDescent="0.2">
      <c r="A196" s="195">
        <v>812</v>
      </c>
      <c r="B196" s="102">
        <v>812</v>
      </c>
      <c r="C196" s="66" t="s">
        <v>956</v>
      </c>
      <c r="D196" s="196"/>
      <c r="E196" s="102"/>
      <c r="F196" s="66"/>
      <c r="G196" s="67" t="s">
        <v>781</v>
      </c>
      <c r="H196" s="71">
        <v>1.3120000000000001</v>
      </c>
      <c r="I196" s="72">
        <v>786.86</v>
      </c>
      <c r="J196" s="72">
        <v>4.12</v>
      </c>
      <c r="K196" s="72">
        <v>4.12</v>
      </c>
      <c r="L196" s="73"/>
      <c r="M196" s="74"/>
      <c r="N196" s="74"/>
      <c r="O196" s="74"/>
    </row>
    <row r="197" spans="1:15" ht="12.75" x14ac:dyDescent="0.2">
      <c r="A197" s="195">
        <v>815</v>
      </c>
      <c r="B197" s="102">
        <v>815</v>
      </c>
      <c r="C197" s="66">
        <v>2200042163410</v>
      </c>
      <c r="D197" s="196">
        <v>792</v>
      </c>
      <c r="E197" s="102">
        <v>792</v>
      </c>
      <c r="F197" s="66">
        <v>2200042163457</v>
      </c>
      <c r="G197" s="67" t="s">
        <v>782</v>
      </c>
      <c r="H197" s="71">
        <v>1.2999999999999999E-2</v>
      </c>
      <c r="I197" s="72">
        <v>3.88</v>
      </c>
      <c r="J197" s="72">
        <v>1.9</v>
      </c>
      <c r="K197" s="72">
        <v>1.9</v>
      </c>
      <c r="L197" s="73"/>
      <c r="M197" s="74">
        <v>528.89</v>
      </c>
      <c r="N197" s="74">
        <v>0.05</v>
      </c>
      <c r="O197" s="74">
        <v>0.05</v>
      </c>
    </row>
    <row r="198" spans="1:15" ht="12.75" x14ac:dyDescent="0.2">
      <c r="A198" s="195">
        <v>816</v>
      </c>
      <c r="B198" s="102">
        <v>816</v>
      </c>
      <c r="C198" s="66">
        <v>2200042165055</v>
      </c>
      <c r="D198" s="196">
        <v>900</v>
      </c>
      <c r="E198" s="102">
        <v>900</v>
      </c>
      <c r="F198" s="66">
        <v>2200042165064</v>
      </c>
      <c r="G198" s="67" t="s">
        <v>783</v>
      </c>
      <c r="H198" s="71">
        <v>1.2609999999999999</v>
      </c>
      <c r="I198" s="72">
        <v>4.72</v>
      </c>
      <c r="J198" s="72">
        <v>2.58</v>
      </c>
      <c r="K198" s="72">
        <v>2.58</v>
      </c>
      <c r="L198" s="73"/>
      <c r="M198" s="74">
        <v>495.22</v>
      </c>
      <c r="N198" s="74">
        <v>0.05</v>
      </c>
      <c r="O198" s="74">
        <v>0.05</v>
      </c>
    </row>
    <row r="199" spans="1:15" ht="12.75" x14ac:dyDescent="0.2">
      <c r="A199" s="195">
        <v>817</v>
      </c>
      <c r="B199" s="102">
        <v>817</v>
      </c>
      <c r="C199" s="66">
        <v>2200042165073</v>
      </c>
      <c r="D199" s="196">
        <v>901</v>
      </c>
      <c r="E199" s="102">
        <v>901</v>
      </c>
      <c r="F199" s="66">
        <v>2200042165082</v>
      </c>
      <c r="G199" s="67" t="s">
        <v>784</v>
      </c>
      <c r="H199" s="71">
        <v>10.307</v>
      </c>
      <c r="I199" s="72">
        <v>7.45</v>
      </c>
      <c r="J199" s="72">
        <v>1.5</v>
      </c>
      <c r="K199" s="72">
        <v>1.5</v>
      </c>
      <c r="L199" s="73"/>
      <c r="M199" s="74">
        <v>782.6</v>
      </c>
      <c r="N199" s="74">
        <v>0.05</v>
      </c>
      <c r="O199" s="74">
        <v>0.05</v>
      </c>
    </row>
    <row r="200" spans="1:15" ht="12.75" x14ac:dyDescent="0.2">
      <c r="A200" s="195">
        <v>818</v>
      </c>
      <c r="B200" s="102">
        <v>818</v>
      </c>
      <c r="C200" s="66">
        <v>2200042172043</v>
      </c>
      <c r="D200" s="196">
        <v>903</v>
      </c>
      <c r="E200" s="102">
        <v>903</v>
      </c>
      <c r="F200" s="66">
        <v>2200042172052</v>
      </c>
      <c r="G200" s="67" t="s">
        <v>785</v>
      </c>
      <c r="H200" s="71">
        <v>0.27</v>
      </c>
      <c r="I200" s="72">
        <v>125.49</v>
      </c>
      <c r="J200" s="72">
        <v>0.95</v>
      </c>
      <c r="K200" s="72">
        <v>0.95</v>
      </c>
      <c r="L200" s="73">
        <v>-0.27500000000000002</v>
      </c>
      <c r="M200" s="74">
        <v>501.96</v>
      </c>
      <c r="N200" s="74">
        <v>0.05</v>
      </c>
      <c r="O200" s="74">
        <v>0.05</v>
      </c>
    </row>
    <row r="201" spans="1:15" ht="12.75" x14ac:dyDescent="0.2">
      <c r="A201" s="195">
        <v>820</v>
      </c>
      <c r="B201" s="102">
        <v>820</v>
      </c>
      <c r="C201" s="66">
        <v>2200042169714</v>
      </c>
      <c r="D201" s="196">
        <v>905</v>
      </c>
      <c r="E201" s="102">
        <v>905</v>
      </c>
      <c r="F201" s="66">
        <v>2200042169723</v>
      </c>
      <c r="G201" s="67" t="s">
        <v>786</v>
      </c>
      <c r="H201" s="71">
        <v>2.0699999999999998</v>
      </c>
      <c r="I201" s="72">
        <v>5.0199999999999996</v>
      </c>
      <c r="J201" s="72">
        <v>3.14</v>
      </c>
      <c r="K201" s="72">
        <v>3.14</v>
      </c>
      <c r="L201" s="73"/>
      <c r="M201" s="74">
        <v>756.72</v>
      </c>
      <c r="N201" s="74">
        <v>0.05</v>
      </c>
      <c r="O201" s="74">
        <v>0.05</v>
      </c>
    </row>
    <row r="202" spans="1:15" ht="12.75" x14ac:dyDescent="0.2">
      <c r="A202" s="195">
        <v>821</v>
      </c>
      <c r="B202" s="102">
        <v>821</v>
      </c>
      <c r="C202" s="66">
        <v>2200042171183</v>
      </c>
      <c r="D202" s="196">
        <v>906</v>
      </c>
      <c r="E202" s="102">
        <v>906</v>
      </c>
      <c r="F202" s="66">
        <v>2200042171192</v>
      </c>
      <c r="G202" s="67" t="s">
        <v>787</v>
      </c>
      <c r="H202" s="71">
        <v>0.93300000000000005</v>
      </c>
      <c r="I202" s="72">
        <v>4.1500000000000004</v>
      </c>
      <c r="J202" s="72">
        <v>2.72</v>
      </c>
      <c r="K202" s="72">
        <v>2.72</v>
      </c>
      <c r="L202" s="73"/>
      <c r="M202" s="74">
        <v>714.33</v>
      </c>
      <c r="N202" s="74">
        <v>0.05</v>
      </c>
      <c r="O202" s="74">
        <v>0.05</v>
      </c>
    </row>
    <row r="203" spans="1:15" ht="12.75" x14ac:dyDescent="0.2">
      <c r="A203" s="195">
        <v>822</v>
      </c>
      <c r="B203" s="102">
        <v>822</v>
      </c>
      <c r="C203" s="66">
        <v>2200042171208</v>
      </c>
      <c r="D203" s="196">
        <v>907</v>
      </c>
      <c r="E203" s="102">
        <v>907</v>
      </c>
      <c r="F203" s="66">
        <v>2200042171226</v>
      </c>
      <c r="G203" s="67" t="s">
        <v>788</v>
      </c>
      <c r="H203" s="71">
        <v>12.502000000000001</v>
      </c>
      <c r="I203" s="72">
        <v>5.15</v>
      </c>
      <c r="J203" s="72">
        <v>2.52</v>
      </c>
      <c r="K203" s="72">
        <v>2.52</v>
      </c>
      <c r="L203" s="73"/>
      <c r="M203" s="74">
        <v>617.92999999999995</v>
      </c>
      <c r="N203" s="74">
        <v>0.05</v>
      </c>
      <c r="O203" s="74">
        <v>0.05</v>
      </c>
    </row>
    <row r="204" spans="1:15" ht="12.75" x14ac:dyDescent="0.2">
      <c r="A204" s="195">
        <v>823</v>
      </c>
      <c r="B204" s="102">
        <v>823</v>
      </c>
      <c r="C204" s="66">
        <v>2200042171244</v>
      </c>
      <c r="D204" s="196">
        <v>908</v>
      </c>
      <c r="E204" s="102">
        <v>908</v>
      </c>
      <c r="F204" s="66">
        <v>2200042171253</v>
      </c>
      <c r="G204" s="67" t="s">
        <v>789</v>
      </c>
      <c r="H204" s="71">
        <v>0.77300000000000002</v>
      </c>
      <c r="I204" s="72">
        <v>1.05</v>
      </c>
      <c r="J204" s="72">
        <v>4.72</v>
      </c>
      <c r="K204" s="72">
        <v>4.72</v>
      </c>
      <c r="L204" s="73"/>
      <c r="M204" s="74">
        <v>511.71</v>
      </c>
      <c r="N204" s="74">
        <v>0.05</v>
      </c>
      <c r="O204" s="74">
        <v>0.05</v>
      </c>
    </row>
    <row r="205" spans="1:15" ht="12.75" x14ac:dyDescent="0.2">
      <c r="A205" s="195">
        <v>824</v>
      </c>
      <c r="B205" s="102">
        <v>824</v>
      </c>
      <c r="C205" s="66">
        <v>2200042171616</v>
      </c>
      <c r="D205" s="196">
        <v>909</v>
      </c>
      <c r="E205" s="102">
        <v>909</v>
      </c>
      <c r="F205" s="66">
        <v>2200042171625</v>
      </c>
      <c r="G205" s="67" t="s">
        <v>790</v>
      </c>
      <c r="H205" s="71">
        <v>0.77600000000000002</v>
      </c>
      <c r="I205" s="72">
        <v>11.5</v>
      </c>
      <c r="J205" s="72">
        <v>2.2200000000000002</v>
      </c>
      <c r="K205" s="72">
        <v>2.2200000000000002</v>
      </c>
      <c r="L205" s="73"/>
      <c r="M205" s="74">
        <v>690.04</v>
      </c>
      <c r="N205" s="74">
        <v>0.05</v>
      </c>
      <c r="O205" s="74">
        <v>0.05</v>
      </c>
    </row>
    <row r="206" spans="1:15" ht="12.75" x14ac:dyDescent="0.2">
      <c r="A206" s="195">
        <v>825</v>
      </c>
      <c r="B206" s="102">
        <v>825</v>
      </c>
      <c r="C206" s="66">
        <v>2200042172512</v>
      </c>
      <c r="D206" s="196">
        <v>910</v>
      </c>
      <c r="E206" s="102">
        <v>910</v>
      </c>
      <c r="F206" s="66">
        <v>2200042172521</v>
      </c>
      <c r="G206" s="67" t="s">
        <v>791</v>
      </c>
      <c r="H206" s="71">
        <v>3.984</v>
      </c>
      <c r="I206" s="72">
        <v>1.59</v>
      </c>
      <c r="J206" s="72">
        <v>3.13</v>
      </c>
      <c r="K206" s="72">
        <v>3.13</v>
      </c>
      <c r="L206" s="73"/>
      <c r="M206" s="74">
        <v>481.84</v>
      </c>
      <c r="N206" s="74">
        <v>0.05</v>
      </c>
      <c r="O206" s="74">
        <v>0.05</v>
      </c>
    </row>
    <row r="207" spans="1:15" ht="12.75" x14ac:dyDescent="0.2">
      <c r="A207" s="195">
        <v>826</v>
      </c>
      <c r="B207" s="102">
        <v>826</v>
      </c>
      <c r="C207" s="66">
        <v>2200042172920</v>
      </c>
      <c r="D207" s="196">
        <v>911</v>
      </c>
      <c r="E207" s="102">
        <v>911</v>
      </c>
      <c r="F207" s="66">
        <v>2200042172930</v>
      </c>
      <c r="G207" s="67" t="s">
        <v>792</v>
      </c>
      <c r="H207" s="71">
        <v>0.443</v>
      </c>
      <c r="I207" s="72">
        <v>20.100000000000001</v>
      </c>
      <c r="J207" s="72">
        <v>2.8</v>
      </c>
      <c r="K207" s="72">
        <v>2.8</v>
      </c>
      <c r="L207" s="73"/>
      <c r="M207" s="74">
        <v>2709.01</v>
      </c>
      <c r="N207" s="74">
        <v>0.05</v>
      </c>
      <c r="O207" s="74">
        <v>0.05</v>
      </c>
    </row>
    <row r="208" spans="1:15" ht="12.75" x14ac:dyDescent="0.2">
      <c r="A208" s="195">
        <v>827</v>
      </c>
      <c r="B208" s="102">
        <v>827</v>
      </c>
      <c r="C208" s="66">
        <v>2200042172897</v>
      </c>
      <c r="D208" s="196">
        <v>912</v>
      </c>
      <c r="E208" s="102">
        <v>912</v>
      </c>
      <c r="F208" s="66">
        <v>2200042172902</v>
      </c>
      <c r="G208" s="67" t="s">
        <v>793</v>
      </c>
      <c r="H208" s="71">
        <v>0.74299999999999999</v>
      </c>
      <c r="I208" s="72">
        <v>4.21</v>
      </c>
      <c r="J208" s="72">
        <v>3.15</v>
      </c>
      <c r="K208" s="72">
        <v>3.15</v>
      </c>
      <c r="L208" s="73"/>
      <c r="M208" s="74">
        <v>467.9</v>
      </c>
      <c r="N208" s="74">
        <v>0.05</v>
      </c>
      <c r="O208" s="74">
        <v>0.05</v>
      </c>
    </row>
    <row r="209" spans="1:15" ht="25.5" x14ac:dyDescent="0.2">
      <c r="A209" s="195">
        <v>828</v>
      </c>
      <c r="B209" s="102">
        <v>828</v>
      </c>
      <c r="C209" s="66" t="s">
        <v>957</v>
      </c>
      <c r="D209" s="196"/>
      <c r="E209" s="102"/>
      <c r="F209" s="66"/>
      <c r="G209" s="67" t="s">
        <v>794</v>
      </c>
      <c r="H209" s="71">
        <v>6.8140000000000001</v>
      </c>
      <c r="I209" s="72">
        <v>3721.85</v>
      </c>
      <c r="J209" s="72">
        <v>5.37</v>
      </c>
      <c r="K209" s="72">
        <v>5.37</v>
      </c>
      <c r="L209" s="73"/>
      <c r="M209" s="74"/>
      <c r="N209" s="74"/>
      <c r="O209" s="74"/>
    </row>
    <row r="210" spans="1:15" ht="12.75" x14ac:dyDescent="0.2">
      <c r="A210" s="195">
        <v>829</v>
      </c>
      <c r="B210" s="102">
        <v>829</v>
      </c>
      <c r="C210" s="66">
        <v>2200042174272</v>
      </c>
      <c r="D210" s="196">
        <v>914</v>
      </c>
      <c r="E210" s="102">
        <v>914</v>
      </c>
      <c r="F210" s="66">
        <v>2200042174281</v>
      </c>
      <c r="G210" s="67" t="s">
        <v>795</v>
      </c>
      <c r="H210" s="71">
        <v>0.84</v>
      </c>
      <c r="I210" s="72">
        <v>17.88</v>
      </c>
      <c r="J210" s="72">
        <v>1.87</v>
      </c>
      <c r="K210" s="72">
        <v>1.87</v>
      </c>
      <c r="L210" s="73"/>
      <c r="M210" s="74">
        <v>2132.83</v>
      </c>
      <c r="N210" s="74">
        <v>0.05</v>
      </c>
      <c r="O210" s="74">
        <v>0.05</v>
      </c>
    </row>
    <row r="211" spans="1:15" ht="12.75" x14ac:dyDescent="0.2">
      <c r="A211" s="195">
        <v>830</v>
      </c>
      <c r="B211" s="102">
        <v>830</v>
      </c>
      <c r="C211" s="66">
        <v>2200042184369</v>
      </c>
      <c r="D211" s="196">
        <v>915</v>
      </c>
      <c r="E211" s="102">
        <v>915</v>
      </c>
      <c r="F211" s="66">
        <v>2200042184378</v>
      </c>
      <c r="G211" s="67" t="s">
        <v>796</v>
      </c>
      <c r="H211" s="71">
        <v>0.90900000000000003</v>
      </c>
      <c r="I211" s="72">
        <v>3.41</v>
      </c>
      <c r="J211" s="72">
        <v>2.46</v>
      </c>
      <c r="K211" s="72">
        <v>2.46</v>
      </c>
      <c r="L211" s="73"/>
      <c r="M211" s="74">
        <v>470.06</v>
      </c>
      <c r="N211" s="74">
        <v>0.05</v>
      </c>
      <c r="O211" s="74">
        <v>0.05</v>
      </c>
    </row>
    <row r="212" spans="1:15" ht="12.75" x14ac:dyDescent="0.2">
      <c r="A212" s="195">
        <v>833</v>
      </c>
      <c r="B212" s="102">
        <v>833</v>
      </c>
      <c r="C212" s="66">
        <v>2200042191756</v>
      </c>
      <c r="D212" s="196">
        <v>918</v>
      </c>
      <c r="E212" s="102">
        <v>918</v>
      </c>
      <c r="F212" s="66">
        <v>2200042191765</v>
      </c>
      <c r="G212" s="67" t="s">
        <v>797</v>
      </c>
      <c r="H212" s="71"/>
      <c r="I212" s="72">
        <v>1.26</v>
      </c>
      <c r="J212" s="72">
        <v>3.16</v>
      </c>
      <c r="K212" s="72">
        <v>3.16</v>
      </c>
      <c r="L212" s="73"/>
      <c r="M212" s="74">
        <v>471.44</v>
      </c>
      <c r="N212" s="74">
        <v>0.05</v>
      </c>
      <c r="O212" s="74">
        <v>0.05</v>
      </c>
    </row>
    <row r="213" spans="1:15" ht="12.75" x14ac:dyDescent="0.2">
      <c r="A213" s="195">
        <v>834</v>
      </c>
      <c r="B213" s="102">
        <v>834</v>
      </c>
      <c r="C213" s="66">
        <v>2200042192750</v>
      </c>
      <c r="D213" s="196">
        <v>919</v>
      </c>
      <c r="E213" s="102">
        <v>919</v>
      </c>
      <c r="F213" s="66">
        <v>2200042192769</v>
      </c>
      <c r="G213" s="67" t="s">
        <v>798</v>
      </c>
      <c r="H213" s="71">
        <v>1.246</v>
      </c>
      <c r="I213" s="72">
        <v>13.2</v>
      </c>
      <c r="J213" s="72">
        <v>1.67</v>
      </c>
      <c r="K213" s="72">
        <v>1.67</v>
      </c>
      <c r="L213" s="73"/>
      <c r="M213" s="74">
        <v>733.07</v>
      </c>
      <c r="N213" s="74">
        <v>0.05</v>
      </c>
      <c r="O213" s="74">
        <v>0.05</v>
      </c>
    </row>
    <row r="214" spans="1:15" ht="12.75" x14ac:dyDescent="0.2">
      <c r="A214" s="195">
        <v>835</v>
      </c>
      <c r="B214" s="102">
        <v>835</v>
      </c>
      <c r="C214" s="66">
        <v>2200042193879</v>
      </c>
      <c r="D214" s="196">
        <v>920</v>
      </c>
      <c r="E214" s="102">
        <v>920</v>
      </c>
      <c r="F214" s="66">
        <v>2200042193888</v>
      </c>
      <c r="G214" s="67" t="s">
        <v>799</v>
      </c>
      <c r="H214" s="71">
        <v>1.39</v>
      </c>
      <c r="I214" s="72">
        <v>11.64</v>
      </c>
      <c r="J214" s="72">
        <v>2.4300000000000002</v>
      </c>
      <c r="K214" s="72">
        <v>2.4300000000000002</v>
      </c>
      <c r="L214" s="73"/>
      <c r="M214" s="74">
        <v>768.13</v>
      </c>
      <c r="N214" s="74">
        <v>0.05</v>
      </c>
      <c r="O214" s="74">
        <v>0.05</v>
      </c>
    </row>
    <row r="215" spans="1:15" ht="12.75" x14ac:dyDescent="0.2">
      <c r="A215" s="195">
        <v>837</v>
      </c>
      <c r="B215" s="102">
        <v>837</v>
      </c>
      <c r="C215" s="66">
        <v>2200042194047</v>
      </c>
      <c r="D215" s="196">
        <v>922</v>
      </c>
      <c r="E215" s="102">
        <v>922</v>
      </c>
      <c r="F215" s="66">
        <v>2200042194056</v>
      </c>
      <c r="G215" s="67" t="s">
        <v>800</v>
      </c>
      <c r="H215" s="71">
        <v>1.3620000000000001</v>
      </c>
      <c r="I215" s="72">
        <v>6.4</v>
      </c>
      <c r="J215" s="72">
        <v>2.19</v>
      </c>
      <c r="K215" s="72">
        <v>2.19</v>
      </c>
      <c r="L215" s="73"/>
      <c r="M215" s="74">
        <v>479.68</v>
      </c>
      <c r="N215" s="74">
        <v>0.05</v>
      </c>
      <c r="O215" s="74">
        <v>0.05</v>
      </c>
    </row>
    <row r="216" spans="1:15" ht="12.75" x14ac:dyDescent="0.2">
      <c r="A216" s="195">
        <v>839</v>
      </c>
      <c r="B216" s="102">
        <v>839</v>
      </c>
      <c r="C216" s="66">
        <v>2200042345993</v>
      </c>
      <c r="D216" s="196">
        <v>924</v>
      </c>
      <c r="E216" s="102">
        <v>924</v>
      </c>
      <c r="F216" s="66">
        <v>2200042346000</v>
      </c>
      <c r="G216" s="67" t="s">
        <v>801</v>
      </c>
      <c r="H216" s="71">
        <v>1.3859999999999999</v>
      </c>
      <c r="I216" s="72">
        <v>2.62</v>
      </c>
      <c r="J216" s="72">
        <v>3.41</v>
      </c>
      <c r="K216" s="72">
        <v>3.41</v>
      </c>
      <c r="L216" s="73"/>
      <c r="M216" s="74">
        <v>865.13</v>
      </c>
      <c r="N216" s="74">
        <v>0.05</v>
      </c>
      <c r="O216" s="74">
        <v>0.05</v>
      </c>
    </row>
    <row r="217" spans="1:15" ht="12.75" x14ac:dyDescent="0.2">
      <c r="A217" s="195">
        <v>841</v>
      </c>
      <c r="B217" s="102">
        <v>841</v>
      </c>
      <c r="C217" s="66">
        <v>2200042193735</v>
      </c>
      <c r="D217" s="196">
        <v>926</v>
      </c>
      <c r="E217" s="102">
        <v>926</v>
      </c>
      <c r="F217" s="66">
        <v>2200042193744</v>
      </c>
      <c r="G217" s="67" t="s">
        <v>802</v>
      </c>
      <c r="H217" s="71">
        <v>1.9690000000000001</v>
      </c>
      <c r="I217" s="72">
        <v>24.16</v>
      </c>
      <c r="J217" s="72">
        <v>1.68</v>
      </c>
      <c r="K217" s="72">
        <v>1.68</v>
      </c>
      <c r="L217" s="73"/>
      <c r="M217" s="74">
        <v>1035.5899999999999</v>
      </c>
      <c r="N217" s="74">
        <v>0.05</v>
      </c>
      <c r="O217" s="74">
        <v>0.05</v>
      </c>
    </row>
    <row r="218" spans="1:15" ht="12.75" x14ac:dyDescent="0.2">
      <c r="A218" s="195">
        <v>842</v>
      </c>
      <c r="B218" s="102">
        <v>842</v>
      </c>
      <c r="C218" s="66">
        <v>2200042195592</v>
      </c>
      <c r="D218" s="196">
        <v>927</v>
      </c>
      <c r="E218" s="102">
        <v>927</v>
      </c>
      <c r="F218" s="66">
        <v>2200042195608</v>
      </c>
      <c r="G218" s="67" t="s">
        <v>803</v>
      </c>
      <c r="H218" s="71">
        <v>1.9059999999999999</v>
      </c>
      <c r="I218" s="72">
        <v>0.7</v>
      </c>
      <c r="J218" s="72">
        <v>4.1100000000000003</v>
      </c>
      <c r="K218" s="72">
        <v>4.1100000000000003</v>
      </c>
      <c r="L218" s="73"/>
      <c r="M218" s="74">
        <v>490.05</v>
      </c>
      <c r="N218" s="74">
        <v>0.05</v>
      </c>
      <c r="O218" s="74">
        <v>0.05</v>
      </c>
    </row>
    <row r="219" spans="1:15" ht="12.75" x14ac:dyDescent="0.2">
      <c r="A219" s="195">
        <v>843</v>
      </c>
      <c r="B219" s="102">
        <v>843</v>
      </c>
      <c r="C219" s="66">
        <v>2200042196781</v>
      </c>
      <c r="D219" s="196">
        <v>928</v>
      </c>
      <c r="E219" s="102">
        <v>928</v>
      </c>
      <c r="F219" s="66">
        <v>2200042196790</v>
      </c>
      <c r="G219" s="67" t="s">
        <v>804</v>
      </c>
      <c r="H219" s="71">
        <v>0.432</v>
      </c>
      <c r="I219" s="72">
        <v>1.68</v>
      </c>
      <c r="J219" s="72">
        <v>3.07</v>
      </c>
      <c r="K219" s="72">
        <v>3.07</v>
      </c>
      <c r="L219" s="73"/>
      <c r="M219" s="74">
        <v>477.76</v>
      </c>
      <c r="N219" s="74">
        <v>0.05</v>
      </c>
      <c r="O219" s="74">
        <v>0.05</v>
      </c>
    </row>
    <row r="220" spans="1:15" ht="12.75" x14ac:dyDescent="0.2">
      <c r="A220" s="195">
        <v>844</v>
      </c>
      <c r="B220" s="102">
        <v>844</v>
      </c>
      <c r="C220" s="66">
        <v>2200042201252</v>
      </c>
      <c r="D220" s="196">
        <v>929</v>
      </c>
      <c r="E220" s="102">
        <v>929</v>
      </c>
      <c r="F220" s="66">
        <v>2200042201261</v>
      </c>
      <c r="G220" s="67" t="s">
        <v>805</v>
      </c>
      <c r="H220" s="71">
        <v>1.4710000000000001</v>
      </c>
      <c r="I220" s="72">
        <v>13.32</v>
      </c>
      <c r="J220" s="72">
        <v>2.0499999999999998</v>
      </c>
      <c r="K220" s="72">
        <v>2.0499999999999998</v>
      </c>
      <c r="L220" s="73"/>
      <c r="M220" s="74">
        <v>1261.67</v>
      </c>
      <c r="N220" s="74">
        <v>0.05</v>
      </c>
      <c r="O220" s="74">
        <v>0.05</v>
      </c>
    </row>
    <row r="221" spans="1:15" ht="12.75" x14ac:dyDescent="0.2">
      <c r="A221" s="195">
        <v>845</v>
      </c>
      <c r="B221" s="102">
        <v>845</v>
      </c>
      <c r="C221" s="66">
        <v>2200042201270</v>
      </c>
      <c r="D221" s="196">
        <v>930</v>
      </c>
      <c r="E221" s="102">
        <v>930</v>
      </c>
      <c r="F221" s="66">
        <v>2200042201280</v>
      </c>
      <c r="G221" s="67" t="s">
        <v>806</v>
      </c>
      <c r="H221" s="71">
        <v>1.272</v>
      </c>
      <c r="I221" s="72">
        <v>15.48</v>
      </c>
      <c r="J221" s="72">
        <v>2.95</v>
      </c>
      <c r="K221" s="72">
        <v>2.95</v>
      </c>
      <c r="L221" s="73"/>
      <c r="M221" s="74">
        <v>1290.23</v>
      </c>
      <c r="N221" s="74">
        <v>0.05</v>
      </c>
      <c r="O221" s="74">
        <v>0.05</v>
      </c>
    </row>
    <row r="222" spans="1:15" ht="12.75" x14ac:dyDescent="0.2">
      <c r="A222" s="195">
        <v>846</v>
      </c>
      <c r="B222" s="102">
        <v>846</v>
      </c>
      <c r="C222" s="66">
        <v>2200042202939</v>
      </c>
      <c r="D222" s="196">
        <v>931</v>
      </c>
      <c r="E222" s="102">
        <v>931</v>
      </c>
      <c r="F222" s="66">
        <v>2200042202948</v>
      </c>
      <c r="G222" s="67" t="s">
        <v>807</v>
      </c>
      <c r="H222" s="71">
        <v>1.9450000000000001</v>
      </c>
      <c r="I222" s="72">
        <v>6.89</v>
      </c>
      <c r="J222" s="72">
        <v>1.97</v>
      </c>
      <c r="K222" s="72">
        <v>1.97</v>
      </c>
      <c r="L222" s="73"/>
      <c r="M222" s="74">
        <v>661.31</v>
      </c>
      <c r="N222" s="74">
        <v>0.05</v>
      </c>
      <c r="O222" s="74">
        <v>0.05</v>
      </c>
    </row>
    <row r="223" spans="1:15" ht="12.75" x14ac:dyDescent="0.2">
      <c r="A223" s="195">
        <v>847</v>
      </c>
      <c r="B223" s="102">
        <v>847</v>
      </c>
      <c r="C223" s="66">
        <v>2200042432625</v>
      </c>
      <c r="D223" s="196">
        <v>932</v>
      </c>
      <c r="E223" s="102">
        <v>932</v>
      </c>
      <c r="F223" s="66">
        <v>2200042432634</v>
      </c>
      <c r="G223" s="67" t="s">
        <v>808</v>
      </c>
      <c r="H223" s="71">
        <v>4.3780000000000001</v>
      </c>
      <c r="I223" s="72">
        <v>7.69</v>
      </c>
      <c r="J223" s="72">
        <v>2.02</v>
      </c>
      <c r="K223" s="72">
        <v>2.02</v>
      </c>
      <c r="L223" s="73"/>
      <c r="M223" s="74">
        <v>613.78</v>
      </c>
      <c r="N223" s="74">
        <v>0.05</v>
      </c>
      <c r="O223" s="74">
        <v>0.05</v>
      </c>
    </row>
    <row r="224" spans="1:15" ht="12.75" x14ac:dyDescent="0.2">
      <c r="A224" s="195">
        <v>848</v>
      </c>
      <c r="B224" s="102">
        <v>848</v>
      </c>
      <c r="C224" s="66">
        <v>2200042202975</v>
      </c>
      <c r="D224" s="196">
        <v>933</v>
      </c>
      <c r="E224" s="102">
        <v>933</v>
      </c>
      <c r="F224" s="66">
        <v>2200042202984</v>
      </c>
      <c r="G224" s="67" t="s">
        <v>809</v>
      </c>
      <c r="H224" s="71">
        <v>0.66</v>
      </c>
      <c r="I224" s="72">
        <v>3.18</v>
      </c>
      <c r="J224" s="72">
        <v>2.4300000000000002</v>
      </c>
      <c r="K224" s="72">
        <v>2.4300000000000002</v>
      </c>
      <c r="L224" s="73"/>
      <c r="M224" s="74">
        <v>635.97</v>
      </c>
      <c r="N224" s="74">
        <v>0.05</v>
      </c>
      <c r="O224" s="74">
        <v>0.05</v>
      </c>
    </row>
    <row r="225" spans="1:15" ht="12.75" x14ac:dyDescent="0.2">
      <c r="A225" s="195">
        <v>849</v>
      </c>
      <c r="B225" s="102">
        <v>849</v>
      </c>
      <c r="C225" s="66">
        <v>2200042204652</v>
      </c>
      <c r="D225" s="196">
        <v>934</v>
      </c>
      <c r="E225" s="102">
        <v>934</v>
      </c>
      <c r="F225" s="66">
        <v>2200042204661</v>
      </c>
      <c r="G225" s="67" t="s">
        <v>810</v>
      </c>
      <c r="H225" s="71">
        <v>0.39600000000000002</v>
      </c>
      <c r="I225" s="72">
        <v>3.37</v>
      </c>
      <c r="J225" s="72">
        <v>2.76</v>
      </c>
      <c r="K225" s="72">
        <v>2.76</v>
      </c>
      <c r="L225" s="73"/>
      <c r="M225" s="74">
        <v>662.57</v>
      </c>
      <c r="N225" s="74">
        <v>0.05</v>
      </c>
      <c r="O225" s="74">
        <v>0.05</v>
      </c>
    </row>
    <row r="226" spans="1:15" ht="12.75" x14ac:dyDescent="0.2">
      <c r="A226" s="195">
        <v>850</v>
      </c>
      <c r="B226" s="102">
        <v>850</v>
      </c>
      <c r="C226" s="66">
        <v>2200042206580</v>
      </c>
      <c r="D226" s="196">
        <v>935</v>
      </c>
      <c r="E226" s="102">
        <v>935</v>
      </c>
      <c r="F226" s="66">
        <v>2200042206599</v>
      </c>
      <c r="G226" s="67" t="s">
        <v>811</v>
      </c>
      <c r="H226" s="71">
        <v>0.40400000000000003</v>
      </c>
      <c r="I226" s="72">
        <v>21.61</v>
      </c>
      <c r="J226" s="72">
        <v>1.51</v>
      </c>
      <c r="K226" s="72">
        <v>1.51</v>
      </c>
      <c r="L226" s="73"/>
      <c r="M226" s="74">
        <v>648.42999999999995</v>
      </c>
      <c r="N226" s="74">
        <v>0.05</v>
      </c>
      <c r="O226" s="74">
        <v>0.05</v>
      </c>
    </row>
    <row r="227" spans="1:15" ht="12.75" x14ac:dyDescent="0.2">
      <c r="A227" s="195">
        <v>851</v>
      </c>
      <c r="B227" s="102">
        <v>851</v>
      </c>
      <c r="C227" s="66">
        <v>2200042206622</v>
      </c>
      <c r="D227" s="196">
        <v>936</v>
      </c>
      <c r="E227" s="102">
        <v>936</v>
      </c>
      <c r="F227" s="66">
        <v>2200042206631</v>
      </c>
      <c r="G227" s="67" t="s">
        <v>812</v>
      </c>
      <c r="H227" s="71">
        <v>0.40600000000000003</v>
      </c>
      <c r="I227" s="72">
        <v>16.579999999999998</v>
      </c>
      <c r="J227" s="72">
        <v>1.63</v>
      </c>
      <c r="K227" s="72">
        <v>1.63</v>
      </c>
      <c r="L227" s="73"/>
      <c r="M227" s="74">
        <v>1160.5999999999999</v>
      </c>
      <c r="N227" s="74">
        <v>0.05</v>
      </c>
      <c r="O227" s="74">
        <v>0.05</v>
      </c>
    </row>
    <row r="228" spans="1:15" ht="12.75" x14ac:dyDescent="0.2">
      <c r="A228" s="195">
        <v>852</v>
      </c>
      <c r="B228" s="102">
        <v>852</v>
      </c>
      <c r="C228" s="66">
        <v>2200042208806</v>
      </c>
      <c r="D228" s="196">
        <v>937</v>
      </c>
      <c r="E228" s="102">
        <v>937</v>
      </c>
      <c r="F228" s="66">
        <v>2200042208815</v>
      </c>
      <c r="G228" s="67" t="s">
        <v>813</v>
      </c>
      <c r="H228" s="71">
        <v>0.84399999999999997</v>
      </c>
      <c r="I228" s="72">
        <v>8.91</v>
      </c>
      <c r="J228" s="72">
        <v>1.95</v>
      </c>
      <c r="K228" s="72">
        <v>1.95</v>
      </c>
      <c r="L228" s="73"/>
      <c r="M228" s="74">
        <v>890.66</v>
      </c>
      <c r="N228" s="74">
        <v>0.05</v>
      </c>
      <c r="O228" s="74">
        <v>0.05</v>
      </c>
    </row>
    <row r="229" spans="1:15" ht="12.75" x14ac:dyDescent="0.2">
      <c r="A229" s="195">
        <v>853</v>
      </c>
      <c r="B229" s="102">
        <v>853</v>
      </c>
      <c r="C229" s="66">
        <v>2200042208842</v>
      </c>
      <c r="D229" s="196">
        <v>938</v>
      </c>
      <c r="E229" s="102">
        <v>938</v>
      </c>
      <c r="F229" s="66">
        <v>2200042208851</v>
      </c>
      <c r="G229" s="67" t="s">
        <v>814</v>
      </c>
      <c r="H229" s="71">
        <v>1.7569999999999999</v>
      </c>
      <c r="I229" s="72">
        <v>11.1</v>
      </c>
      <c r="J229" s="72">
        <v>1.3</v>
      </c>
      <c r="K229" s="72">
        <v>1.3</v>
      </c>
      <c r="L229" s="73"/>
      <c r="M229" s="74">
        <v>973.81</v>
      </c>
      <c r="N229" s="74">
        <v>0.05</v>
      </c>
      <c r="O229" s="74">
        <v>0.05</v>
      </c>
    </row>
    <row r="230" spans="1:15" ht="12.75" x14ac:dyDescent="0.2">
      <c r="A230" s="195">
        <v>854</v>
      </c>
      <c r="B230" s="102">
        <v>854</v>
      </c>
      <c r="C230" s="66">
        <v>2200042214711</v>
      </c>
      <c r="D230" s="196">
        <v>939</v>
      </c>
      <c r="E230" s="102">
        <v>939</v>
      </c>
      <c r="F230" s="66">
        <v>2200042214720</v>
      </c>
      <c r="G230" s="67" t="s">
        <v>815</v>
      </c>
      <c r="H230" s="71">
        <v>0.875</v>
      </c>
      <c r="I230" s="72">
        <v>10.58</v>
      </c>
      <c r="J230" s="72">
        <v>1.64</v>
      </c>
      <c r="K230" s="72">
        <v>1.64</v>
      </c>
      <c r="L230" s="73"/>
      <c r="M230" s="74">
        <v>452.42</v>
      </c>
      <c r="N230" s="74">
        <v>0.05</v>
      </c>
      <c r="O230" s="74">
        <v>0.05</v>
      </c>
    </row>
    <row r="231" spans="1:15" ht="12.75" x14ac:dyDescent="0.2">
      <c r="A231" s="195">
        <v>855</v>
      </c>
      <c r="B231" s="102">
        <v>855</v>
      </c>
      <c r="C231" s="66">
        <v>2200042214730</v>
      </c>
      <c r="D231" s="196">
        <v>940</v>
      </c>
      <c r="E231" s="102">
        <v>940</v>
      </c>
      <c r="F231" s="66">
        <v>2200042214749</v>
      </c>
      <c r="G231" s="67" t="s">
        <v>816</v>
      </c>
      <c r="H231" s="71">
        <v>0.70799999999999996</v>
      </c>
      <c r="I231" s="72">
        <v>21.2</v>
      </c>
      <c r="J231" s="72">
        <v>1.54</v>
      </c>
      <c r="K231" s="72">
        <v>1.54</v>
      </c>
      <c r="L231" s="73"/>
      <c r="M231" s="74">
        <v>727.19</v>
      </c>
      <c r="N231" s="74">
        <v>0.05</v>
      </c>
      <c r="O231" s="74">
        <v>0.05</v>
      </c>
    </row>
    <row r="232" spans="1:15" ht="12.75" x14ac:dyDescent="0.2">
      <c r="A232" s="195">
        <v>857</v>
      </c>
      <c r="B232" s="102">
        <v>857</v>
      </c>
      <c r="C232" s="66">
        <v>2200042214943</v>
      </c>
      <c r="D232" s="196">
        <v>942</v>
      </c>
      <c r="E232" s="102">
        <v>942</v>
      </c>
      <c r="F232" s="66">
        <v>2200042214952</v>
      </c>
      <c r="G232" s="67" t="s">
        <v>817</v>
      </c>
      <c r="H232" s="71">
        <v>0.39300000000000002</v>
      </c>
      <c r="I232" s="72">
        <v>6.2</v>
      </c>
      <c r="J232" s="72">
        <v>1.97</v>
      </c>
      <c r="K232" s="72">
        <v>1.97</v>
      </c>
      <c r="L232" s="73"/>
      <c r="M232" s="74">
        <v>511.12</v>
      </c>
      <c r="N232" s="74">
        <v>0.05</v>
      </c>
      <c r="O232" s="74">
        <v>0.05</v>
      </c>
    </row>
    <row r="233" spans="1:15" ht="12.75" x14ac:dyDescent="0.2">
      <c r="A233" s="195">
        <v>858</v>
      </c>
      <c r="B233" s="102">
        <v>858</v>
      </c>
      <c r="C233" s="66">
        <v>2200042215088</v>
      </c>
      <c r="D233" s="196">
        <v>943</v>
      </c>
      <c r="E233" s="102">
        <v>943</v>
      </c>
      <c r="F233" s="66">
        <v>2200042215097</v>
      </c>
      <c r="G233" s="67" t="s">
        <v>818</v>
      </c>
      <c r="H233" s="71">
        <v>0.89400000000000002</v>
      </c>
      <c r="I233" s="72">
        <v>8.57</v>
      </c>
      <c r="J233" s="72">
        <v>2.41</v>
      </c>
      <c r="K233" s="72">
        <v>2.41</v>
      </c>
      <c r="L233" s="73"/>
      <c r="M233" s="74">
        <v>685.76</v>
      </c>
      <c r="N233" s="74">
        <v>0.05</v>
      </c>
      <c r="O233" s="74">
        <v>0.05</v>
      </c>
    </row>
    <row r="234" spans="1:15" ht="12.75" x14ac:dyDescent="0.2">
      <c r="A234" s="195">
        <v>859</v>
      </c>
      <c r="B234" s="102">
        <v>859</v>
      </c>
      <c r="C234" s="66">
        <v>2200042215246</v>
      </c>
      <c r="D234" s="196">
        <v>944</v>
      </c>
      <c r="E234" s="102">
        <v>944</v>
      </c>
      <c r="F234" s="66">
        <v>2200042215255</v>
      </c>
      <c r="G234" s="67" t="s">
        <v>819</v>
      </c>
      <c r="H234" s="71"/>
      <c r="I234" s="72">
        <v>7.55</v>
      </c>
      <c r="J234" s="72">
        <v>1.57</v>
      </c>
      <c r="K234" s="72">
        <v>1.57</v>
      </c>
      <c r="L234" s="73"/>
      <c r="M234" s="74">
        <v>616.15</v>
      </c>
      <c r="N234" s="74">
        <v>0.05</v>
      </c>
      <c r="O234" s="74">
        <v>0.05</v>
      </c>
    </row>
    <row r="235" spans="1:15" ht="12.75" x14ac:dyDescent="0.2">
      <c r="A235" s="195">
        <v>860</v>
      </c>
      <c r="B235" s="102">
        <v>860</v>
      </c>
      <c r="C235" s="66">
        <v>2200042216843</v>
      </c>
      <c r="D235" s="196">
        <v>945</v>
      </c>
      <c r="E235" s="102">
        <v>945</v>
      </c>
      <c r="F235" s="66">
        <v>2200042216852</v>
      </c>
      <c r="G235" s="67" t="s">
        <v>820</v>
      </c>
      <c r="H235" s="71">
        <v>0.68400000000000005</v>
      </c>
      <c r="I235" s="72">
        <v>5.17</v>
      </c>
      <c r="J235" s="72">
        <v>3.35</v>
      </c>
      <c r="K235" s="72">
        <v>3.35</v>
      </c>
      <c r="L235" s="73"/>
      <c r="M235" s="74">
        <v>1291.26</v>
      </c>
      <c r="N235" s="74">
        <v>0.05</v>
      </c>
      <c r="O235" s="74">
        <v>0.05</v>
      </c>
    </row>
    <row r="236" spans="1:15" ht="12.75" x14ac:dyDescent="0.2">
      <c r="A236" s="195">
        <v>861</v>
      </c>
      <c r="B236" s="102">
        <v>861</v>
      </c>
      <c r="C236" s="66">
        <v>2200042218405</v>
      </c>
      <c r="D236" s="196">
        <v>946</v>
      </c>
      <c r="E236" s="102">
        <v>946</v>
      </c>
      <c r="F236" s="66">
        <v>2200042218414</v>
      </c>
      <c r="G236" s="67" t="s">
        <v>821</v>
      </c>
      <c r="H236" s="71">
        <v>1.756</v>
      </c>
      <c r="I236" s="72">
        <v>16.510000000000002</v>
      </c>
      <c r="J236" s="72">
        <v>3.96</v>
      </c>
      <c r="K236" s="72">
        <v>3.96</v>
      </c>
      <c r="L236" s="73"/>
      <c r="M236" s="74">
        <v>3379.71</v>
      </c>
      <c r="N236" s="74">
        <v>0.05</v>
      </c>
      <c r="O236" s="74">
        <v>0.05</v>
      </c>
    </row>
    <row r="237" spans="1:15" ht="12.75" x14ac:dyDescent="0.2">
      <c r="A237" s="195">
        <v>862</v>
      </c>
      <c r="B237" s="102">
        <v>862</v>
      </c>
      <c r="C237" s="66">
        <v>2200042224250</v>
      </c>
      <c r="D237" s="196">
        <v>947</v>
      </c>
      <c r="E237" s="102">
        <v>947</v>
      </c>
      <c r="F237" s="66">
        <v>2200042224269</v>
      </c>
      <c r="G237" s="67" t="s">
        <v>822</v>
      </c>
      <c r="H237" s="71">
        <v>1.6439999999999999</v>
      </c>
      <c r="I237" s="72">
        <v>3.1</v>
      </c>
      <c r="J237" s="72">
        <v>2.57</v>
      </c>
      <c r="K237" s="72">
        <v>2.57</v>
      </c>
      <c r="L237" s="73"/>
      <c r="M237" s="74">
        <v>620.1</v>
      </c>
      <c r="N237" s="74">
        <v>0.05</v>
      </c>
      <c r="O237" s="74">
        <v>0.05</v>
      </c>
    </row>
    <row r="238" spans="1:15" ht="12.75" x14ac:dyDescent="0.2">
      <c r="A238" s="195">
        <v>863</v>
      </c>
      <c r="B238" s="102">
        <v>863</v>
      </c>
      <c r="C238" s="66">
        <v>2200042224278</v>
      </c>
      <c r="D238" s="196">
        <v>948</v>
      </c>
      <c r="E238" s="102">
        <v>948</v>
      </c>
      <c r="F238" s="66">
        <v>2200042224287</v>
      </c>
      <c r="G238" s="67" t="s">
        <v>823</v>
      </c>
      <c r="H238" s="71">
        <v>1.369</v>
      </c>
      <c r="I238" s="72">
        <v>4.5</v>
      </c>
      <c r="J238" s="72">
        <v>2.72</v>
      </c>
      <c r="K238" s="72">
        <v>2.72</v>
      </c>
      <c r="L238" s="73"/>
      <c r="M238" s="74">
        <v>629.66999999999996</v>
      </c>
      <c r="N238" s="74">
        <v>0.05</v>
      </c>
      <c r="O238" s="74">
        <v>0.05</v>
      </c>
    </row>
    <row r="239" spans="1:15" ht="12.75" x14ac:dyDescent="0.2">
      <c r="A239" s="195">
        <v>864</v>
      </c>
      <c r="B239" s="102">
        <v>864</v>
      </c>
      <c r="C239" s="66">
        <v>2200042242880</v>
      </c>
      <c r="D239" s="196">
        <v>949</v>
      </c>
      <c r="E239" s="102">
        <v>949</v>
      </c>
      <c r="F239" s="66">
        <v>2200042242899</v>
      </c>
      <c r="G239" s="67" t="s">
        <v>824</v>
      </c>
      <c r="H239" s="71">
        <v>1.242</v>
      </c>
      <c r="I239" s="72">
        <v>4.6500000000000004</v>
      </c>
      <c r="J239" s="72">
        <v>2.61</v>
      </c>
      <c r="K239" s="72">
        <v>2.61</v>
      </c>
      <c r="L239" s="73"/>
      <c r="M239" s="74">
        <v>921.01</v>
      </c>
      <c r="N239" s="74">
        <v>0.05</v>
      </c>
      <c r="O239" s="74">
        <v>0.05</v>
      </c>
    </row>
    <row r="240" spans="1:15" ht="12.75" x14ac:dyDescent="0.2">
      <c r="A240" s="195">
        <v>865</v>
      </c>
      <c r="B240" s="102">
        <v>865</v>
      </c>
      <c r="C240" s="66">
        <v>2200042244673</v>
      </c>
      <c r="D240" s="196">
        <v>950</v>
      </c>
      <c r="E240" s="102">
        <v>950</v>
      </c>
      <c r="F240" s="66">
        <v>2200042244682</v>
      </c>
      <c r="G240" s="67" t="s">
        <v>825</v>
      </c>
      <c r="H240" s="71">
        <v>0.436</v>
      </c>
      <c r="I240" s="72">
        <v>9.82</v>
      </c>
      <c r="J240" s="72">
        <v>3.8</v>
      </c>
      <c r="K240" s="72">
        <v>3.8</v>
      </c>
      <c r="L240" s="73"/>
      <c r="M240" s="74">
        <v>667.96</v>
      </c>
      <c r="N240" s="74">
        <v>0.05</v>
      </c>
      <c r="O240" s="74">
        <v>0.05</v>
      </c>
    </row>
    <row r="241" spans="1:15" ht="12.75" x14ac:dyDescent="0.2">
      <c r="A241" s="195">
        <v>866</v>
      </c>
      <c r="B241" s="102">
        <v>866</v>
      </c>
      <c r="C241" s="66">
        <v>2200042254120</v>
      </c>
      <c r="D241" s="196">
        <v>951</v>
      </c>
      <c r="E241" s="102">
        <v>951</v>
      </c>
      <c r="F241" s="66">
        <v>2200042254139</v>
      </c>
      <c r="G241" s="67" t="s">
        <v>826</v>
      </c>
      <c r="H241" s="71"/>
      <c r="I241" s="72">
        <v>8.0399999999999991</v>
      </c>
      <c r="J241" s="72">
        <v>1.76</v>
      </c>
      <c r="K241" s="72">
        <v>1.76</v>
      </c>
      <c r="L241" s="73"/>
      <c r="M241" s="74">
        <v>804.48</v>
      </c>
      <c r="N241" s="74">
        <v>0.05</v>
      </c>
      <c r="O241" s="74">
        <v>0.05</v>
      </c>
    </row>
    <row r="242" spans="1:15" ht="12.75" x14ac:dyDescent="0.2">
      <c r="A242" s="195">
        <v>867</v>
      </c>
      <c r="B242" s="102">
        <v>867</v>
      </c>
      <c r="C242" s="66">
        <v>2200042352174</v>
      </c>
      <c r="D242" s="196">
        <v>952</v>
      </c>
      <c r="E242" s="102">
        <v>952</v>
      </c>
      <c r="F242" s="66">
        <v>2200042352183</v>
      </c>
      <c r="G242" s="67" t="s">
        <v>827</v>
      </c>
      <c r="H242" s="71">
        <v>1.756</v>
      </c>
      <c r="I242" s="72">
        <v>13.02</v>
      </c>
      <c r="J242" s="72">
        <v>2.46</v>
      </c>
      <c r="K242" s="72">
        <v>2.46</v>
      </c>
      <c r="L242" s="73"/>
      <c r="M242" s="74">
        <v>2065.6</v>
      </c>
      <c r="N242" s="74">
        <v>0.05</v>
      </c>
      <c r="O242" s="74">
        <v>0.05</v>
      </c>
    </row>
    <row r="243" spans="1:15" ht="12.75" x14ac:dyDescent="0.2">
      <c r="A243" s="195">
        <v>868</v>
      </c>
      <c r="B243" s="102">
        <v>868</v>
      </c>
      <c r="C243" s="66">
        <v>2200042278478</v>
      </c>
      <c r="D243" s="196">
        <v>953</v>
      </c>
      <c r="E243" s="102">
        <v>953</v>
      </c>
      <c r="F243" s="66">
        <v>2200042278487</v>
      </c>
      <c r="G243" s="67" t="s">
        <v>828</v>
      </c>
      <c r="H243" s="71">
        <v>0.441</v>
      </c>
      <c r="I243" s="72">
        <v>20.62</v>
      </c>
      <c r="J243" s="72">
        <v>2.82</v>
      </c>
      <c r="K243" s="72">
        <v>2.82</v>
      </c>
      <c r="L243" s="73"/>
      <c r="M243" s="74">
        <v>1641.72</v>
      </c>
      <c r="N243" s="74">
        <v>0.05</v>
      </c>
      <c r="O243" s="74">
        <v>0.05</v>
      </c>
    </row>
    <row r="244" spans="1:15" ht="12.75" x14ac:dyDescent="0.2">
      <c r="A244" s="195">
        <v>869</v>
      </c>
      <c r="B244" s="102">
        <v>869</v>
      </c>
      <c r="C244" s="66">
        <v>2200042342032</v>
      </c>
      <c r="D244" s="196">
        <v>954</v>
      </c>
      <c r="E244" s="102">
        <v>954</v>
      </c>
      <c r="F244" s="66">
        <v>2200042342041</v>
      </c>
      <c r="G244" s="67" t="s">
        <v>829</v>
      </c>
      <c r="H244" s="71">
        <v>0.71799999999999997</v>
      </c>
      <c r="I244" s="72">
        <v>7.51</v>
      </c>
      <c r="J244" s="72">
        <v>2.0699999999999998</v>
      </c>
      <c r="K244" s="72">
        <v>2.0699999999999998</v>
      </c>
      <c r="L244" s="73"/>
      <c r="M244" s="74">
        <v>876.06</v>
      </c>
      <c r="N244" s="74">
        <v>0.05</v>
      </c>
      <c r="O244" s="74">
        <v>0.05</v>
      </c>
    </row>
    <row r="245" spans="1:15" ht="12.75" x14ac:dyDescent="0.2">
      <c r="A245" s="195">
        <v>870</v>
      </c>
      <c r="B245" s="102">
        <v>870</v>
      </c>
      <c r="C245" s="66">
        <v>2200042342060</v>
      </c>
      <c r="D245" s="196">
        <v>955</v>
      </c>
      <c r="E245" s="102">
        <v>955</v>
      </c>
      <c r="F245" s="66">
        <v>2200042342079</v>
      </c>
      <c r="G245" s="67" t="s">
        <v>830</v>
      </c>
      <c r="H245" s="71">
        <v>1.399</v>
      </c>
      <c r="I245" s="72">
        <v>14.88</v>
      </c>
      <c r="J245" s="72">
        <v>1.58</v>
      </c>
      <c r="K245" s="72">
        <v>1.58</v>
      </c>
      <c r="L245" s="73"/>
      <c r="M245" s="74">
        <v>1504.6</v>
      </c>
      <c r="N245" s="74">
        <v>0.05</v>
      </c>
      <c r="O245" s="74">
        <v>0.05</v>
      </c>
    </row>
    <row r="246" spans="1:15" ht="12.75" x14ac:dyDescent="0.2">
      <c r="A246" s="195">
        <v>871</v>
      </c>
      <c r="B246" s="102">
        <v>871</v>
      </c>
      <c r="C246" s="66">
        <v>2200042278751</v>
      </c>
      <c r="D246" s="196">
        <v>956</v>
      </c>
      <c r="E246" s="102">
        <v>956</v>
      </c>
      <c r="F246" s="66">
        <v>2200042278760</v>
      </c>
      <c r="G246" s="67" t="s">
        <v>831</v>
      </c>
      <c r="H246" s="71">
        <v>0.41</v>
      </c>
      <c r="I246" s="72">
        <v>185.19</v>
      </c>
      <c r="J246" s="72">
        <v>1.25</v>
      </c>
      <c r="K246" s="72">
        <v>1.25</v>
      </c>
      <c r="L246" s="73">
        <v>-1.1399999999999999</v>
      </c>
      <c r="M246" s="74">
        <v>578.73</v>
      </c>
      <c r="N246" s="74">
        <v>0.05</v>
      </c>
      <c r="O246" s="74">
        <v>0.05</v>
      </c>
    </row>
    <row r="247" spans="1:15" ht="12.75" x14ac:dyDescent="0.2">
      <c r="A247" s="195">
        <v>872</v>
      </c>
      <c r="B247" s="102">
        <v>872</v>
      </c>
      <c r="C247" s="66">
        <v>2200042278947</v>
      </c>
      <c r="D247" s="196">
        <v>957</v>
      </c>
      <c r="E247" s="102">
        <v>957</v>
      </c>
      <c r="F247" s="66">
        <v>2200042278956</v>
      </c>
      <c r="G247" s="67" t="s">
        <v>832</v>
      </c>
      <c r="H247" s="71"/>
      <c r="I247" s="72">
        <v>7.65</v>
      </c>
      <c r="J247" s="72">
        <v>2</v>
      </c>
      <c r="K247" s="72">
        <v>2</v>
      </c>
      <c r="L247" s="73"/>
      <c r="M247" s="74">
        <v>520.19000000000005</v>
      </c>
      <c r="N247" s="74">
        <v>0.05</v>
      </c>
      <c r="O247" s="74">
        <v>0.05</v>
      </c>
    </row>
    <row r="248" spans="1:15" ht="12.75" x14ac:dyDescent="0.2">
      <c r="A248" s="195">
        <v>873</v>
      </c>
      <c r="B248" s="102">
        <v>873</v>
      </c>
      <c r="C248" s="66">
        <v>2200042349739</v>
      </c>
      <c r="D248" s="196">
        <v>958</v>
      </c>
      <c r="E248" s="102">
        <v>958</v>
      </c>
      <c r="F248" s="66">
        <v>2200042349748</v>
      </c>
      <c r="G248" s="67" t="s">
        <v>833</v>
      </c>
      <c r="H248" s="71">
        <v>0.873</v>
      </c>
      <c r="I248" s="72">
        <v>32.97</v>
      </c>
      <c r="J248" s="72">
        <v>1.24</v>
      </c>
      <c r="K248" s="72">
        <v>1.24</v>
      </c>
      <c r="L248" s="73"/>
      <c r="M248" s="74">
        <v>1190.5</v>
      </c>
      <c r="N248" s="74">
        <v>0.05</v>
      </c>
      <c r="O248" s="74">
        <v>0.05</v>
      </c>
    </row>
    <row r="249" spans="1:15" ht="12.75" x14ac:dyDescent="0.2">
      <c r="A249" s="195">
        <v>876</v>
      </c>
      <c r="B249" s="102">
        <v>876</v>
      </c>
      <c r="C249" s="66">
        <v>2200042911983</v>
      </c>
      <c r="D249" s="196">
        <v>481</v>
      </c>
      <c r="E249" s="102">
        <v>481</v>
      </c>
      <c r="F249" s="66">
        <v>2200042911992</v>
      </c>
      <c r="G249" s="67" t="s">
        <v>834</v>
      </c>
      <c r="H249" s="71"/>
      <c r="I249" s="72">
        <v>98.21</v>
      </c>
      <c r="J249" s="72">
        <v>0.91</v>
      </c>
      <c r="K249" s="72">
        <v>0.91</v>
      </c>
      <c r="L249" s="73"/>
      <c r="M249" s="74">
        <v>961.89</v>
      </c>
      <c r="N249" s="74">
        <v>0.05</v>
      </c>
      <c r="O249" s="74">
        <v>0.05</v>
      </c>
    </row>
    <row r="250" spans="1:15" ht="12.75" x14ac:dyDescent="0.2">
      <c r="A250" s="195">
        <v>877</v>
      </c>
      <c r="B250" s="102">
        <v>877</v>
      </c>
      <c r="C250" s="66">
        <v>2200042911929</v>
      </c>
      <c r="D250" s="196">
        <v>482</v>
      </c>
      <c r="E250" s="102">
        <v>482</v>
      </c>
      <c r="F250" s="66">
        <v>2200042911947</v>
      </c>
      <c r="G250" s="67" t="s">
        <v>835</v>
      </c>
      <c r="H250" s="71">
        <v>1.9419999999999999</v>
      </c>
      <c r="I250" s="72">
        <v>27.35</v>
      </c>
      <c r="J250" s="72">
        <v>1.1200000000000001</v>
      </c>
      <c r="K250" s="72">
        <v>1.1200000000000001</v>
      </c>
      <c r="L250" s="73">
        <v>-2.097</v>
      </c>
      <c r="M250" s="74">
        <v>767.63</v>
      </c>
      <c r="N250" s="74">
        <v>0.05</v>
      </c>
      <c r="O250" s="74">
        <v>0.05</v>
      </c>
    </row>
    <row r="251" spans="1:15" ht="12.75" x14ac:dyDescent="0.2">
      <c r="A251" s="195">
        <v>878</v>
      </c>
      <c r="B251" s="102">
        <v>878</v>
      </c>
      <c r="C251" s="66">
        <v>2200042911965</v>
      </c>
      <c r="D251" s="196">
        <v>483</v>
      </c>
      <c r="E251" s="102">
        <v>483</v>
      </c>
      <c r="F251" s="66">
        <v>2200042911974</v>
      </c>
      <c r="G251" s="67" t="s">
        <v>836</v>
      </c>
      <c r="H251" s="71">
        <v>0.26400000000000001</v>
      </c>
      <c r="I251" s="72">
        <v>663.03</v>
      </c>
      <c r="J251" s="72">
        <v>1.08</v>
      </c>
      <c r="K251" s="72">
        <v>1.08</v>
      </c>
      <c r="L251" s="73">
        <v>-0.32600000000000001</v>
      </c>
      <c r="M251" s="74">
        <v>1989.1</v>
      </c>
      <c r="N251" s="74">
        <v>0.05</v>
      </c>
      <c r="O251" s="74">
        <v>0.05</v>
      </c>
    </row>
    <row r="252" spans="1:15" ht="12.75" x14ac:dyDescent="0.2">
      <c r="A252" s="195">
        <v>879</v>
      </c>
      <c r="B252" s="102">
        <v>879</v>
      </c>
      <c r="C252" s="66">
        <v>2200042965279</v>
      </c>
      <c r="D252" s="196">
        <v>484</v>
      </c>
      <c r="E252" s="102">
        <v>484</v>
      </c>
      <c r="F252" s="66">
        <v>2200042965260</v>
      </c>
      <c r="G252" s="67" t="s">
        <v>837</v>
      </c>
      <c r="H252" s="71"/>
      <c r="I252" s="72">
        <v>334.82</v>
      </c>
      <c r="J252" s="72">
        <v>1</v>
      </c>
      <c r="K252" s="72">
        <v>1</v>
      </c>
      <c r="L252" s="73"/>
      <c r="M252" s="74">
        <v>352.43</v>
      </c>
      <c r="N252" s="74">
        <v>0.05</v>
      </c>
      <c r="O252" s="74">
        <v>0.05</v>
      </c>
    </row>
    <row r="253" spans="1:15" ht="12.75" x14ac:dyDescent="0.2">
      <c r="A253" s="195">
        <v>880</v>
      </c>
      <c r="B253" s="102">
        <v>880</v>
      </c>
      <c r="C253" s="66">
        <v>2200042990994</v>
      </c>
      <c r="D253" s="196">
        <v>485</v>
      </c>
      <c r="E253" s="102">
        <v>485</v>
      </c>
      <c r="F253" s="66">
        <v>2200042991000</v>
      </c>
      <c r="G253" s="67" t="s">
        <v>838</v>
      </c>
      <c r="H253" s="71"/>
      <c r="I253" s="72">
        <v>10.52</v>
      </c>
      <c r="J253" s="72">
        <v>1.26</v>
      </c>
      <c r="K253" s="72">
        <v>1.26</v>
      </c>
      <c r="L253" s="73"/>
      <c r="M253" s="74">
        <v>452.48</v>
      </c>
      <c r="N253" s="74">
        <v>0.05</v>
      </c>
      <c r="O253" s="74">
        <v>0.05</v>
      </c>
    </row>
    <row r="254" spans="1:15" ht="12.75" x14ac:dyDescent="0.2">
      <c r="A254" s="195">
        <v>881</v>
      </c>
      <c r="B254" s="102">
        <v>881</v>
      </c>
      <c r="C254" s="66">
        <v>2200043091209</v>
      </c>
      <c r="D254" s="196">
        <v>486</v>
      </c>
      <c r="E254" s="102">
        <v>486</v>
      </c>
      <c r="F254" s="66">
        <v>2200043091403</v>
      </c>
      <c r="G254" s="67" t="s">
        <v>839</v>
      </c>
      <c r="H254" s="71">
        <v>3.7679999999999998</v>
      </c>
      <c r="I254" s="72">
        <v>19.37</v>
      </c>
      <c r="J254" s="72">
        <v>2.09</v>
      </c>
      <c r="K254" s="72">
        <v>2.09</v>
      </c>
      <c r="L254" s="73"/>
      <c r="M254" s="74">
        <v>1084.47</v>
      </c>
      <c r="N254" s="74">
        <v>0.05</v>
      </c>
      <c r="O254" s="74">
        <v>0.05</v>
      </c>
    </row>
    <row r="255" spans="1:15" ht="12.75" x14ac:dyDescent="0.2">
      <c r="A255" s="195">
        <v>961</v>
      </c>
      <c r="B255" s="102">
        <v>961</v>
      </c>
      <c r="C255" s="66">
        <v>2200030348090</v>
      </c>
      <c r="D255" s="196"/>
      <c r="E255" s="102"/>
      <c r="F255" s="66"/>
      <c r="G255" s="67" t="s">
        <v>840</v>
      </c>
      <c r="H255" s="71">
        <v>0.47</v>
      </c>
      <c r="I255" s="72"/>
      <c r="J255" s="72">
        <v>2.23</v>
      </c>
      <c r="K255" s="72">
        <v>2.23</v>
      </c>
      <c r="L255" s="73"/>
      <c r="M255" s="74"/>
      <c r="N255" s="74"/>
      <c r="O255" s="74"/>
    </row>
    <row r="256" spans="1:15" ht="12.75" x14ac:dyDescent="0.2">
      <c r="A256" s="195">
        <v>962</v>
      </c>
      <c r="B256" s="102">
        <v>962</v>
      </c>
      <c r="C256" s="66">
        <v>2200030348105</v>
      </c>
      <c r="D256" s="196"/>
      <c r="E256" s="102"/>
      <c r="F256" s="66"/>
      <c r="G256" s="67" t="s">
        <v>841</v>
      </c>
      <c r="H256" s="71">
        <v>0.47</v>
      </c>
      <c r="I256" s="72"/>
      <c r="J256" s="72">
        <v>1.98</v>
      </c>
      <c r="K256" s="72">
        <v>1.98</v>
      </c>
      <c r="L256" s="73"/>
      <c r="M256" s="74"/>
      <c r="N256" s="74"/>
      <c r="O256" s="74"/>
    </row>
    <row r="257" spans="1:15" ht="12.75" x14ac:dyDescent="0.2">
      <c r="A257" s="195"/>
      <c r="B257" s="102"/>
      <c r="C257" s="66"/>
      <c r="D257" s="196">
        <v>427</v>
      </c>
      <c r="E257" s="102">
        <v>427</v>
      </c>
      <c r="F257" s="66">
        <v>2200042573488</v>
      </c>
      <c r="G257" s="67" t="s">
        <v>842</v>
      </c>
      <c r="H257" s="71"/>
      <c r="I257" s="72"/>
      <c r="J257" s="72"/>
      <c r="K257" s="72"/>
      <c r="L257" s="73"/>
      <c r="M257" s="74">
        <v>373.65</v>
      </c>
      <c r="N257" s="74">
        <v>0.05</v>
      </c>
      <c r="O257" s="74">
        <v>0.05</v>
      </c>
    </row>
    <row r="258" spans="1:15" ht="12.75" x14ac:dyDescent="0.2">
      <c r="A258" s="195"/>
      <c r="B258" s="102"/>
      <c r="C258" s="66"/>
      <c r="D258" s="196">
        <v>445</v>
      </c>
      <c r="E258" s="102">
        <v>445</v>
      </c>
      <c r="F258" s="66">
        <v>2200042573502</v>
      </c>
      <c r="G258" s="67" t="s">
        <v>843</v>
      </c>
      <c r="H258" s="71"/>
      <c r="I258" s="72"/>
      <c r="J258" s="72"/>
      <c r="K258" s="72"/>
      <c r="L258" s="73"/>
      <c r="M258" s="74">
        <v>373.65</v>
      </c>
      <c r="N258" s="74">
        <v>0.05</v>
      </c>
      <c r="O258" s="74">
        <v>0.05</v>
      </c>
    </row>
    <row r="259" spans="1:15" ht="12.75" x14ac:dyDescent="0.2">
      <c r="A259" s="195"/>
      <c r="B259" s="102"/>
      <c r="C259" s="66"/>
      <c r="D259" s="196">
        <v>437</v>
      </c>
      <c r="E259" s="102">
        <v>437</v>
      </c>
      <c r="F259" s="66">
        <v>2200042542763</v>
      </c>
      <c r="G259" s="67" t="s">
        <v>844</v>
      </c>
      <c r="H259" s="71"/>
      <c r="I259" s="72"/>
      <c r="J259" s="72"/>
      <c r="K259" s="72"/>
      <c r="L259" s="73"/>
      <c r="M259" s="74">
        <v>229.21</v>
      </c>
      <c r="N259" s="74">
        <v>0.05</v>
      </c>
      <c r="O259" s="74">
        <v>0.05</v>
      </c>
    </row>
    <row r="260" spans="1:15" ht="12.75" x14ac:dyDescent="0.2">
      <c r="A260" s="195"/>
      <c r="B260" s="102"/>
      <c r="C260" s="66"/>
      <c r="D260" s="196">
        <v>438</v>
      </c>
      <c r="E260" s="102">
        <v>438</v>
      </c>
      <c r="F260" s="66">
        <v>2200042542781</v>
      </c>
      <c r="G260" s="67" t="s">
        <v>845</v>
      </c>
      <c r="H260" s="71"/>
      <c r="I260" s="72"/>
      <c r="J260" s="72"/>
      <c r="K260" s="72"/>
      <c r="L260" s="73"/>
      <c r="M260" s="74">
        <v>229.21</v>
      </c>
      <c r="N260" s="74">
        <v>0.05</v>
      </c>
      <c r="O260" s="74">
        <v>0.05</v>
      </c>
    </row>
    <row r="261" spans="1:15" ht="12.75" x14ac:dyDescent="0.2">
      <c r="A261" s="195"/>
      <c r="B261" s="102"/>
      <c r="C261" s="66"/>
      <c r="D261" s="196">
        <v>441</v>
      </c>
      <c r="E261" s="102">
        <v>441</v>
      </c>
      <c r="F261" s="66">
        <v>2200042563230</v>
      </c>
      <c r="G261" s="67" t="s">
        <v>846</v>
      </c>
      <c r="H261" s="71"/>
      <c r="I261" s="72"/>
      <c r="J261" s="72"/>
      <c r="K261" s="72"/>
      <c r="L261" s="73"/>
      <c r="M261" s="74">
        <v>605.74</v>
      </c>
      <c r="N261" s="74">
        <v>0.05</v>
      </c>
      <c r="O261" s="74">
        <v>0.05</v>
      </c>
    </row>
    <row r="262" spans="1:15" ht="12.75" x14ac:dyDescent="0.2">
      <c r="A262" s="195"/>
      <c r="B262" s="102"/>
      <c r="C262" s="66"/>
      <c r="D262" s="196">
        <v>442</v>
      </c>
      <c r="E262" s="102">
        <v>442</v>
      </c>
      <c r="F262" s="66">
        <v>2200042710611</v>
      </c>
      <c r="G262" s="67" t="s">
        <v>847</v>
      </c>
      <c r="H262" s="71"/>
      <c r="I262" s="72"/>
      <c r="J262" s="72"/>
      <c r="K262" s="72"/>
      <c r="L262" s="73"/>
      <c r="M262" s="74">
        <v>605.74</v>
      </c>
      <c r="N262" s="74">
        <v>0.05</v>
      </c>
      <c r="O262" s="74">
        <v>0.05</v>
      </c>
    </row>
    <row r="263" spans="1:15" ht="12.75" x14ac:dyDescent="0.2">
      <c r="A263" s="195">
        <v>7158</v>
      </c>
      <c r="B263" s="102">
        <v>7158</v>
      </c>
      <c r="C263" s="66">
        <v>7158</v>
      </c>
      <c r="D263" s="196">
        <v>7158</v>
      </c>
      <c r="E263" s="102">
        <v>7158</v>
      </c>
      <c r="F263" s="66">
        <v>7158</v>
      </c>
      <c r="G263" s="67" t="s">
        <v>848</v>
      </c>
      <c r="H263" s="71">
        <v>0.65200000000000002</v>
      </c>
      <c r="I263" s="72">
        <v>3.83</v>
      </c>
      <c r="J263" s="72">
        <v>1.38</v>
      </c>
      <c r="K263" s="72">
        <v>1.38</v>
      </c>
      <c r="L263" s="73"/>
      <c r="M263" s="74"/>
      <c r="N263" s="74"/>
      <c r="O263" s="74"/>
    </row>
    <row r="264" spans="1:15" ht="12.75" x14ac:dyDescent="0.2">
      <c r="A264" s="195">
        <v>7293</v>
      </c>
      <c r="B264" s="102">
        <v>7293</v>
      </c>
      <c r="C264" s="66">
        <v>7293</v>
      </c>
      <c r="D264" s="196"/>
      <c r="E264" s="102"/>
      <c r="F264" s="66"/>
      <c r="G264" s="67" t="s">
        <v>849</v>
      </c>
      <c r="H264" s="71"/>
      <c r="I264" s="72"/>
      <c r="J264" s="72">
        <v>0.91</v>
      </c>
      <c r="K264" s="72">
        <v>0.91</v>
      </c>
      <c r="L264" s="73"/>
      <c r="M264" s="74"/>
      <c r="N264" s="74"/>
      <c r="O264" s="74"/>
    </row>
    <row r="265" spans="1:15" ht="12.75" x14ac:dyDescent="0.2">
      <c r="A265" s="195">
        <v>7317</v>
      </c>
      <c r="B265" s="102">
        <v>7317</v>
      </c>
      <c r="C265" s="66">
        <v>7317</v>
      </c>
      <c r="D265" s="196">
        <v>7318</v>
      </c>
      <c r="E265" s="102">
        <v>7318</v>
      </c>
      <c r="F265" s="66">
        <v>7318</v>
      </c>
      <c r="G265" s="67" t="s">
        <v>850</v>
      </c>
      <c r="H265" s="71">
        <v>0.67100000000000004</v>
      </c>
      <c r="I265" s="72">
        <v>19.670000000000002</v>
      </c>
      <c r="J265" s="72">
        <v>1</v>
      </c>
      <c r="K265" s="72">
        <v>1</v>
      </c>
      <c r="L265" s="73">
        <v>-0.71299999999999997</v>
      </c>
      <c r="M265" s="74">
        <v>456.29</v>
      </c>
      <c r="N265" s="74">
        <v>0.05</v>
      </c>
      <c r="O265" s="74">
        <v>0.05</v>
      </c>
    </row>
    <row r="266" spans="1:15" ht="12.75" x14ac:dyDescent="0.2">
      <c r="A266" s="195">
        <v>7319</v>
      </c>
      <c r="B266" s="102">
        <v>7319</v>
      </c>
      <c r="C266" s="66">
        <v>7319</v>
      </c>
      <c r="D266" s="196">
        <v>7320</v>
      </c>
      <c r="E266" s="102">
        <v>7320</v>
      </c>
      <c r="F266" s="66">
        <v>7320</v>
      </c>
      <c r="G266" s="67" t="s">
        <v>851</v>
      </c>
      <c r="H266" s="71">
        <v>3.2549999999999999</v>
      </c>
      <c r="I266" s="72">
        <v>9.24</v>
      </c>
      <c r="J266" s="72">
        <v>1.6</v>
      </c>
      <c r="K266" s="72">
        <v>1.6</v>
      </c>
      <c r="L266" s="73">
        <v>-3.673</v>
      </c>
      <c r="M266" s="74">
        <v>964.15</v>
      </c>
      <c r="N266" s="74">
        <v>0.05</v>
      </c>
      <c r="O266" s="74">
        <v>0.05</v>
      </c>
    </row>
    <row r="267" spans="1:15" ht="12.75" x14ac:dyDescent="0.2">
      <c r="A267" s="195">
        <v>7341</v>
      </c>
      <c r="B267" s="102">
        <v>7341</v>
      </c>
      <c r="C267" s="66">
        <v>7341</v>
      </c>
      <c r="D267" s="196">
        <v>7342</v>
      </c>
      <c r="E267" s="102">
        <v>7342</v>
      </c>
      <c r="F267" s="66">
        <v>7342</v>
      </c>
      <c r="G267" s="67" t="s">
        <v>852</v>
      </c>
      <c r="H267" s="71">
        <v>2.1019999999999999</v>
      </c>
      <c r="I267" s="72">
        <v>9.67</v>
      </c>
      <c r="J267" s="72">
        <v>1.0900000000000001</v>
      </c>
      <c r="K267" s="72">
        <v>1.0900000000000001</v>
      </c>
      <c r="L267" s="73">
        <v>-2.2490000000000001</v>
      </c>
      <c r="M267" s="74">
        <v>729.49</v>
      </c>
      <c r="N267" s="74">
        <v>0.05</v>
      </c>
      <c r="O267" s="74">
        <v>0.05</v>
      </c>
    </row>
    <row r="268" spans="1:15" ht="12.75" x14ac:dyDescent="0.2">
      <c r="A268" s="195" t="s">
        <v>882</v>
      </c>
      <c r="B268" s="102" t="s">
        <v>882</v>
      </c>
      <c r="C268" s="66" t="s">
        <v>882</v>
      </c>
      <c r="D268" s="196" t="s">
        <v>913</v>
      </c>
      <c r="E268" s="102" t="s">
        <v>913</v>
      </c>
      <c r="F268" s="102" t="s">
        <v>913</v>
      </c>
      <c r="G268" s="67" t="s">
        <v>853</v>
      </c>
      <c r="H268" s="71">
        <v>5.2439999999999998</v>
      </c>
      <c r="I268" s="72">
        <v>8.56</v>
      </c>
      <c r="J268" s="72">
        <v>2.61</v>
      </c>
      <c r="K268" s="72">
        <v>2.61</v>
      </c>
      <c r="L268" s="73"/>
      <c r="M268" s="74">
        <v>855.84</v>
      </c>
      <c r="N268" s="74">
        <v>0.05</v>
      </c>
      <c r="O268" s="74">
        <v>0.05</v>
      </c>
    </row>
    <row r="269" spans="1:15" ht="12.75" x14ac:dyDescent="0.2">
      <c r="A269" s="195" t="s">
        <v>883</v>
      </c>
      <c r="B269" s="102" t="s">
        <v>883</v>
      </c>
      <c r="C269" s="66" t="s">
        <v>883</v>
      </c>
      <c r="D269" s="196" t="s">
        <v>914</v>
      </c>
      <c r="E269" s="102" t="s">
        <v>914</v>
      </c>
      <c r="F269" s="102" t="s">
        <v>914</v>
      </c>
      <c r="G269" s="67" t="s">
        <v>854</v>
      </c>
      <c r="H269" s="71"/>
      <c r="I269" s="72">
        <v>17.21</v>
      </c>
      <c r="J269" s="72">
        <v>2.44</v>
      </c>
      <c r="K269" s="72">
        <v>2.44</v>
      </c>
      <c r="L269" s="73"/>
      <c r="M269" s="74">
        <v>1317.24</v>
      </c>
      <c r="N269" s="74">
        <v>0.05</v>
      </c>
      <c r="O269" s="74">
        <v>0.05</v>
      </c>
    </row>
    <row r="270" spans="1:15" ht="12.75" x14ac:dyDescent="0.2">
      <c r="A270" s="195" t="s">
        <v>884</v>
      </c>
      <c r="B270" s="102" t="s">
        <v>884</v>
      </c>
      <c r="C270" s="66" t="s">
        <v>884</v>
      </c>
      <c r="D270" s="196" t="s">
        <v>915</v>
      </c>
      <c r="E270" s="102" t="s">
        <v>915</v>
      </c>
      <c r="F270" s="102" t="s">
        <v>915</v>
      </c>
      <c r="G270" s="67" t="s">
        <v>855</v>
      </c>
      <c r="H270" s="71">
        <v>0.18</v>
      </c>
      <c r="I270" s="72">
        <v>5.48</v>
      </c>
      <c r="J270" s="72">
        <v>1.59</v>
      </c>
      <c r="K270" s="72">
        <v>1.59</v>
      </c>
      <c r="L270" s="73"/>
      <c r="M270" s="74">
        <v>2632.05</v>
      </c>
      <c r="N270" s="74">
        <v>0.05</v>
      </c>
      <c r="O270" s="74">
        <v>0.05</v>
      </c>
    </row>
    <row r="271" spans="1:15" ht="12.75" x14ac:dyDescent="0.2">
      <c r="A271" s="195" t="s">
        <v>885</v>
      </c>
      <c r="B271" s="102" t="s">
        <v>885</v>
      </c>
      <c r="C271" s="66" t="s">
        <v>885</v>
      </c>
      <c r="D271" s="196" t="s">
        <v>916</v>
      </c>
      <c r="E271" s="102" t="s">
        <v>916</v>
      </c>
      <c r="F271" s="102" t="s">
        <v>916</v>
      </c>
      <c r="G271" s="67" t="s">
        <v>856</v>
      </c>
      <c r="H271" s="71">
        <v>1.0309999999999999</v>
      </c>
      <c r="I271" s="72">
        <v>5.09</v>
      </c>
      <c r="J271" s="72">
        <v>1.46</v>
      </c>
      <c r="K271" s="72">
        <v>1.46</v>
      </c>
      <c r="L271" s="73"/>
      <c r="M271" s="74">
        <v>513.20000000000005</v>
      </c>
      <c r="N271" s="74">
        <v>0.05</v>
      </c>
      <c r="O271" s="74">
        <v>0.05</v>
      </c>
    </row>
    <row r="272" spans="1:15" ht="12.75" x14ac:dyDescent="0.2">
      <c r="A272" s="195" t="s">
        <v>886</v>
      </c>
      <c r="B272" s="102" t="s">
        <v>886</v>
      </c>
      <c r="C272" s="66" t="s">
        <v>886</v>
      </c>
      <c r="D272" s="196" t="s">
        <v>917</v>
      </c>
      <c r="E272" s="102" t="s">
        <v>917</v>
      </c>
      <c r="F272" s="102" t="s">
        <v>917</v>
      </c>
      <c r="G272" s="67" t="s">
        <v>857</v>
      </c>
      <c r="H272" s="71">
        <v>1.254</v>
      </c>
      <c r="I272" s="72">
        <v>21</v>
      </c>
      <c r="J272" s="72">
        <v>1.84</v>
      </c>
      <c r="K272" s="72">
        <v>1.84</v>
      </c>
      <c r="L272" s="73">
        <v>-1.905</v>
      </c>
      <c r="M272" s="74">
        <v>442</v>
      </c>
      <c r="N272" s="74">
        <v>0.05</v>
      </c>
      <c r="O272" s="74">
        <v>0.05</v>
      </c>
    </row>
    <row r="273" spans="1:15" ht="12.75" x14ac:dyDescent="0.2">
      <c r="A273" s="195" t="s">
        <v>887</v>
      </c>
      <c r="B273" s="102" t="s">
        <v>887</v>
      </c>
      <c r="C273" s="66" t="s">
        <v>887</v>
      </c>
      <c r="D273" s="196" t="s">
        <v>918</v>
      </c>
      <c r="E273" s="102" t="s">
        <v>918</v>
      </c>
      <c r="F273" s="102" t="s">
        <v>918</v>
      </c>
      <c r="G273" s="67" t="s">
        <v>858</v>
      </c>
      <c r="H273" s="71">
        <v>5.0000000000000001E-3</v>
      </c>
      <c r="I273" s="72">
        <v>15.04</v>
      </c>
      <c r="J273" s="72">
        <v>1.45</v>
      </c>
      <c r="K273" s="72">
        <v>1.45</v>
      </c>
      <c r="L273" s="73">
        <v>-4.3999999999999997E-2</v>
      </c>
      <c r="M273" s="74">
        <v>1319.4</v>
      </c>
      <c r="N273" s="74">
        <v>0.05</v>
      </c>
      <c r="O273" s="74">
        <v>0.05</v>
      </c>
    </row>
    <row r="274" spans="1:15" ht="12.75" x14ac:dyDescent="0.2">
      <c r="A274" s="195" t="s">
        <v>888</v>
      </c>
      <c r="B274" s="102" t="s">
        <v>888</v>
      </c>
      <c r="C274" s="66" t="s">
        <v>888</v>
      </c>
      <c r="D274" s="196" t="s">
        <v>919</v>
      </c>
      <c r="E274" s="102" t="s">
        <v>919</v>
      </c>
      <c r="F274" s="102" t="s">
        <v>919</v>
      </c>
      <c r="G274" s="67" t="s">
        <v>859</v>
      </c>
      <c r="H274" s="71">
        <v>1.411</v>
      </c>
      <c r="I274" s="72">
        <v>1.6</v>
      </c>
      <c r="J274" s="72">
        <v>1.67</v>
      </c>
      <c r="K274" s="72">
        <v>1.67</v>
      </c>
      <c r="L274" s="73"/>
      <c r="M274" s="74">
        <v>1338.56</v>
      </c>
      <c r="N274" s="74">
        <v>0.05</v>
      </c>
      <c r="O274" s="74">
        <v>0.05</v>
      </c>
    </row>
    <row r="275" spans="1:15" ht="12.75" x14ac:dyDescent="0.2">
      <c r="A275" s="195" t="s">
        <v>889</v>
      </c>
      <c r="B275" s="102" t="s">
        <v>889</v>
      </c>
      <c r="C275" s="66" t="s">
        <v>889</v>
      </c>
      <c r="D275" s="196" t="s">
        <v>920</v>
      </c>
      <c r="E275" s="102" t="s">
        <v>920</v>
      </c>
      <c r="F275" s="102" t="s">
        <v>920</v>
      </c>
      <c r="G275" s="67" t="s">
        <v>962</v>
      </c>
      <c r="H275" s="71"/>
      <c r="I275" s="72">
        <v>7.8</v>
      </c>
      <c r="J275" s="72">
        <v>1.69</v>
      </c>
      <c r="K275" s="72">
        <v>1.69</v>
      </c>
      <c r="L275" s="73"/>
      <c r="M275" s="74">
        <v>1326.65</v>
      </c>
      <c r="N275" s="74">
        <v>0.05</v>
      </c>
      <c r="O275" s="74">
        <v>0.05</v>
      </c>
    </row>
    <row r="276" spans="1:15" ht="12.75" x14ac:dyDescent="0.2">
      <c r="A276" s="195" t="s">
        <v>890</v>
      </c>
      <c r="B276" s="102" t="s">
        <v>890</v>
      </c>
      <c r="C276" s="66" t="s">
        <v>890</v>
      </c>
      <c r="D276" s="196" t="s">
        <v>921</v>
      </c>
      <c r="E276" s="102" t="s">
        <v>921</v>
      </c>
      <c r="F276" s="102" t="s">
        <v>921</v>
      </c>
      <c r="G276" s="67" t="s">
        <v>860</v>
      </c>
      <c r="H276" s="71">
        <v>4.34</v>
      </c>
      <c r="I276" s="72">
        <v>12.17</v>
      </c>
      <c r="J276" s="72">
        <v>1.88</v>
      </c>
      <c r="K276" s="72">
        <v>1.88</v>
      </c>
      <c r="L276" s="73">
        <v>-5.774</v>
      </c>
      <c r="M276" s="74">
        <v>640.66</v>
      </c>
      <c r="N276" s="74">
        <v>0.05</v>
      </c>
      <c r="O276" s="74">
        <v>0.05</v>
      </c>
    </row>
    <row r="277" spans="1:15" ht="25.5" x14ac:dyDescent="0.2">
      <c r="A277" s="195" t="s">
        <v>891</v>
      </c>
      <c r="B277" s="102" t="s">
        <v>891</v>
      </c>
      <c r="C277" s="66" t="s">
        <v>891</v>
      </c>
      <c r="D277" s="196" t="s">
        <v>922</v>
      </c>
      <c r="E277" s="102" t="s">
        <v>922</v>
      </c>
      <c r="F277" s="102" t="s">
        <v>922</v>
      </c>
      <c r="G277" s="67" t="s">
        <v>861</v>
      </c>
      <c r="H277" s="71">
        <v>10.138</v>
      </c>
      <c r="I277" s="72">
        <v>64.290000000000006</v>
      </c>
      <c r="J277" s="72">
        <v>1.3</v>
      </c>
      <c r="K277" s="72">
        <v>1.3</v>
      </c>
      <c r="L277" s="73">
        <v>-10.191000000000001</v>
      </c>
      <c r="M277" s="74">
        <v>2142.9</v>
      </c>
      <c r="N277" s="74">
        <v>0.05</v>
      </c>
      <c r="O277" s="74">
        <v>0.05</v>
      </c>
    </row>
    <row r="278" spans="1:15" ht="25.5" x14ac:dyDescent="0.2">
      <c r="A278" s="195" t="s">
        <v>892</v>
      </c>
      <c r="B278" s="102" t="s">
        <v>892</v>
      </c>
      <c r="C278" s="66" t="s">
        <v>892</v>
      </c>
      <c r="D278" s="196" t="s">
        <v>923</v>
      </c>
      <c r="E278" s="102" t="s">
        <v>923</v>
      </c>
      <c r="F278" s="102" t="s">
        <v>923</v>
      </c>
      <c r="G278" s="67" t="s">
        <v>862</v>
      </c>
      <c r="H278" s="71">
        <v>0.26800000000000002</v>
      </c>
      <c r="I278" s="72">
        <v>12.79</v>
      </c>
      <c r="J278" s="72">
        <v>1.31</v>
      </c>
      <c r="K278" s="72">
        <v>1.31</v>
      </c>
      <c r="L278" s="73">
        <v>-0.33100000000000002</v>
      </c>
      <c r="M278" s="74">
        <v>450.21</v>
      </c>
      <c r="N278" s="74">
        <v>0.05</v>
      </c>
      <c r="O278" s="74">
        <v>0.05</v>
      </c>
    </row>
    <row r="279" spans="1:15" ht="25.5" x14ac:dyDescent="0.2">
      <c r="A279" s="195" t="s">
        <v>893</v>
      </c>
      <c r="B279" s="102" t="s">
        <v>893</v>
      </c>
      <c r="C279" s="66" t="s">
        <v>893</v>
      </c>
      <c r="D279" s="196" t="s">
        <v>924</v>
      </c>
      <c r="E279" s="102" t="s">
        <v>924</v>
      </c>
      <c r="F279" s="102" t="s">
        <v>924</v>
      </c>
      <c r="G279" s="67" t="s">
        <v>863</v>
      </c>
      <c r="H279" s="71"/>
      <c r="I279" s="72">
        <v>680.32</v>
      </c>
      <c r="J279" s="72">
        <v>1.05</v>
      </c>
      <c r="K279" s="72">
        <v>1.05</v>
      </c>
      <c r="L279" s="73"/>
      <c r="M279" s="74">
        <v>709.68</v>
      </c>
      <c r="N279" s="74">
        <v>0.05</v>
      </c>
      <c r="O279" s="74">
        <v>0.05</v>
      </c>
    </row>
    <row r="280" spans="1:15" ht="25.5" x14ac:dyDescent="0.2">
      <c r="A280" s="195" t="s">
        <v>894</v>
      </c>
      <c r="B280" s="102" t="s">
        <v>894</v>
      </c>
      <c r="C280" s="66" t="s">
        <v>894</v>
      </c>
      <c r="D280" s="196" t="s">
        <v>925</v>
      </c>
      <c r="E280" s="102" t="s">
        <v>925</v>
      </c>
      <c r="F280" s="102" t="s">
        <v>925</v>
      </c>
      <c r="G280" s="67" t="s">
        <v>864</v>
      </c>
      <c r="H280" s="71">
        <v>4.3209999999999997</v>
      </c>
      <c r="I280" s="72">
        <v>5.69</v>
      </c>
      <c r="J280" s="72">
        <v>2.09</v>
      </c>
      <c r="K280" s="72">
        <v>2.09</v>
      </c>
      <c r="L280" s="73"/>
      <c r="M280" s="74">
        <v>2388.75</v>
      </c>
      <c r="N280" s="74">
        <v>0.05</v>
      </c>
      <c r="O280" s="74">
        <v>0.05</v>
      </c>
    </row>
    <row r="281" spans="1:15" ht="25.5" x14ac:dyDescent="0.2">
      <c r="A281" s="195" t="s">
        <v>895</v>
      </c>
      <c r="B281" s="102" t="s">
        <v>895</v>
      </c>
      <c r="C281" s="66" t="s">
        <v>895</v>
      </c>
      <c r="D281" s="196" t="s">
        <v>926</v>
      </c>
      <c r="E281" s="102" t="s">
        <v>926</v>
      </c>
      <c r="F281" s="102" t="s">
        <v>926</v>
      </c>
      <c r="G281" s="67" t="s">
        <v>865</v>
      </c>
      <c r="H281" s="71">
        <v>0.85499999999999998</v>
      </c>
      <c r="I281" s="72">
        <v>93.58</v>
      </c>
      <c r="J281" s="72">
        <v>2.31</v>
      </c>
      <c r="K281" s="72">
        <v>2.31</v>
      </c>
      <c r="L281" s="73">
        <v>-1.399</v>
      </c>
      <c r="M281" s="74">
        <v>369.42</v>
      </c>
      <c r="N281" s="74">
        <v>0.05</v>
      </c>
      <c r="O281" s="74">
        <v>0.05</v>
      </c>
    </row>
    <row r="282" spans="1:15" ht="25.5" x14ac:dyDescent="0.2">
      <c r="A282" s="195" t="s">
        <v>896</v>
      </c>
      <c r="B282" s="102" t="s">
        <v>896</v>
      </c>
      <c r="C282" s="66" t="s">
        <v>896</v>
      </c>
      <c r="D282" s="196" t="s">
        <v>927</v>
      </c>
      <c r="E282" s="102" t="s">
        <v>927</v>
      </c>
      <c r="F282" s="102" t="s">
        <v>927</v>
      </c>
      <c r="G282" s="67" t="s">
        <v>866</v>
      </c>
      <c r="H282" s="71"/>
      <c r="I282" s="72">
        <v>34.64</v>
      </c>
      <c r="J282" s="72">
        <v>1.26</v>
      </c>
      <c r="K282" s="72">
        <v>1.26</v>
      </c>
      <c r="L282" s="73"/>
      <c r="M282" s="74">
        <v>1458.59</v>
      </c>
      <c r="N282" s="74">
        <v>0.05</v>
      </c>
      <c r="O282" s="74">
        <v>0.05</v>
      </c>
    </row>
    <row r="283" spans="1:15" ht="25.5" x14ac:dyDescent="0.2">
      <c r="A283" s="195" t="s">
        <v>897</v>
      </c>
      <c r="B283" s="102" t="s">
        <v>897</v>
      </c>
      <c r="C283" s="66" t="s">
        <v>897</v>
      </c>
      <c r="D283" s="196" t="s">
        <v>928</v>
      </c>
      <c r="E283" s="102" t="s">
        <v>928</v>
      </c>
      <c r="F283" s="102" t="s">
        <v>928</v>
      </c>
      <c r="G283" s="67" t="s">
        <v>867</v>
      </c>
      <c r="H283" s="71"/>
      <c r="I283" s="72">
        <v>216.88</v>
      </c>
      <c r="J283" s="72">
        <v>1.65</v>
      </c>
      <c r="K283" s="72">
        <v>1.65</v>
      </c>
      <c r="L283" s="73"/>
      <c r="M283" s="74">
        <v>2278.33</v>
      </c>
      <c r="N283" s="74">
        <v>0.05</v>
      </c>
      <c r="O283" s="74">
        <v>0.05</v>
      </c>
    </row>
    <row r="284" spans="1:15" ht="25.5" x14ac:dyDescent="0.2">
      <c r="A284" s="195" t="s">
        <v>898</v>
      </c>
      <c r="B284" s="102" t="s">
        <v>898</v>
      </c>
      <c r="C284" s="66" t="s">
        <v>898</v>
      </c>
      <c r="D284" s="196" t="s">
        <v>929</v>
      </c>
      <c r="E284" s="102" t="s">
        <v>929</v>
      </c>
      <c r="F284" s="102" t="s">
        <v>929</v>
      </c>
      <c r="G284" s="67" t="s">
        <v>868</v>
      </c>
      <c r="H284" s="71">
        <v>6.0000000000000001E-3</v>
      </c>
      <c r="I284" s="72">
        <v>3.22</v>
      </c>
      <c r="J284" s="72">
        <v>1.45</v>
      </c>
      <c r="K284" s="72">
        <v>1.45</v>
      </c>
      <c r="L284" s="73">
        <v>-6.0000000000000001E-3</v>
      </c>
      <c r="M284" s="74">
        <v>25.8</v>
      </c>
      <c r="N284" s="74">
        <v>0.05</v>
      </c>
      <c r="O284" s="74">
        <v>0.05</v>
      </c>
    </row>
    <row r="285" spans="1:15" ht="25.5" x14ac:dyDescent="0.2">
      <c r="A285" s="195" t="s">
        <v>899</v>
      </c>
      <c r="B285" s="102" t="s">
        <v>899</v>
      </c>
      <c r="C285" s="66" t="s">
        <v>899</v>
      </c>
      <c r="D285" s="196" t="s">
        <v>930</v>
      </c>
      <c r="E285" s="102" t="s">
        <v>930</v>
      </c>
      <c r="F285" s="102" t="s">
        <v>930</v>
      </c>
      <c r="G285" s="67" t="s">
        <v>869</v>
      </c>
      <c r="H285" s="71">
        <v>0.64800000000000002</v>
      </c>
      <c r="I285" s="72">
        <v>51.52</v>
      </c>
      <c r="J285" s="72">
        <v>1.72</v>
      </c>
      <c r="K285" s="72">
        <v>1.72</v>
      </c>
      <c r="L285" s="73">
        <v>-0.70099999999999996</v>
      </c>
      <c r="M285" s="74">
        <v>446.83</v>
      </c>
      <c r="N285" s="74">
        <v>0.05</v>
      </c>
      <c r="O285" s="74">
        <v>0.05</v>
      </c>
    </row>
    <row r="286" spans="1:15" ht="25.5" x14ac:dyDescent="0.2">
      <c r="A286" s="195" t="s">
        <v>900</v>
      </c>
      <c r="B286" s="102" t="s">
        <v>900</v>
      </c>
      <c r="C286" s="66" t="s">
        <v>900</v>
      </c>
      <c r="D286" s="196" t="s">
        <v>931</v>
      </c>
      <c r="E286" s="102" t="s">
        <v>931</v>
      </c>
      <c r="F286" s="102" t="s">
        <v>931</v>
      </c>
      <c r="G286" s="67" t="s">
        <v>870</v>
      </c>
      <c r="H286" s="71">
        <v>0.183</v>
      </c>
      <c r="I286" s="72">
        <v>16.510000000000002</v>
      </c>
      <c r="J286" s="72">
        <v>2.3199999999999998</v>
      </c>
      <c r="K286" s="72">
        <v>2.3199999999999998</v>
      </c>
      <c r="L286" s="73"/>
      <c r="M286" s="74">
        <v>1965.1</v>
      </c>
      <c r="N286" s="74">
        <v>0.05</v>
      </c>
      <c r="O286" s="74">
        <v>0.05</v>
      </c>
    </row>
    <row r="287" spans="1:15" ht="25.5" x14ac:dyDescent="0.2">
      <c r="A287" s="195" t="s">
        <v>901</v>
      </c>
      <c r="B287" s="102" t="s">
        <v>901</v>
      </c>
      <c r="C287" s="66" t="s">
        <v>901</v>
      </c>
      <c r="D287" s="196" t="s">
        <v>932</v>
      </c>
      <c r="E287" s="102" t="s">
        <v>932</v>
      </c>
      <c r="F287" s="102" t="s">
        <v>932</v>
      </c>
      <c r="G287" s="67" t="s">
        <v>963</v>
      </c>
      <c r="H287" s="71"/>
      <c r="I287" s="72">
        <v>8.81</v>
      </c>
      <c r="J287" s="72">
        <v>1.74</v>
      </c>
      <c r="K287" s="72">
        <v>1.74</v>
      </c>
      <c r="L287" s="73"/>
      <c r="M287" s="74">
        <v>927.87</v>
      </c>
      <c r="N287" s="74">
        <v>0.05</v>
      </c>
      <c r="O287" s="74">
        <v>0.05</v>
      </c>
    </row>
    <row r="288" spans="1:15" ht="25.5" x14ac:dyDescent="0.2">
      <c r="A288" s="195" t="s">
        <v>902</v>
      </c>
      <c r="B288" s="102" t="s">
        <v>902</v>
      </c>
      <c r="C288" s="66" t="s">
        <v>902</v>
      </c>
      <c r="D288" s="196" t="s">
        <v>933</v>
      </c>
      <c r="E288" s="102" t="s">
        <v>933</v>
      </c>
      <c r="F288" s="102" t="s">
        <v>933</v>
      </c>
      <c r="G288" s="67" t="s">
        <v>871</v>
      </c>
      <c r="H288" s="71">
        <v>1.073</v>
      </c>
      <c r="I288" s="72">
        <v>16.29</v>
      </c>
      <c r="J288" s="72">
        <v>2.23</v>
      </c>
      <c r="K288" s="72">
        <v>2.23</v>
      </c>
      <c r="L288" s="73"/>
      <c r="M288" s="74">
        <v>745.71</v>
      </c>
      <c r="N288" s="74">
        <v>0.05</v>
      </c>
      <c r="O288" s="74">
        <v>0.05</v>
      </c>
    </row>
    <row r="289" spans="1:15" ht="25.5" x14ac:dyDescent="0.2">
      <c r="A289" s="195" t="s">
        <v>903</v>
      </c>
      <c r="B289" s="102" t="s">
        <v>903</v>
      </c>
      <c r="C289" s="66" t="s">
        <v>903</v>
      </c>
      <c r="D289" s="196" t="s">
        <v>934</v>
      </c>
      <c r="E289" s="102" t="s">
        <v>934</v>
      </c>
      <c r="F289" s="102" t="s">
        <v>934</v>
      </c>
      <c r="G289" s="67" t="s">
        <v>872</v>
      </c>
      <c r="H289" s="71">
        <v>6.0000000000000001E-3</v>
      </c>
      <c r="I289" s="72">
        <v>11.56</v>
      </c>
      <c r="J289" s="72">
        <v>1.27</v>
      </c>
      <c r="K289" s="72">
        <v>1.27</v>
      </c>
      <c r="L289" s="73"/>
      <c r="M289" s="74">
        <v>925.12</v>
      </c>
      <c r="N289" s="74">
        <v>0.05</v>
      </c>
      <c r="O289" s="74">
        <v>0.05</v>
      </c>
    </row>
    <row r="290" spans="1:15" ht="25.5" x14ac:dyDescent="0.2">
      <c r="A290" s="195" t="s">
        <v>904</v>
      </c>
      <c r="B290" s="102" t="s">
        <v>904</v>
      </c>
      <c r="C290" s="66" t="s">
        <v>904</v>
      </c>
      <c r="D290" s="196" t="s">
        <v>935</v>
      </c>
      <c r="E290" s="102" t="s">
        <v>935</v>
      </c>
      <c r="F290" s="102" t="s">
        <v>935</v>
      </c>
      <c r="G290" s="67" t="s">
        <v>873</v>
      </c>
      <c r="H290" s="71">
        <v>6.0000000000000001E-3</v>
      </c>
      <c r="I290" s="72">
        <v>0.64</v>
      </c>
      <c r="J290" s="72">
        <v>1.43</v>
      </c>
      <c r="K290" s="72">
        <v>1.43</v>
      </c>
      <c r="L290" s="73">
        <v>-6.0000000000000001E-3</v>
      </c>
      <c r="M290" s="74">
        <v>32.24</v>
      </c>
      <c r="N290" s="74">
        <v>0.05</v>
      </c>
      <c r="O290" s="74">
        <v>0.05</v>
      </c>
    </row>
    <row r="291" spans="1:15" ht="25.5" x14ac:dyDescent="0.2">
      <c r="A291" s="195" t="s">
        <v>905</v>
      </c>
      <c r="B291" s="102" t="s">
        <v>905</v>
      </c>
      <c r="C291" s="66" t="s">
        <v>905</v>
      </c>
      <c r="D291" s="196" t="s">
        <v>936</v>
      </c>
      <c r="E291" s="102" t="s">
        <v>936</v>
      </c>
      <c r="F291" s="102" t="s">
        <v>936</v>
      </c>
      <c r="G291" s="67" t="s">
        <v>874</v>
      </c>
      <c r="H291" s="71">
        <v>1.7000000000000001E-2</v>
      </c>
      <c r="I291" s="72">
        <v>8.83</v>
      </c>
      <c r="J291" s="72">
        <v>1.75</v>
      </c>
      <c r="K291" s="72">
        <v>1.75</v>
      </c>
      <c r="L291" s="73"/>
      <c r="M291" s="74">
        <v>927.85</v>
      </c>
      <c r="N291" s="74">
        <v>0.05</v>
      </c>
      <c r="O291" s="74">
        <v>0.05</v>
      </c>
    </row>
    <row r="292" spans="1:15" ht="25.5" x14ac:dyDescent="0.2">
      <c r="A292" s="195" t="s">
        <v>906</v>
      </c>
      <c r="B292" s="102" t="s">
        <v>906</v>
      </c>
      <c r="C292" s="66" t="s">
        <v>906</v>
      </c>
      <c r="D292" s="196" t="s">
        <v>937</v>
      </c>
      <c r="E292" s="102" t="s">
        <v>937</v>
      </c>
      <c r="F292" s="102" t="s">
        <v>937</v>
      </c>
      <c r="G292" s="67" t="s">
        <v>875</v>
      </c>
      <c r="H292" s="71">
        <v>0.96899999999999997</v>
      </c>
      <c r="I292" s="72">
        <v>310.54000000000002</v>
      </c>
      <c r="J292" s="72">
        <v>1.1000000000000001</v>
      </c>
      <c r="K292" s="72">
        <v>1.1000000000000001</v>
      </c>
      <c r="L292" s="73">
        <v>-1.085</v>
      </c>
      <c r="M292" s="74">
        <v>326.88</v>
      </c>
      <c r="N292" s="74">
        <v>0.05</v>
      </c>
      <c r="O292" s="74">
        <v>0.05</v>
      </c>
    </row>
    <row r="293" spans="1:15" ht="25.5" x14ac:dyDescent="0.2">
      <c r="A293" s="195" t="s">
        <v>907</v>
      </c>
      <c r="B293" s="102" t="s">
        <v>907</v>
      </c>
      <c r="C293" s="66" t="s">
        <v>907</v>
      </c>
      <c r="D293" s="196" t="s">
        <v>938</v>
      </c>
      <c r="E293" s="102" t="s">
        <v>938</v>
      </c>
      <c r="F293" s="102" t="s">
        <v>938</v>
      </c>
      <c r="G293" s="67" t="s">
        <v>876</v>
      </c>
      <c r="H293" s="71">
        <v>0.71099999999999997</v>
      </c>
      <c r="I293" s="72">
        <v>6.71</v>
      </c>
      <c r="J293" s="72">
        <v>2.48</v>
      </c>
      <c r="K293" s="72">
        <v>2.48</v>
      </c>
      <c r="L293" s="73"/>
      <c r="M293" s="74">
        <v>456.29</v>
      </c>
      <c r="N293" s="74">
        <v>0.05</v>
      </c>
      <c r="O293" s="74">
        <v>0.05</v>
      </c>
    </row>
    <row r="294" spans="1:15" ht="25.5" x14ac:dyDescent="0.2">
      <c r="A294" s="195" t="s">
        <v>908</v>
      </c>
      <c r="B294" s="102" t="s">
        <v>908</v>
      </c>
      <c r="C294" s="66" t="s">
        <v>908</v>
      </c>
      <c r="D294" s="196" t="s">
        <v>939</v>
      </c>
      <c r="E294" s="102" t="s">
        <v>939</v>
      </c>
      <c r="F294" s="102" t="s">
        <v>939</v>
      </c>
      <c r="G294" s="67" t="s">
        <v>877</v>
      </c>
      <c r="H294" s="71">
        <v>1.7000000000000001E-2</v>
      </c>
      <c r="I294" s="72">
        <v>487.88</v>
      </c>
      <c r="J294" s="72">
        <v>0.32</v>
      </c>
      <c r="K294" s="72">
        <v>0.32</v>
      </c>
      <c r="L294" s="73">
        <v>-4.7E-2</v>
      </c>
      <c r="M294" s="74">
        <v>1244.33</v>
      </c>
      <c r="N294" s="74">
        <v>0.05</v>
      </c>
      <c r="O294" s="74">
        <v>0.05</v>
      </c>
    </row>
    <row r="295" spans="1:15" ht="25.5" x14ac:dyDescent="0.2">
      <c r="A295" s="195" t="s">
        <v>909</v>
      </c>
      <c r="B295" s="102" t="s">
        <v>909</v>
      </c>
      <c r="C295" s="66" t="s">
        <v>909</v>
      </c>
      <c r="D295" s="196" t="s">
        <v>940</v>
      </c>
      <c r="E295" s="102" t="s">
        <v>940</v>
      </c>
      <c r="F295" s="102" t="s">
        <v>940</v>
      </c>
      <c r="G295" s="67" t="s">
        <v>878</v>
      </c>
      <c r="H295" s="71"/>
      <c r="I295" s="72">
        <v>8.81</v>
      </c>
      <c r="J295" s="72">
        <v>4.57</v>
      </c>
      <c r="K295" s="72">
        <v>4.57</v>
      </c>
      <c r="L295" s="73"/>
      <c r="M295" s="74">
        <v>927.87</v>
      </c>
      <c r="N295" s="74">
        <v>0.05</v>
      </c>
      <c r="O295" s="74">
        <v>0.05</v>
      </c>
    </row>
    <row r="296" spans="1:15" ht="25.5" x14ac:dyDescent="0.2">
      <c r="A296" s="195" t="s">
        <v>910</v>
      </c>
      <c r="B296" s="102" t="s">
        <v>910</v>
      </c>
      <c r="C296" s="66" t="s">
        <v>910</v>
      </c>
      <c r="D296" s="196" t="s">
        <v>941</v>
      </c>
      <c r="E296" s="102" t="s">
        <v>941</v>
      </c>
      <c r="F296" s="102" t="s">
        <v>941</v>
      </c>
      <c r="G296" s="67" t="s">
        <v>879</v>
      </c>
      <c r="H296" s="71">
        <v>5.0940000000000003</v>
      </c>
      <c r="I296" s="72">
        <v>6.69</v>
      </c>
      <c r="J296" s="72">
        <v>2</v>
      </c>
      <c r="K296" s="72">
        <v>2</v>
      </c>
      <c r="L296" s="73">
        <v>-6.548</v>
      </c>
      <c r="M296" s="74">
        <v>483.95</v>
      </c>
      <c r="N296" s="74">
        <v>0.05</v>
      </c>
      <c r="O296" s="74">
        <v>0.05</v>
      </c>
    </row>
    <row r="297" spans="1:15" ht="12.75" x14ac:dyDescent="0.2">
      <c r="A297" s="195" t="s">
        <v>911</v>
      </c>
      <c r="B297" s="102" t="s">
        <v>911</v>
      </c>
      <c r="C297" s="66" t="s">
        <v>911</v>
      </c>
      <c r="D297" s="196"/>
      <c r="E297" s="102"/>
      <c r="F297" s="102"/>
      <c r="G297" s="67" t="s">
        <v>880</v>
      </c>
      <c r="H297" s="71">
        <v>9.1059999999999999</v>
      </c>
      <c r="I297" s="72">
        <v>1489.66</v>
      </c>
      <c r="J297" s="72">
        <v>3.97</v>
      </c>
      <c r="K297" s="72">
        <v>3.97</v>
      </c>
      <c r="L297" s="73"/>
      <c r="M297" s="74"/>
      <c r="N297" s="74"/>
      <c r="O297" s="74"/>
    </row>
    <row r="298" spans="1:15" ht="25.5" x14ac:dyDescent="0.2">
      <c r="A298" s="195" t="s">
        <v>912</v>
      </c>
      <c r="B298" s="102" t="s">
        <v>912</v>
      </c>
      <c r="C298" s="66" t="s">
        <v>912</v>
      </c>
      <c r="D298" s="196" t="s">
        <v>942</v>
      </c>
      <c r="E298" s="102" t="s">
        <v>942</v>
      </c>
      <c r="F298" s="102" t="s">
        <v>942</v>
      </c>
      <c r="G298" s="67" t="s">
        <v>881</v>
      </c>
      <c r="H298" s="71">
        <v>4.0519999999999996</v>
      </c>
      <c r="I298" s="72">
        <v>26.86</v>
      </c>
      <c r="J298" s="72">
        <v>2.5499999999999998</v>
      </c>
      <c r="K298" s="72">
        <v>2.5499999999999998</v>
      </c>
      <c r="L298" s="73"/>
      <c r="M298" s="74">
        <v>1107.56</v>
      </c>
      <c r="N298" s="74">
        <v>0.05</v>
      </c>
      <c r="O298" s="74">
        <v>0.05</v>
      </c>
    </row>
    <row r="299" spans="1:15" ht="12.75" x14ac:dyDescent="0.2">
      <c r="A299" s="195"/>
      <c r="B299" s="102"/>
      <c r="C299" s="66"/>
      <c r="D299" s="196"/>
      <c r="E299" s="102"/>
      <c r="F299" s="66"/>
      <c r="G299" s="67"/>
      <c r="H299" s="71"/>
      <c r="I299" s="72"/>
      <c r="J299" s="72"/>
      <c r="K299" s="72"/>
      <c r="L299" s="73"/>
      <c r="M299" s="74"/>
      <c r="N299" s="74"/>
      <c r="O299" s="74"/>
    </row>
    <row r="300" spans="1:15" ht="12.75" x14ac:dyDescent="0.2">
      <c r="A300" s="195"/>
      <c r="B300" s="102"/>
      <c r="C300" s="66"/>
      <c r="D300" s="196"/>
      <c r="E300" s="102"/>
      <c r="F300" s="66"/>
      <c r="G300" s="67"/>
      <c r="H300" s="71"/>
      <c r="I300" s="72"/>
      <c r="J300" s="72"/>
      <c r="K300" s="72"/>
      <c r="L300" s="73"/>
      <c r="M300" s="74"/>
      <c r="N300" s="74"/>
      <c r="O300" s="74"/>
    </row>
    <row r="301" spans="1:15" ht="12.75" x14ac:dyDescent="0.2">
      <c r="A301" s="195"/>
      <c r="B301" s="102"/>
      <c r="C301" s="66"/>
      <c r="D301" s="196"/>
      <c r="E301" s="102"/>
      <c r="F301" s="66"/>
      <c r="G301" s="67"/>
      <c r="H301" s="71"/>
      <c r="I301" s="72"/>
      <c r="J301" s="72"/>
      <c r="K301" s="72"/>
      <c r="L301" s="73"/>
      <c r="M301" s="74"/>
      <c r="N301" s="74"/>
      <c r="O301" s="74"/>
    </row>
    <row r="302" spans="1:15" ht="12.75" x14ac:dyDescent="0.2">
      <c r="A302" s="195"/>
      <c r="B302" s="102"/>
      <c r="C302" s="66"/>
      <c r="D302" s="196"/>
      <c r="E302" s="102"/>
      <c r="F302" s="66"/>
      <c r="G302" s="67"/>
      <c r="H302" s="71"/>
      <c r="I302" s="72"/>
      <c r="J302" s="72"/>
      <c r="K302" s="72"/>
      <c r="L302" s="73"/>
      <c r="M302" s="74"/>
      <c r="N302" s="74"/>
      <c r="O302" s="74"/>
    </row>
    <row r="303" spans="1:15" ht="12.75" x14ac:dyDescent="0.2">
      <c r="A303" s="195"/>
      <c r="B303" s="102"/>
      <c r="C303" s="66"/>
      <c r="D303" s="196"/>
      <c r="E303" s="102"/>
      <c r="F303" s="66"/>
      <c r="G303" s="67"/>
      <c r="H303" s="71"/>
      <c r="I303" s="72"/>
      <c r="J303" s="72"/>
      <c r="K303" s="72"/>
      <c r="L303" s="73"/>
      <c r="M303" s="74"/>
      <c r="N303" s="74"/>
      <c r="O303" s="74"/>
    </row>
    <row r="304" spans="1:15" ht="12.75" x14ac:dyDescent="0.2">
      <c r="A304" s="195"/>
      <c r="B304" s="102"/>
      <c r="C304" s="66"/>
      <c r="D304" s="196"/>
      <c r="E304" s="102"/>
      <c r="F304" s="66"/>
      <c r="G304" s="67"/>
      <c r="H304" s="71"/>
      <c r="I304" s="72"/>
      <c r="J304" s="72"/>
      <c r="K304" s="72"/>
      <c r="L304" s="73"/>
      <c r="M304" s="74"/>
      <c r="N304" s="74"/>
      <c r="O304" s="74"/>
    </row>
    <row r="305" spans="1:15" ht="12.75" x14ac:dyDescent="0.2">
      <c r="A305" s="195"/>
      <c r="B305" s="102"/>
      <c r="C305" s="66"/>
      <c r="D305" s="196"/>
      <c r="E305" s="102"/>
      <c r="F305" s="66"/>
      <c r="G305" s="67"/>
      <c r="H305" s="71"/>
      <c r="I305" s="72"/>
      <c r="J305" s="72"/>
      <c r="K305" s="72"/>
      <c r="L305" s="73"/>
      <c r="M305" s="74"/>
      <c r="N305" s="74"/>
      <c r="O305" s="74"/>
    </row>
    <row r="306" spans="1:15" ht="12.75" x14ac:dyDescent="0.2">
      <c r="A306" s="195"/>
      <c r="B306" s="102"/>
      <c r="C306" s="66"/>
      <c r="D306" s="196"/>
      <c r="E306" s="102"/>
      <c r="F306" s="66"/>
      <c r="G306" s="67"/>
      <c r="H306" s="71"/>
      <c r="I306" s="72"/>
      <c r="J306" s="72"/>
      <c r="K306" s="72"/>
      <c r="L306" s="73"/>
      <c r="M306" s="74"/>
      <c r="N306" s="74"/>
      <c r="O306" s="74"/>
    </row>
    <row r="307" spans="1:15" ht="12.75" x14ac:dyDescent="0.2">
      <c r="A307" s="195"/>
      <c r="B307" s="102"/>
      <c r="C307" s="66"/>
      <c r="D307" s="196"/>
      <c r="E307" s="102"/>
      <c r="F307" s="66"/>
      <c r="G307" s="67"/>
      <c r="H307" s="71"/>
      <c r="I307" s="72"/>
      <c r="J307" s="72"/>
      <c r="K307" s="72"/>
      <c r="L307" s="73"/>
      <c r="M307" s="74"/>
      <c r="N307" s="74"/>
      <c r="O307" s="74"/>
    </row>
    <row r="308" spans="1:15" ht="12.75" x14ac:dyDescent="0.2">
      <c r="A308" s="195"/>
      <c r="B308" s="102"/>
      <c r="C308" s="66"/>
      <c r="D308" s="196"/>
      <c r="E308" s="102"/>
      <c r="F308" s="66"/>
      <c r="G308" s="67"/>
      <c r="H308" s="71"/>
      <c r="I308" s="72"/>
      <c r="J308" s="72"/>
      <c r="K308" s="72"/>
      <c r="L308" s="73"/>
      <c r="M308" s="74"/>
      <c r="N308" s="74"/>
      <c r="O308" s="74"/>
    </row>
    <row r="309" spans="1:15" ht="12.75" x14ac:dyDescent="0.2">
      <c r="A309" s="195"/>
      <c r="B309" s="102"/>
      <c r="C309" s="66"/>
      <c r="D309" s="196"/>
      <c r="E309" s="102"/>
      <c r="F309" s="66"/>
      <c r="G309" s="67"/>
      <c r="H309" s="71"/>
      <c r="I309" s="72"/>
      <c r="J309" s="72"/>
      <c r="K309" s="72"/>
      <c r="L309" s="73"/>
      <c r="M309" s="74"/>
      <c r="N309" s="74"/>
      <c r="O309" s="74"/>
    </row>
    <row r="310" spans="1:15" ht="12.75" x14ac:dyDescent="0.2">
      <c r="A310" s="195"/>
      <c r="B310" s="102"/>
      <c r="C310" s="66"/>
      <c r="D310" s="196"/>
      <c r="E310" s="102"/>
      <c r="F310" s="66"/>
      <c r="G310" s="67"/>
      <c r="H310" s="71"/>
      <c r="I310" s="72"/>
      <c r="J310" s="72"/>
      <c r="K310" s="72"/>
      <c r="L310" s="73"/>
      <c r="M310" s="74"/>
      <c r="N310" s="74"/>
      <c r="O310" s="74"/>
    </row>
    <row r="311" spans="1:15" ht="12.75" x14ac:dyDescent="0.2">
      <c r="A311" s="195"/>
      <c r="B311" s="102"/>
      <c r="C311" s="66"/>
      <c r="D311" s="196"/>
      <c r="E311" s="102"/>
      <c r="F311" s="66"/>
      <c r="G311" s="67"/>
      <c r="H311" s="71"/>
      <c r="I311" s="72"/>
      <c r="J311" s="72"/>
      <c r="K311" s="72"/>
      <c r="L311" s="73"/>
      <c r="M311" s="74"/>
      <c r="N311" s="74"/>
      <c r="O311" s="74"/>
    </row>
    <row r="312" spans="1:15" ht="12.75" x14ac:dyDescent="0.2">
      <c r="A312" s="195"/>
      <c r="B312" s="102"/>
      <c r="C312" s="66"/>
      <c r="D312" s="196"/>
      <c r="E312" s="102"/>
      <c r="F312" s="66"/>
      <c r="G312" s="67"/>
      <c r="H312" s="71"/>
      <c r="I312" s="72"/>
      <c r="J312" s="72"/>
      <c r="K312" s="72"/>
      <c r="L312" s="73"/>
      <c r="M312" s="74"/>
      <c r="N312" s="74"/>
      <c r="O312" s="74"/>
    </row>
    <row r="313" spans="1:15" ht="12.75" x14ac:dyDescent="0.2">
      <c r="A313" s="195"/>
      <c r="B313" s="102"/>
      <c r="C313" s="66"/>
      <c r="D313" s="196"/>
      <c r="E313" s="102"/>
      <c r="F313" s="66"/>
      <c r="G313" s="67"/>
      <c r="H313" s="71"/>
      <c r="I313" s="72"/>
      <c r="J313" s="72"/>
      <c r="K313" s="72"/>
      <c r="L313" s="73"/>
      <c r="M313" s="74"/>
      <c r="N313" s="74"/>
      <c r="O313" s="74"/>
    </row>
    <row r="314" spans="1:15" ht="12.75" x14ac:dyDescent="0.2">
      <c r="A314" s="195"/>
      <c r="B314" s="102"/>
      <c r="C314" s="66"/>
      <c r="D314" s="196"/>
      <c r="E314" s="102"/>
      <c r="F314" s="66"/>
      <c r="G314" s="67"/>
      <c r="H314" s="71"/>
      <c r="I314" s="72"/>
      <c r="J314" s="72"/>
      <c r="K314" s="72"/>
      <c r="L314" s="73"/>
      <c r="M314" s="74"/>
      <c r="N314" s="74"/>
      <c r="O314" s="74"/>
    </row>
    <row r="315" spans="1:15" ht="12.75" x14ac:dyDescent="0.2">
      <c r="A315" s="195"/>
      <c r="B315" s="102"/>
      <c r="C315" s="66"/>
      <c r="D315" s="196"/>
      <c r="E315" s="102"/>
      <c r="F315" s="66"/>
      <c r="G315" s="67"/>
      <c r="H315" s="71"/>
      <c r="I315" s="72"/>
      <c r="J315" s="72"/>
      <c r="K315" s="72"/>
      <c r="L315" s="73"/>
      <c r="M315" s="74"/>
      <c r="N315" s="74"/>
      <c r="O315" s="74"/>
    </row>
    <row r="316" spans="1:15" ht="12.75" x14ac:dyDescent="0.2">
      <c r="A316" s="195"/>
      <c r="B316" s="102"/>
      <c r="C316" s="66"/>
      <c r="D316" s="196"/>
      <c r="E316" s="102"/>
      <c r="F316" s="66"/>
      <c r="G316" s="67"/>
      <c r="H316" s="71"/>
      <c r="I316" s="72"/>
      <c r="J316" s="72"/>
      <c r="K316" s="72"/>
      <c r="L316" s="73"/>
      <c r="M316" s="74"/>
      <c r="N316" s="74"/>
      <c r="O316" s="74"/>
    </row>
    <row r="317" spans="1:15" ht="12.75" x14ac:dyDescent="0.2">
      <c r="A317" s="195"/>
      <c r="B317" s="102"/>
      <c r="C317" s="66"/>
      <c r="D317" s="196"/>
      <c r="E317" s="102"/>
      <c r="F317" s="66"/>
      <c r="G317" s="67"/>
      <c r="H317" s="71"/>
      <c r="I317" s="72"/>
      <c r="J317" s="72"/>
      <c r="K317" s="72"/>
      <c r="L317" s="73"/>
      <c r="M317" s="74"/>
      <c r="N317" s="74"/>
      <c r="O317" s="74"/>
    </row>
    <row r="318" spans="1:15" ht="12.75" x14ac:dyDescent="0.2">
      <c r="A318" s="195"/>
      <c r="B318" s="102"/>
      <c r="C318" s="66"/>
      <c r="D318" s="196"/>
      <c r="E318" s="102"/>
      <c r="F318" s="66"/>
      <c r="G318" s="67"/>
      <c r="H318" s="71"/>
      <c r="I318" s="72"/>
      <c r="J318" s="72"/>
      <c r="K318" s="72"/>
      <c r="L318" s="73"/>
      <c r="M318" s="74"/>
      <c r="N318" s="74"/>
      <c r="O318" s="74"/>
    </row>
    <row r="319" spans="1:15" ht="12.75" x14ac:dyDescent="0.2">
      <c r="A319" s="195"/>
      <c r="B319" s="102"/>
      <c r="C319" s="66"/>
      <c r="D319" s="196"/>
      <c r="E319" s="102"/>
      <c r="F319" s="66"/>
      <c r="G319" s="67"/>
      <c r="H319" s="71"/>
      <c r="I319" s="72"/>
      <c r="J319" s="72"/>
      <c r="K319" s="72"/>
      <c r="L319" s="73"/>
      <c r="M319" s="74"/>
      <c r="N319" s="74"/>
      <c r="O319" s="74"/>
    </row>
    <row r="320" spans="1:15" ht="12.75" x14ac:dyDescent="0.2">
      <c r="A320" s="195"/>
      <c r="B320" s="102"/>
      <c r="C320" s="66"/>
      <c r="D320" s="196"/>
      <c r="E320" s="102"/>
      <c r="F320" s="66"/>
      <c r="G320" s="67"/>
      <c r="H320" s="71"/>
      <c r="I320" s="72"/>
      <c r="J320" s="72"/>
      <c r="K320" s="72"/>
      <c r="L320" s="73"/>
      <c r="M320" s="74"/>
      <c r="N320" s="74"/>
      <c r="O320" s="74"/>
    </row>
    <row r="321" spans="1:15" ht="12.75" x14ac:dyDescent="0.2">
      <c r="A321" s="195"/>
      <c r="B321" s="102"/>
      <c r="C321" s="66"/>
      <c r="D321" s="196"/>
      <c r="E321" s="102"/>
      <c r="F321" s="66"/>
      <c r="G321" s="67"/>
      <c r="H321" s="71"/>
      <c r="I321" s="72"/>
      <c r="J321" s="72"/>
      <c r="K321" s="72"/>
      <c r="L321" s="73"/>
      <c r="M321" s="74"/>
      <c r="N321" s="74"/>
      <c r="O321" s="74"/>
    </row>
    <row r="322" spans="1:15" ht="12.75" x14ac:dyDescent="0.2">
      <c r="A322" s="195"/>
      <c r="B322" s="102"/>
      <c r="C322" s="66"/>
      <c r="D322" s="196"/>
      <c r="E322" s="102"/>
      <c r="F322" s="66"/>
      <c r="G322" s="67"/>
      <c r="H322" s="71"/>
      <c r="I322" s="72"/>
      <c r="J322" s="72"/>
      <c r="K322" s="72"/>
      <c r="L322" s="73"/>
      <c r="M322" s="74"/>
      <c r="N322" s="74"/>
      <c r="O322" s="74"/>
    </row>
    <row r="323" spans="1:15" ht="12.75" x14ac:dyDescent="0.2">
      <c r="A323" s="195"/>
      <c r="B323" s="102"/>
      <c r="C323" s="66"/>
      <c r="D323" s="196"/>
      <c r="E323" s="102"/>
      <c r="F323" s="66"/>
      <c r="G323" s="67"/>
      <c r="H323" s="71"/>
      <c r="I323" s="72"/>
      <c r="J323" s="72"/>
      <c r="K323" s="72"/>
      <c r="L323" s="73"/>
      <c r="M323" s="74"/>
      <c r="N323" s="74"/>
      <c r="O323" s="74"/>
    </row>
    <row r="324" spans="1:15" ht="12.75" x14ac:dyDescent="0.2">
      <c r="A324" s="195"/>
      <c r="B324" s="102"/>
      <c r="C324" s="66"/>
      <c r="D324" s="196"/>
      <c r="E324" s="102"/>
      <c r="F324" s="66"/>
      <c r="G324" s="67"/>
      <c r="H324" s="71"/>
      <c r="I324" s="72"/>
      <c r="J324" s="72"/>
      <c r="K324" s="72"/>
      <c r="L324" s="73"/>
      <c r="M324" s="74"/>
      <c r="N324" s="74"/>
      <c r="O324" s="74"/>
    </row>
    <row r="325" spans="1:15" ht="12.75" x14ac:dyDescent="0.2">
      <c r="A325" s="195"/>
      <c r="B325" s="102"/>
      <c r="C325" s="66"/>
      <c r="D325" s="196"/>
      <c r="E325" s="102"/>
      <c r="F325" s="66"/>
      <c r="G325" s="67"/>
      <c r="H325" s="71"/>
      <c r="I325" s="72"/>
      <c r="J325" s="72"/>
      <c r="K325" s="72"/>
      <c r="L325" s="73"/>
      <c r="M325" s="74"/>
      <c r="N325" s="74"/>
      <c r="O325" s="74"/>
    </row>
    <row r="326" spans="1:15" ht="12.75" x14ac:dyDescent="0.2">
      <c r="A326" s="195"/>
      <c r="B326" s="102"/>
      <c r="C326" s="66"/>
      <c r="D326" s="196"/>
      <c r="E326" s="102"/>
      <c r="F326" s="66"/>
      <c r="G326" s="67"/>
      <c r="H326" s="71"/>
      <c r="I326" s="72"/>
      <c r="J326" s="72"/>
      <c r="K326" s="72"/>
      <c r="L326" s="73"/>
      <c r="M326" s="74"/>
      <c r="N326" s="74"/>
      <c r="O326" s="74"/>
    </row>
    <row r="327" spans="1:15" ht="12.75" x14ac:dyDescent="0.2">
      <c r="A327" s="195"/>
      <c r="B327" s="102"/>
      <c r="C327" s="66"/>
      <c r="D327" s="196"/>
      <c r="E327" s="102"/>
      <c r="F327" s="66"/>
      <c r="G327" s="67"/>
      <c r="H327" s="71"/>
      <c r="I327" s="72"/>
      <c r="J327" s="72"/>
      <c r="K327" s="72"/>
      <c r="L327" s="73"/>
      <c r="M327" s="74"/>
      <c r="N327" s="74"/>
      <c r="O327" s="74"/>
    </row>
    <row r="328" spans="1:15" ht="12.75" x14ac:dyDescent="0.2">
      <c r="A328" s="195"/>
      <c r="B328" s="102"/>
      <c r="C328" s="66"/>
      <c r="D328" s="196"/>
      <c r="E328" s="102"/>
      <c r="F328" s="66"/>
      <c r="G328" s="67"/>
      <c r="H328" s="71"/>
      <c r="I328" s="72"/>
      <c r="J328" s="72"/>
      <c r="K328" s="72"/>
      <c r="L328" s="73"/>
      <c r="M328" s="74"/>
      <c r="N328" s="74"/>
      <c r="O328" s="74"/>
    </row>
    <row r="329" spans="1:15" ht="12.75" x14ac:dyDescent="0.2">
      <c r="A329" s="195"/>
      <c r="B329" s="102"/>
      <c r="C329" s="66"/>
      <c r="D329" s="196"/>
      <c r="E329" s="102"/>
      <c r="F329" s="66"/>
      <c r="G329" s="67"/>
      <c r="H329" s="71"/>
      <c r="I329" s="72"/>
      <c r="J329" s="72"/>
      <c r="K329" s="72"/>
      <c r="L329" s="73"/>
      <c r="M329" s="74"/>
      <c r="N329" s="74"/>
      <c r="O329" s="74"/>
    </row>
    <row r="330" spans="1:15" ht="12.75" x14ac:dyDescent="0.2">
      <c r="A330" s="195"/>
      <c r="B330" s="102"/>
      <c r="C330" s="66"/>
      <c r="D330" s="196"/>
      <c r="E330" s="102"/>
      <c r="F330" s="66"/>
      <c r="G330" s="67"/>
      <c r="H330" s="71"/>
      <c r="I330" s="72"/>
      <c r="J330" s="72"/>
      <c r="K330" s="72"/>
      <c r="L330" s="73"/>
      <c r="M330" s="74"/>
      <c r="N330" s="74"/>
      <c r="O330" s="74"/>
    </row>
    <row r="331" spans="1:15" ht="12.75" x14ac:dyDescent="0.2">
      <c r="A331" s="195"/>
      <c r="B331" s="102"/>
      <c r="C331" s="66"/>
      <c r="D331" s="196"/>
      <c r="E331" s="102"/>
      <c r="F331" s="66"/>
      <c r="G331" s="67"/>
      <c r="H331" s="71"/>
      <c r="I331" s="72"/>
      <c r="J331" s="72"/>
      <c r="K331" s="72"/>
      <c r="L331" s="73"/>
      <c r="M331" s="74"/>
      <c r="N331" s="74"/>
      <c r="O331" s="74"/>
    </row>
    <row r="332" spans="1:15" ht="12.75" x14ac:dyDescent="0.2">
      <c r="A332" s="195"/>
      <c r="B332" s="102"/>
      <c r="C332" s="66"/>
      <c r="D332" s="196"/>
      <c r="E332" s="102"/>
      <c r="F332" s="66"/>
      <c r="G332" s="67"/>
      <c r="H332" s="71"/>
      <c r="I332" s="72"/>
      <c r="J332" s="72"/>
      <c r="K332" s="72"/>
      <c r="L332" s="73"/>
      <c r="M332" s="74"/>
      <c r="N332" s="74"/>
      <c r="O332" s="74"/>
    </row>
    <row r="333" spans="1:15" ht="12.75" x14ac:dyDescent="0.2">
      <c r="A333" s="195"/>
      <c r="B333" s="102"/>
      <c r="C333" s="66"/>
      <c r="D333" s="196"/>
      <c r="E333" s="102"/>
      <c r="F333" s="66"/>
      <c r="G333" s="67"/>
      <c r="H333" s="71"/>
      <c r="I333" s="72"/>
      <c r="J333" s="72"/>
      <c r="K333" s="72"/>
      <c r="L333" s="73"/>
      <c r="M333" s="74"/>
      <c r="N333" s="74"/>
      <c r="O333" s="74"/>
    </row>
    <row r="334" spans="1:15" ht="12.75" x14ac:dyDescent="0.2">
      <c r="A334" s="195"/>
      <c r="B334" s="102"/>
      <c r="C334" s="66"/>
      <c r="D334" s="196"/>
      <c r="E334" s="102"/>
      <c r="F334" s="66"/>
      <c r="G334" s="67"/>
      <c r="H334" s="71"/>
      <c r="I334" s="72"/>
      <c r="J334" s="72"/>
      <c r="K334" s="72"/>
      <c r="L334" s="73"/>
      <c r="M334" s="74"/>
      <c r="N334" s="74"/>
      <c r="O334" s="74"/>
    </row>
    <row r="335" spans="1:15" ht="12.75" x14ac:dyDescent="0.2">
      <c r="A335" s="195"/>
      <c r="B335" s="102"/>
      <c r="C335" s="66"/>
      <c r="D335" s="196"/>
      <c r="E335" s="102"/>
      <c r="F335" s="66"/>
      <c r="G335" s="67"/>
      <c r="H335" s="71"/>
      <c r="I335" s="72"/>
      <c r="J335" s="72"/>
      <c r="K335" s="72"/>
      <c r="L335" s="73"/>
      <c r="M335" s="74"/>
      <c r="N335" s="74"/>
      <c r="O335" s="74"/>
    </row>
    <row r="336" spans="1:15" ht="12.75" x14ac:dyDescent="0.2">
      <c r="A336" s="195"/>
      <c r="B336" s="102"/>
      <c r="C336" s="66"/>
      <c r="D336" s="196"/>
      <c r="E336" s="102"/>
      <c r="F336" s="66"/>
      <c r="G336" s="67"/>
      <c r="H336" s="71"/>
      <c r="I336" s="72"/>
      <c r="J336" s="72"/>
      <c r="K336" s="72"/>
      <c r="L336" s="73"/>
      <c r="M336" s="74"/>
      <c r="N336" s="74"/>
      <c r="O336" s="74"/>
    </row>
    <row r="337" spans="1:15" ht="12.75" x14ac:dyDescent="0.2">
      <c r="A337" s="195"/>
      <c r="B337" s="102"/>
      <c r="C337" s="66"/>
      <c r="D337" s="196"/>
      <c r="E337" s="102"/>
      <c r="F337" s="66"/>
      <c r="G337" s="67"/>
      <c r="H337" s="71"/>
      <c r="I337" s="72"/>
      <c r="J337" s="72"/>
      <c r="K337" s="72"/>
      <c r="L337" s="73"/>
      <c r="M337" s="74"/>
      <c r="N337" s="74"/>
      <c r="O337" s="74"/>
    </row>
    <row r="338" spans="1:15" ht="12.75" x14ac:dyDescent="0.2">
      <c r="A338" s="195"/>
      <c r="B338" s="102"/>
      <c r="C338" s="66"/>
      <c r="D338" s="196"/>
      <c r="E338" s="102"/>
      <c r="F338" s="66"/>
      <c r="G338" s="67"/>
      <c r="H338" s="71"/>
      <c r="I338" s="72"/>
      <c r="J338" s="72"/>
      <c r="K338" s="72"/>
      <c r="L338" s="73"/>
      <c r="M338" s="74"/>
      <c r="N338" s="74"/>
      <c r="O338" s="74"/>
    </row>
    <row r="339" spans="1:15" ht="12.75" x14ac:dyDescent="0.2">
      <c r="A339" s="195"/>
      <c r="B339" s="102"/>
      <c r="C339" s="66"/>
      <c r="D339" s="196"/>
      <c r="E339" s="102"/>
      <c r="F339" s="66"/>
      <c r="G339" s="67"/>
      <c r="H339" s="71"/>
      <c r="I339" s="72"/>
      <c r="J339" s="72"/>
      <c r="K339" s="72"/>
      <c r="L339" s="73"/>
      <c r="M339" s="74"/>
      <c r="N339" s="74"/>
      <c r="O339" s="74"/>
    </row>
    <row r="340" spans="1:15" ht="12.75" x14ac:dyDescent="0.2">
      <c r="A340" s="195"/>
      <c r="B340" s="102"/>
      <c r="C340" s="66"/>
      <c r="D340" s="196"/>
      <c r="E340" s="102"/>
      <c r="F340" s="66"/>
      <c r="G340" s="67"/>
      <c r="H340" s="71"/>
      <c r="I340" s="72"/>
      <c r="J340" s="72"/>
      <c r="K340" s="72"/>
      <c r="L340" s="73"/>
      <c r="M340" s="74"/>
      <c r="N340" s="74"/>
      <c r="O340" s="74"/>
    </row>
    <row r="341" spans="1:15" ht="12.75" x14ac:dyDescent="0.2">
      <c r="A341" s="195"/>
      <c r="B341" s="102"/>
      <c r="C341" s="66"/>
      <c r="D341" s="196"/>
      <c r="E341" s="102"/>
      <c r="F341" s="66"/>
      <c r="G341" s="67"/>
      <c r="H341" s="71"/>
      <c r="I341" s="72"/>
      <c r="J341" s="72"/>
      <c r="K341" s="72"/>
      <c r="L341" s="73"/>
      <c r="M341" s="74"/>
      <c r="N341" s="74"/>
      <c r="O341" s="74"/>
    </row>
    <row r="342" spans="1:15" ht="12.75" x14ac:dyDescent="0.2">
      <c r="A342" s="195"/>
      <c r="B342" s="102"/>
      <c r="C342" s="66"/>
      <c r="D342" s="196"/>
      <c r="E342" s="102"/>
      <c r="F342" s="66"/>
      <c r="G342" s="67"/>
      <c r="H342" s="71"/>
      <c r="I342" s="72"/>
      <c r="J342" s="72"/>
      <c r="K342" s="72"/>
      <c r="L342" s="73"/>
      <c r="M342" s="74"/>
      <c r="N342" s="74"/>
      <c r="O342" s="74"/>
    </row>
    <row r="343" spans="1:15" ht="12.75" x14ac:dyDescent="0.2">
      <c r="A343" s="195"/>
      <c r="B343" s="102"/>
      <c r="C343" s="66"/>
      <c r="D343" s="196"/>
      <c r="E343" s="102"/>
      <c r="F343" s="66"/>
      <c r="G343" s="67"/>
      <c r="H343" s="71"/>
      <c r="I343" s="72"/>
      <c r="J343" s="72"/>
      <c r="K343" s="72"/>
      <c r="L343" s="73"/>
      <c r="M343" s="74"/>
      <c r="N343" s="74"/>
      <c r="O343" s="74"/>
    </row>
    <row r="344" spans="1:15" ht="12.75" x14ac:dyDescent="0.2">
      <c r="A344" s="195"/>
      <c r="B344" s="102"/>
      <c r="C344" s="66"/>
      <c r="D344" s="196"/>
      <c r="E344" s="102"/>
      <c r="F344" s="66"/>
      <c r="G344" s="67"/>
      <c r="H344" s="71"/>
      <c r="I344" s="72"/>
      <c r="J344" s="72"/>
      <c r="K344" s="72"/>
      <c r="L344" s="73"/>
      <c r="M344" s="74"/>
      <c r="N344" s="74"/>
      <c r="O344" s="74"/>
    </row>
    <row r="345" spans="1:15" ht="12.75" x14ac:dyDescent="0.2">
      <c r="A345" s="195"/>
      <c r="B345" s="102"/>
      <c r="C345" s="66"/>
      <c r="D345" s="196"/>
      <c r="E345" s="102"/>
      <c r="F345" s="66"/>
      <c r="G345" s="67"/>
      <c r="H345" s="71"/>
      <c r="I345" s="72"/>
      <c r="J345" s="72"/>
      <c r="K345" s="72"/>
      <c r="L345" s="73"/>
      <c r="M345" s="74"/>
      <c r="N345" s="74"/>
      <c r="O345" s="74"/>
    </row>
    <row r="346" spans="1:15" ht="12.75" x14ac:dyDescent="0.2">
      <c r="A346" s="195"/>
      <c r="B346" s="102"/>
      <c r="C346" s="66"/>
      <c r="D346" s="196"/>
      <c r="E346" s="102"/>
      <c r="F346" s="66"/>
      <c r="G346" s="67"/>
      <c r="H346" s="71"/>
      <c r="I346" s="72"/>
      <c r="J346" s="72"/>
      <c r="K346" s="72"/>
      <c r="L346" s="73"/>
      <c r="M346" s="74"/>
      <c r="N346" s="74"/>
      <c r="O346" s="74"/>
    </row>
    <row r="347" spans="1:15" ht="12.75" x14ac:dyDescent="0.2">
      <c r="A347" s="195"/>
      <c r="B347" s="102"/>
      <c r="C347" s="66"/>
      <c r="D347" s="196"/>
      <c r="E347" s="102"/>
      <c r="F347" s="66"/>
      <c r="G347" s="67"/>
      <c r="H347" s="71"/>
      <c r="I347" s="72"/>
      <c r="J347" s="72"/>
      <c r="K347" s="72"/>
      <c r="L347" s="73"/>
      <c r="M347" s="74"/>
      <c r="N347" s="74"/>
      <c r="O347" s="74"/>
    </row>
    <row r="348" spans="1:15" ht="12.75" x14ac:dyDescent="0.2">
      <c r="A348" s="195"/>
      <c r="B348" s="102"/>
      <c r="C348" s="66"/>
      <c r="D348" s="196"/>
      <c r="E348" s="102"/>
      <c r="F348" s="66"/>
      <c r="G348" s="67"/>
      <c r="H348" s="71"/>
      <c r="I348" s="72"/>
      <c r="J348" s="72"/>
      <c r="K348" s="72"/>
      <c r="L348" s="73"/>
      <c r="M348" s="74"/>
      <c r="N348" s="74"/>
      <c r="O348" s="74"/>
    </row>
    <row r="349" spans="1:15" ht="12.75" x14ac:dyDescent="0.2">
      <c r="A349" s="195"/>
      <c r="B349" s="102"/>
      <c r="C349" s="66"/>
      <c r="D349" s="196"/>
      <c r="E349" s="102"/>
      <c r="F349" s="66"/>
      <c r="G349" s="67"/>
      <c r="H349" s="71"/>
      <c r="I349" s="72"/>
      <c r="J349" s="72"/>
      <c r="K349" s="72"/>
      <c r="L349" s="73"/>
      <c r="M349" s="74"/>
      <c r="N349" s="74"/>
      <c r="O349" s="74"/>
    </row>
    <row r="350" spans="1:15" ht="12.75" x14ac:dyDescent="0.2">
      <c r="A350" s="195"/>
      <c r="B350" s="102"/>
      <c r="C350" s="66"/>
      <c r="D350" s="196"/>
      <c r="E350" s="102"/>
      <c r="F350" s="66"/>
      <c r="G350" s="67"/>
      <c r="H350" s="71"/>
      <c r="I350" s="72"/>
      <c r="J350" s="72"/>
      <c r="K350" s="72"/>
      <c r="L350" s="73"/>
      <c r="M350" s="74"/>
      <c r="N350" s="74"/>
      <c r="O350" s="74"/>
    </row>
    <row r="351" spans="1:15" ht="12.75" x14ac:dyDescent="0.2">
      <c r="A351" s="195"/>
      <c r="B351" s="102"/>
      <c r="C351" s="66"/>
      <c r="D351" s="196"/>
      <c r="E351" s="102"/>
      <c r="F351" s="66"/>
      <c r="G351" s="67"/>
      <c r="H351" s="71"/>
      <c r="I351" s="72"/>
      <c r="J351" s="72"/>
      <c r="K351" s="72"/>
      <c r="L351" s="73"/>
      <c r="M351" s="74"/>
      <c r="N351" s="74"/>
      <c r="O351" s="74"/>
    </row>
    <row r="352" spans="1:15" ht="12.75" x14ac:dyDescent="0.2">
      <c r="A352" s="195"/>
      <c r="B352" s="102"/>
      <c r="C352" s="66"/>
      <c r="D352" s="196"/>
      <c r="E352" s="102"/>
      <c r="F352" s="66"/>
      <c r="G352" s="67"/>
      <c r="H352" s="71"/>
      <c r="I352" s="72"/>
      <c r="J352" s="72"/>
      <c r="K352" s="72"/>
      <c r="L352" s="73"/>
      <c r="M352" s="74"/>
      <c r="N352" s="74"/>
      <c r="O352" s="74"/>
    </row>
    <row r="353" spans="1:15" ht="12.75" x14ac:dyDescent="0.2">
      <c r="A353" s="195"/>
      <c r="B353" s="102"/>
      <c r="C353" s="66"/>
      <c r="D353" s="196"/>
      <c r="E353" s="102"/>
      <c r="F353" s="66"/>
      <c r="G353" s="67"/>
      <c r="H353" s="71"/>
      <c r="I353" s="72"/>
      <c r="J353" s="72"/>
      <c r="K353" s="72"/>
      <c r="L353" s="73"/>
      <c r="M353" s="74"/>
      <c r="N353" s="74"/>
      <c r="O353" s="74"/>
    </row>
    <row r="354" spans="1:15" ht="12.75" x14ac:dyDescent="0.2">
      <c r="A354" s="195"/>
      <c r="B354" s="102"/>
      <c r="C354" s="66"/>
      <c r="D354" s="196"/>
      <c r="E354" s="102"/>
      <c r="F354" s="66"/>
      <c r="G354" s="67"/>
      <c r="H354" s="71"/>
      <c r="I354" s="72"/>
      <c r="J354" s="72"/>
      <c r="K354" s="72"/>
      <c r="L354" s="73"/>
      <c r="M354" s="74"/>
      <c r="N354" s="74"/>
      <c r="O354" s="74"/>
    </row>
    <row r="355" spans="1:15" ht="12.75" x14ac:dyDescent="0.2">
      <c r="A355" s="195"/>
      <c r="B355" s="102"/>
      <c r="C355" s="66"/>
      <c r="D355" s="196"/>
      <c r="E355" s="102"/>
      <c r="F355" s="66"/>
      <c r="G355" s="67"/>
      <c r="H355" s="71"/>
      <c r="I355" s="72"/>
      <c r="J355" s="72"/>
      <c r="K355" s="72"/>
      <c r="L355" s="73"/>
      <c r="M355" s="74"/>
      <c r="N355" s="74"/>
      <c r="O355" s="74"/>
    </row>
    <row r="356" spans="1:15" ht="15" customHeight="1" x14ac:dyDescent="0.2">
      <c r="A356" s="195"/>
      <c r="B356" s="102"/>
      <c r="C356" s="66"/>
      <c r="D356" s="196"/>
      <c r="E356" s="102"/>
      <c r="F356" s="66"/>
      <c r="G356" s="67"/>
      <c r="H356" s="71"/>
      <c r="I356" s="72"/>
      <c r="J356" s="72"/>
      <c r="K356" s="72"/>
      <c r="L356" s="73"/>
      <c r="M356" s="74"/>
      <c r="N356" s="74"/>
      <c r="O356" s="74"/>
    </row>
    <row r="357" spans="1:15" ht="15" customHeight="1" x14ac:dyDescent="0.2">
      <c r="A357" s="195"/>
      <c r="B357" s="102"/>
      <c r="C357" s="66"/>
      <c r="D357" s="196"/>
      <c r="E357" s="102"/>
      <c r="F357" s="66"/>
      <c r="G357" s="67"/>
      <c r="H357" s="71"/>
      <c r="I357" s="72"/>
      <c r="J357" s="72"/>
      <c r="K357" s="72"/>
      <c r="L357" s="73"/>
      <c r="M357" s="74"/>
      <c r="N357" s="74"/>
      <c r="O357" s="74"/>
    </row>
    <row r="358" spans="1:15" ht="15" customHeight="1" x14ac:dyDescent="0.2">
      <c r="A358" s="195"/>
      <c r="B358" s="102"/>
      <c r="C358" s="66"/>
      <c r="D358" s="196"/>
      <c r="E358" s="102"/>
      <c r="F358" s="66"/>
      <c r="G358" s="67"/>
      <c r="H358" s="71"/>
      <c r="I358" s="72"/>
      <c r="J358" s="72"/>
      <c r="K358" s="72"/>
      <c r="L358" s="73"/>
      <c r="M358" s="74"/>
      <c r="N358" s="74"/>
      <c r="O358" s="74"/>
    </row>
    <row r="359" spans="1:15" ht="15" customHeight="1" x14ac:dyDescent="0.2">
      <c r="A359" s="195"/>
      <c r="B359" s="102"/>
      <c r="C359" s="66"/>
      <c r="D359" s="196"/>
      <c r="E359" s="102"/>
      <c r="F359" s="66"/>
      <c r="G359" s="67"/>
      <c r="H359" s="71"/>
      <c r="I359" s="72"/>
      <c r="J359" s="72"/>
      <c r="K359" s="72"/>
      <c r="L359" s="73"/>
      <c r="M359" s="74"/>
      <c r="N359" s="74"/>
      <c r="O359" s="74"/>
    </row>
    <row r="360" spans="1:15" ht="15" customHeight="1" x14ac:dyDescent="0.2">
      <c r="A360" s="195"/>
      <c r="B360" s="102"/>
      <c r="C360" s="66"/>
      <c r="D360" s="196"/>
      <c r="E360" s="102"/>
      <c r="F360" s="66"/>
      <c r="G360" s="67"/>
      <c r="H360" s="71"/>
      <c r="I360" s="72"/>
      <c r="J360" s="72"/>
      <c r="K360" s="72"/>
      <c r="L360" s="73"/>
      <c r="M360" s="74"/>
      <c r="N360" s="74"/>
      <c r="O360" s="74"/>
    </row>
    <row r="361" spans="1:15" ht="15" customHeight="1" x14ac:dyDescent="0.2">
      <c r="A361" s="195"/>
      <c r="B361" s="102"/>
      <c r="C361" s="66"/>
      <c r="D361" s="196"/>
      <c r="E361" s="102"/>
      <c r="F361" s="66"/>
      <c r="G361" s="67"/>
      <c r="H361" s="71"/>
      <c r="I361" s="72"/>
      <c r="J361" s="72"/>
      <c r="K361" s="72"/>
      <c r="L361" s="73"/>
      <c r="M361" s="74"/>
      <c r="N361" s="74"/>
      <c r="O361" s="74"/>
    </row>
    <row r="362" spans="1:15" ht="15" customHeight="1" x14ac:dyDescent="0.2">
      <c r="A362" s="195"/>
      <c r="B362" s="102"/>
      <c r="C362" s="66"/>
      <c r="D362" s="196"/>
      <c r="E362" s="102"/>
      <c r="F362" s="66"/>
      <c r="G362" s="67"/>
      <c r="H362" s="71"/>
      <c r="I362" s="72"/>
      <c r="J362" s="72"/>
      <c r="K362" s="72"/>
      <c r="L362" s="73"/>
      <c r="M362" s="74"/>
      <c r="N362" s="74"/>
      <c r="O362" s="74"/>
    </row>
    <row r="363" spans="1:15" ht="15" customHeight="1" x14ac:dyDescent="0.2">
      <c r="A363" s="195"/>
      <c r="B363" s="102"/>
      <c r="C363" s="66"/>
      <c r="D363" s="196"/>
      <c r="E363" s="102"/>
      <c r="F363" s="66"/>
      <c r="G363" s="67"/>
      <c r="H363" s="71"/>
      <c r="I363" s="72"/>
      <c r="J363" s="72"/>
      <c r="K363" s="72"/>
      <c r="L363" s="73"/>
      <c r="M363" s="74"/>
      <c r="N363" s="74"/>
      <c r="O363" s="74"/>
    </row>
    <row r="364" spans="1:15" ht="15" customHeight="1" x14ac:dyDescent="0.2">
      <c r="A364" s="195"/>
      <c r="B364" s="102"/>
      <c r="C364" s="66"/>
      <c r="D364" s="196"/>
      <c r="E364" s="102"/>
      <c r="F364" s="66"/>
      <c r="G364" s="67"/>
      <c r="H364" s="71"/>
      <c r="I364" s="72"/>
      <c r="J364" s="72"/>
      <c r="K364" s="72"/>
      <c r="L364" s="73"/>
      <c r="M364" s="74"/>
      <c r="N364" s="74"/>
      <c r="O364" s="74"/>
    </row>
    <row r="365" spans="1:15" ht="15" customHeight="1" x14ac:dyDescent="0.2">
      <c r="A365" s="195"/>
      <c r="B365" s="102"/>
      <c r="C365" s="66"/>
      <c r="D365" s="196"/>
      <c r="E365" s="102"/>
      <c r="F365" s="66"/>
      <c r="G365" s="67"/>
      <c r="H365" s="71"/>
      <c r="I365" s="72"/>
      <c r="J365" s="72"/>
      <c r="K365" s="72"/>
      <c r="L365" s="73"/>
      <c r="M365" s="74"/>
      <c r="N365" s="74"/>
      <c r="O365" s="74"/>
    </row>
    <row r="366" spans="1:15" ht="15" customHeight="1" x14ac:dyDescent="0.2">
      <c r="A366" s="195"/>
      <c r="B366" s="102"/>
      <c r="C366" s="66"/>
      <c r="D366" s="196"/>
      <c r="E366" s="102"/>
      <c r="F366" s="66"/>
      <c r="G366" s="67"/>
      <c r="H366" s="71"/>
      <c r="I366" s="72"/>
      <c r="J366" s="72"/>
      <c r="K366" s="72"/>
      <c r="L366" s="73"/>
      <c r="M366" s="74"/>
      <c r="N366" s="74"/>
      <c r="O366" s="74"/>
    </row>
    <row r="367" spans="1:15" ht="15" customHeight="1" x14ac:dyDescent="0.2">
      <c r="A367" s="195"/>
      <c r="B367" s="102"/>
      <c r="C367" s="66"/>
      <c r="D367" s="196"/>
      <c r="E367" s="102"/>
      <c r="F367" s="66"/>
      <c r="G367" s="67"/>
      <c r="H367" s="71"/>
      <c r="I367" s="72"/>
      <c r="J367" s="72"/>
      <c r="K367" s="72"/>
      <c r="L367" s="73"/>
      <c r="M367" s="74"/>
      <c r="N367" s="74"/>
      <c r="O367" s="74"/>
    </row>
    <row r="368" spans="1:15" ht="15" customHeight="1" x14ac:dyDescent="0.2">
      <c r="A368" s="195"/>
      <c r="B368" s="102"/>
      <c r="C368" s="66"/>
      <c r="D368" s="196"/>
      <c r="E368" s="102"/>
      <c r="F368" s="66"/>
      <c r="G368" s="67"/>
      <c r="H368" s="71"/>
      <c r="I368" s="72"/>
      <c r="J368" s="72"/>
      <c r="K368" s="72"/>
      <c r="L368" s="73"/>
      <c r="M368" s="74"/>
      <c r="N368" s="74"/>
      <c r="O368" s="74"/>
    </row>
    <row r="369" spans="1:15" ht="15" customHeight="1" x14ac:dyDescent="0.2">
      <c r="A369" s="195"/>
      <c r="B369" s="102"/>
      <c r="C369" s="66"/>
      <c r="D369" s="196"/>
      <c r="E369" s="102"/>
      <c r="F369" s="66"/>
      <c r="G369" s="67"/>
      <c r="H369" s="71"/>
      <c r="I369" s="72"/>
      <c r="J369" s="72"/>
      <c r="K369" s="72"/>
      <c r="L369" s="73"/>
      <c r="M369" s="74"/>
      <c r="N369" s="74"/>
      <c r="O369" s="74"/>
    </row>
    <row r="370" spans="1:15" ht="15" customHeight="1" x14ac:dyDescent="0.2">
      <c r="A370" s="195"/>
      <c r="B370" s="102"/>
      <c r="C370" s="66"/>
      <c r="D370" s="196"/>
      <c r="E370" s="102"/>
      <c r="F370" s="66"/>
      <c r="G370" s="67"/>
      <c r="H370" s="71"/>
      <c r="I370" s="72"/>
      <c r="J370" s="72"/>
      <c r="K370" s="72"/>
      <c r="L370" s="73"/>
      <c r="M370" s="74"/>
      <c r="N370" s="74"/>
      <c r="O370" s="74"/>
    </row>
    <row r="371" spans="1:15" ht="15" customHeight="1" x14ac:dyDescent="0.2">
      <c r="A371" s="195"/>
      <c r="B371" s="102"/>
      <c r="C371" s="66"/>
      <c r="D371" s="196"/>
      <c r="E371" s="102"/>
      <c r="F371" s="66"/>
      <c r="G371" s="67"/>
      <c r="H371" s="71"/>
      <c r="I371" s="72"/>
      <c r="J371" s="72"/>
      <c r="K371" s="72"/>
      <c r="L371" s="73"/>
      <c r="M371" s="74"/>
      <c r="N371" s="74"/>
      <c r="O371" s="74"/>
    </row>
    <row r="372" spans="1:15" ht="15" customHeight="1" x14ac:dyDescent="0.2">
      <c r="A372" s="195"/>
      <c r="B372" s="102"/>
      <c r="C372" s="66"/>
      <c r="D372" s="196"/>
      <c r="E372" s="102"/>
      <c r="F372" s="66"/>
      <c r="G372" s="67"/>
      <c r="H372" s="71"/>
      <c r="I372" s="72"/>
      <c r="J372" s="72"/>
      <c r="K372" s="72"/>
      <c r="L372" s="73"/>
      <c r="M372" s="74"/>
      <c r="N372" s="74"/>
      <c r="O372" s="74"/>
    </row>
    <row r="373" spans="1:15" ht="15" customHeight="1" x14ac:dyDescent="0.2">
      <c r="A373" s="195"/>
      <c r="B373" s="102"/>
      <c r="C373" s="66"/>
      <c r="D373" s="196"/>
      <c r="E373" s="102"/>
      <c r="F373" s="66"/>
      <c r="G373" s="67"/>
      <c r="H373" s="71"/>
      <c r="I373" s="72"/>
      <c r="J373" s="72"/>
      <c r="K373" s="72"/>
      <c r="L373" s="73"/>
      <c r="M373" s="74"/>
      <c r="N373" s="74"/>
      <c r="O373" s="74"/>
    </row>
    <row r="374" spans="1:15" ht="15" customHeight="1" x14ac:dyDescent="0.2">
      <c r="A374" s="195"/>
      <c r="B374" s="102"/>
      <c r="C374" s="66"/>
      <c r="D374" s="196"/>
      <c r="E374" s="102"/>
      <c r="F374" s="66"/>
      <c r="G374" s="67"/>
      <c r="H374" s="71"/>
      <c r="I374" s="72"/>
      <c r="J374" s="72"/>
      <c r="K374" s="72"/>
      <c r="L374" s="73"/>
      <c r="M374" s="74"/>
      <c r="N374" s="74"/>
      <c r="O374" s="74"/>
    </row>
    <row r="375" spans="1:15" ht="15" customHeight="1" x14ac:dyDescent="0.2">
      <c r="A375" s="195"/>
      <c r="B375" s="102"/>
      <c r="C375" s="66"/>
      <c r="D375" s="196"/>
      <c r="E375" s="102"/>
      <c r="F375" s="66"/>
      <c r="G375" s="67"/>
      <c r="H375" s="71"/>
      <c r="I375" s="72"/>
      <c r="J375" s="72"/>
      <c r="K375" s="72"/>
      <c r="L375" s="73"/>
      <c r="M375" s="74"/>
      <c r="N375" s="74"/>
      <c r="O375" s="74"/>
    </row>
    <row r="376" spans="1:15" ht="15" customHeight="1" x14ac:dyDescent="0.2">
      <c r="A376" s="195"/>
      <c r="B376" s="102"/>
      <c r="C376" s="66"/>
      <c r="D376" s="196"/>
      <c r="E376" s="102"/>
      <c r="F376" s="66"/>
      <c r="G376" s="67"/>
      <c r="H376" s="71"/>
      <c r="I376" s="72"/>
      <c r="J376" s="72"/>
      <c r="K376" s="72"/>
      <c r="L376" s="73"/>
      <c r="M376" s="74"/>
      <c r="N376" s="74"/>
      <c r="O376" s="74"/>
    </row>
    <row r="377" spans="1:15" ht="15" customHeight="1" x14ac:dyDescent="0.2">
      <c r="A377" s="195"/>
      <c r="B377" s="102"/>
      <c r="C377" s="66"/>
      <c r="D377" s="196"/>
      <c r="E377" s="102"/>
      <c r="F377" s="66"/>
      <c r="G377" s="67"/>
      <c r="H377" s="71"/>
      <c r="I377" s="72"/>
      <c r="J377" s="72"/>
      <c r="K377" s="72"/>
      <c r="L377" s="73"/>
      <c r="M377" s="74"/>
      <c r="N377" s="74"/>
      <c r="O377" s="74"/>
    </row>
    <row r="378" spans="1:15" ht="15" customHeight="1" x14ac:dyDescent="0.2">
      <c r="A378" s="195"/>
      <c r="B378" s="102"/>
      <c r="C378" s="66"/>
      <c r="D378" s="196"/>
      <c r="E378" s="102"/>
      <c r="F378" s="66"/>
      <c r="G378" s="67"/>
      <c r="H378" s="71"/>
      <c r="I378" s="72"/>
      <c r="J378" s="72"/>
      <c r="K378" s="72"/>
      <c r="L378" s="73"/>
      <c r="M378" s="74"/>
      <c r="N378" s="74"/>
      <c r="O378" s="74"/>
    </row>
    <row r="379" spans="1:15" ht="15" customHeight="1" x14ac:dyDescent="0.2">
      <c r="A379" s="195"/>
      <c r="B379" s="102"/>
      <c r="C379" s="66"/>
      <c r="D379" s="196"/>
      <c r="E379" s="102"/>
      <c r="F379" s="66"/>
      <c r="G379" s="67"/>
      <c r="H379" s="71"/>
      <c r="I379" s="72"/>
      <c r="J379" s="72"/>
      <c r="K379" s="72"/>
      <c r="L379" s="73"/>
      <c r="M379" s="74"/>
      <c r="N379" s="74"/>
      <c r="O379" s="74"/>
    </row>
    <row r="380" spans="1:15" ht="15" customHeight="1" x14ac:dyDescent="0.2">
      <c r="A380" s="195"/>
      <c r="B380" s="102"/>
      <c r="C380" s="66"/>
      <c r="D380" s="196"/>
      <c r="E380" s="102"/>
      <c r="F380" s="66"/>
      <c r="G380" s="67"/>
      <c r="H380" s="71"/>
      <c r="I380" s="72"/>
      <c r="J380" s="72"/>
      <c r="K380" s="72"/>
      <c r="L380" s="73"/>
      <c r="M380" s="74"/>
      <c r="N380" s="74"/>
      <c r="O380" s="74"/>
    </row>
    <row r="381" spans="1:15" ht="15" customHeight="1" x14ac:dyDescent="0.2">
      <c r="A381" s="195"/>
      <c r="B381" s="102"/>
      <c r="C381" s="66"/>
      <c r="D381" s="196"/>
      <c r="E381" s="102"/>
      <c r="F381" s="66"/>
      <c r="G381" s="67"/>
      <c r="H381" s="71"/>
      <c r="I381" s="72"/>
      <c r="J381" s="72"/>
      <c r="K381" s="72"/>
      <c r="L381" s="73"/>
      <c r="M381" s="74"/>
      <c r="N381" s="74"/>
      <c r="O381" s="74"/>
    </row>
    <row r="382" spans="1:15" ht="15" customHeight="1" x14ac:dyDescent="0.2">
      <c r="A382" s="195"/>
      <c r="B382" s="102"/>
      <c r="C382" s="66"/>
      <c r="D382" s="196"/>
      <c r="E382" s="102"/>
      <c r="F382" s="66"/>
      <c r="G382" s="67"/>
      <c r="H382" s="71"/>
      <c r="I382" s="72"/>
      <c r="J382" s="72"/>
      <c r="K382" s="72"/>
      <c r="L382" s="73"/>
      <c r="M382" s="74"/>
      <c r="N382" s="74"/>
      <c r="O382" s="74"/>
    </row>
    <row r="383" spans="1:15" ht="15" customHeight="1" x14ac:dyDescent="0.2">
      <c r="A383" s="195"/>
      <c r="B383" s="102"/>
      <c r="C383" s="66"/>
      <c r="D383" s="196"/>
      <c r="E383" s="102"/>
      <c r="F383" s="66"/>
      <c r="G383" s="67"/>
      <c r="H383" s="71"/>
      <c r="I383" s="72"/>
      <c r="J383" s="72"/>
      <c r="K383" s="72"/>
      <c r="L383" s="73"/>
      <c r="M383" s="74"/>
      <c r="N383" s="74"/>
      <c r="O383" s="74"/>
    </row>
    <row r="384" spans="1:15" ht="15" customHeight="1" x14ac:dyDescent="0.2">
      <c r="A384" s="195"/>
      <c r="B384" s="102"/>
      <c r="C384" s="66"/>
      <c r="D384" s="196"/>
      <c r="E384" s="102"/>
      <c r="F384" s="66"/>
      <c r="G384" s="67"/>
      <c r="H384" s="71"/>
      <c r="I384" s="72"/>
      <c r="J384" s="72"/>
      <c r="K384" s="72"/>
      <c r="L384" s="73"/>
      <c r="M384" s="74"/>
      <c r="N384" s="74"/>
      <c r="O384" s="74"/>
    </row>
    <row r="385" spans="1:15" ht="15" customHeight="1" x14ac:dyDescent="0.2">
      <c r="A385" s="195"/>
      <c r="B385" s="102"/>
      <c r="C385" s="66"/>
      <c r="D385" s="196"/>
      <c r="E385" s="102"/>
      <c r="F385" s="66"/>
      <c r="G385" s="67"/>
      <c r="H385" s="71"/>
      <c r="I385" s="72"/>
      <c r="J385" s="72"/>
      <c r="K385" s="72"/>
      <c r="L385" s="73"/>
      <c r="M385" s="74"/>
      <c r="N385" s="74"/>
      <c r="O385" s="74"/>
    </row>
    <row r="386" spans="1:15" ht="15" customHeight="1" x14ac:dyDescent="0.2">
      <c r="A386" s="195"/>
      <c r="B386" s="102"/>
      <c r="C386" s="66"/>
      <c r="D386" s="196"/>
      <c r="E386" s="102"/>
      <c r="F386" s="66"/>
      <c r="G386" s="67"/>
      <c r="H386" s="71"/>
      <c r="I386" s="72"/>
      <c r="J386" s="72"/>
      <c r="K386" s="72"/>
      <c r="L386" s="73"/>
      <c r="M386" s="74"/>
      <c r="N386" s="74"/>
      <c r="O386" s="74"/>
    </row>
    <row r="387" spans="1:15" ht="15" customHeight="1" x14ac:dyDescent="0.2">
      <c r="A387" s="195"/>
      <c r="B387" s="102"/>
      <c r="C387" s="66"/>
      <c r="D387" s="196"/>
      <c r="E387" s="102"/>
      <c r="F387" s="66"/>
      <c r="G387" s="67"/>
      <c r="H387" s="71"/>
      <c r="I387" s="72"/>
      <c r="J387" s="72"/>
      <c r="K387" s="72"/>
      <c r="L387" s="73"/>
      <c r="M387" s="74"/>
      <c r="N387" s="74"/>
      <c r="O387" s="74"/>
    </row>
    <row r="388" spans="1:15" ht="15" customHeight="1" x14ac:dyDescent="0.2">
      <c r="A388" s="195"/>
      <c r="B388" s="102"/>
      <c r="C388" s="66"/>
      <c r="D388" s="196"/>
      <c r="E388" s="102"/>
      <c r="F388" s="66"/>
      <c r="G388" s="67"/>
      <c r="H388" s="71"/>
      <c r="I388" s="72"/>
      <c r="J388" s="72"/>
      <c r="K388" s="72"/>
      <c r="L388" s="73"/>
      <c r="M388" s="74"/>
      <c r="N388" s="74"/>
      <c r="O388" s="74"/>
    </row>
    <row r="389" spans="1:15" ht="15" customHeight="1" x14ac:dyDescent="0.2">
      <c r="A389" s="195"/>
      <c r="B389" s="102"/>
      <c r="C389" s="66"/>
      <c r="D389" s="196"/>
      <c r="E389" s="102"/>
      <c r="F389" s="66"/>
      <c r="G389" s="67"/>
      <c r="H389" s="71"/>
      <c r="I389" s="72"/>
      <c r="J389" s="72"/>
      <c r="K389" s="72"/>
      <c r="L389" s="73"/>
      <c r="M389" s="74"/>
      <c r="N389" s="74"/>
      <c r="O389" s="74"/>
    </row>
    <row r="390" spans="1:15" ht="15" customHeight="1" x14ac:dyDescent="0.2">
      <c r="A390" s="195"/>
      <c r="B390" s="102"/>
      <c r="C390" s="66"/>
      <c r="D390" s="196"/>
      <c r="E390" s="102"/>
      <c r="F390" s="66"/>
      <c r="G390" s="67"/>
      <c r="H390" s="71"/>
      <c r="I390" s="72"/>
      <c r="J390" s="72"/>
      <c r="K390" s="72"/>
      <c r="L390" s="73"/>
      <c r="M390" s="74"/>
      <c r="N390" s="74"/>
      <c r="O390" s="74"/>
    </row>
    <row r="391" spans="1:15" ht="15" customHeight="1" x14ac:dyDescent="0.2">
      <c r="A391" s="195"/>
      <c r="B391" s="102"/>
      <c r="C391" s="66"/>
      <c r="D391" s="196"/>
      <c r="E391" s="102"/>
      <c r="F391" s="66"/>
      <c r="G391" s="67"/>
      <c r="H391" s="71"/>
      <c r="I391" s="72"/>
      <c r="J391" s="72"/>
      <c r="K391" s="72"/>
      <c r="L391" s="73"/>
      <c r="M391" s="74"/>
      <c r="N391" s="74"/>
      <c r="O391" s="74"/>
    </row>
    <row r="392" spans="1:15" ht="15" customHeight="1" x14ac:dyDescent="0.2">
      <c r="A392" s="195"/>
      <c r="B392" s="102"/>
      <c r="C392" s="66"/>
      <c r="D392" s="196"/>
      <c r="E392" s="102"/>
      <c r="F392" s="66"/>
      <c r="G392" s="67"/>
      <c r="H392" s="71"/>
      <c r="I392" s="72"/>
      <c r="J392" s="72"/>
      <c r="K392" s="72"/>
      <c r="L392" s="73"/>
      <c r="M392" s="74"/>
      <c r="N392" s="74"/>
      <c r="O392" s="74"/>
    </row>
    <row r="393" spans="1:15" ht="15" customHeight="1" x14ac:dyDescent="0.2">
      <c r="A393" s="195"/>
      <c r="B393" s="102"/>
      <c r="C393" s="66"/>
      <c r="D393" s="196"/>
      <c r="E393" s="102"/>
      <c r="F393" s="66"/>
      <c r="G393" s="67"/>
      <c r="H393" s="71"/>
      <c r="I393" s="72"/>
      <c r="J393" s="72"/>
      <c r="K393" s="72"/>
      <c r="L393" s="73"/>
      <c r="M393" s="74"/>
      <c r="N393" s="74"/>
      <c r="O393" s="74"/>
    </row>
    <row r="394" spans="1:15" ht="15" customHeight="1" x14ac:dyDescent="0.2">
      <c r="A394" s="195"/>
      <c r="B394" s="102"/>
      <c r="C394" s="66"/>
      <c r="D394" s="196"/>
      <c r="E394" s="102"/>
      <c r="F394" s="66"/>
      <c r="G394" s="67"/>
      <c r="H394" s="71"/>
      <c r="I394" s="72"/>
      <c r="J394" s="72"/>
      <c r="K394" s="72"/>
      <c r="L394" s="73"/>
      <c r="M394" s="74"/>
      <c r="N394" s="74"/>
      <c r="O394" s="74"/>
    </row>
    <row r="395" spans="1:15" ht="15" customHeight="1" x14ac:dyDescent="0.2">
      <c r="A395" s="195"/>
      <c r="B395" s="102"/>
      <c r="C395" s="66"/>
      <c r="D395" s="196"/>
      <c r="E395" s="102"/>
      <c r="F395" s="66"/>
      <c r="G395" s="67"/>
      <c r="H395" s="71"/>
      <c r="I395" s="72"/>
      <c r="J395" s="72"/>
      <c r="K395" s="72"/>
      <c r="L395" s="73"/>
      <c r="M395" s="74"/>
      <c r="N395" s="74"/>
      <c r="O395" s="74"/>
    </row>
    <row r="396" spans="1:15" ht="15" customHeight="1" x14ac:dyDescent="0.2">
      <c r="A396" s="195"/>
      <c r="B396" s="102"/>
      <c r="C396" s="66"/>
      <c r="D396" s="196"/>
      <c r="E396" s="102"/>
      <c r="F396" s="66"/>
      <c r="G396" s="67"/>
      <c r="H396" s="71"/>
      <c r="I396" s="72"/>
      <c r="J396" s="72"/>
      <c r="K396" s="72"/>
      <c r="L396" s="73"/>
      <c r="M396" s="74"/>
      <c r="N396" s="74"/>
      <c r="O396" s="74"/>
    </row>
    <row r="397" spans="1:15" ht="15" customHeight="1" x14ac:dyDescent="0.2">
      <c r="A397" s="195"/>
      <c r="B397" s="102"/>
      <c r="C397" s="66"/>
      <c r="D397" s="196"/>
      <c r="E397" s="102"/>
      <c r="F397" s="66"/>
      <c r="G397" s="67"/>
      <c r="H397" s="71"/>
      <c r="I397" s="72"/>
      <c r="J397" s="72"/>
      <c r="K397" s="72"/>
      <c r="L397" s="73"/>
      <c r="M397" s="74"/>
      <c r="N397" s="74"/>
      <c r="O397" s="74"/>
    </row>
    <row r="398" spans="1:15" ht="15" customHeight="1" x14ac:dyDescent="0.2">
      <c r="A398" s="195"/>
      <c r="B398" s="102"/>
      <c r="C398" s="66"/>
      <c r="D398" s="196"/>
      <c r="E398" s="102"/>
      <c r="F398" s="66"/>
      <c r="G398" s="67"/>
      <c r="H398" s="71"/>
      <c r="I398" s="72"/>
      <c r="J398" s="72"/>
      <c r="K398" s="72"/>
      <c r="L398" s="73"/>
      <c r="M398" s="74"/>
      <c r="N398" s="74"/>
      <c r="O398" s="74"/>
    </row>
    <row r="399" spans="1:15" ht="15" customHeight="1" x14ac:dyDescent="0.2">
      <c r="A399" s="195"/>
      <c r="B399" s="102"/>
      <c r="C399" s="66"/>
      <c r="D399" s="196"/>
      <c r="E399" s="102"/>
      <c r="F399" s="66"/>
      <c r="G399" s="67"/>
      <c r="H399" s="71"/>
      <c r="I399" s="72"/>
      <c r="J399" s="72"/>
      <c r="K399" s="72"/>
      <c r="L399" s="73"/>
      <c r="M399" s="74"/>
      <c r="N399" s="74"/>
      <c r="O399" s="74"/>
    </row>
    <row r="400" spans="1:15" ht="15" customHeight="1" x14ac:dyDescent="0.2">
      <c r="A400" s="195"/>
      <c r="B400" s="102"/>
      <c r="C400" s="66"/>
      <c r="D400" s="196"/>
      <c r="E400" s="102"/>
      <c r="F400" s="66"/>
      <c r="G400" s="67"/>
      <c r="H400" s="71"/>
      <c r="I400" s="72"/>
      <c r="J400" s="72"/>
      <c r="K400" s="72"/>
      <c r="L400" s="73"/>
      <c r="M400" s="74"/>
      <c r="N400" s="74"/>
      <c r="O400" s="74"/>
    </row>
    <row r="401" spans="1:15" ht="15" customHeight="1" x14ac:dyDescent="0.2">
      <c r="A401" s="195"/>
      <c r="B401" s="102"/>
      <c r="C401" s="66"/>
      <c r="D401" s="196"/>
      <c r="E401" s="102"/>
      <c r="F401" s="66"/>
      <c r="G401" s="67"/>
      <c r="H401" s="71"/>
      <c r="I401" s="72"/>
      <c r="J401" s="72"/>
      <c r="K401" s="72"/>
      <c r="L401" s="73"/>
      <c r="M401" s="74"/>
      <c r="N401" s="74"/>
      <c r="O401" s="74"/>
    </row>
    <row r="402" spans="1:15" ht="15" customHeight="1" x14ac:dyDescent="0.2">
      <c r="A402" s="195"/>
      <c r="B402" s="102"/>
      <c r="C402" s="66"/>
      <c r="D402" s="196"/>
      <c r="E402" s="102"/>
      <c r="F402" s="66"/>
      <c r="G402" s="67"/>
      <c r="H402" s="71"/>
      <c r="I402" s="72"/>
      <c r="J402" s="72"/>
      <c r="K402" s="72"/>
      <c r="L402" s="73"/>
      <c r="M402" s="74"/>
      <c r="N402" s="74"/>
      <c r="O402" s="74"/>
    </row>
    <row r="403" spans="1:15" ht="15" customHeight="1" x14ac:dyDescent="0.2">
      <c r="A403" s="195"/>
      <c r="B403" s="102"/>
      <c r="C403" s="66"/>
      <c r="D403" s="196"/>
      <c r="E403" s="102"/>
      <c r="F403" s="66"/>
      <c r="G403" s="67"/>
      <c r="H403" s="71"/>
      <c r="I403" s="72"/>
      <c r="J403" s="72"/>
      <c r="K403" s="72"/>
      <c r="L403" s="73"/>
      <c r="M403" s="74"/>
      <c r="N403" s="74"/>
      <c r="O403" s="74"/>
    </row>
    <row r="404" spans="1:15" ht="15" customHeight="1" x14ac:dyDescent="0.2">
      <c r="A404" s="195"/>
      <c r="B404" s="102"/>
      <c r="C404" s="66"/>
      <c r="D404" s="196"/>
      <c r="E404" s="102"/>
      <c r="F404" s="66"/>
      <c r="G404" s="67"/>
      <c r="H404" s="71"/>
      <c r="I404" s="72"/>
      <c r="J404" s="72"/>
      <c r="K404" s="72"/>
      <c r="L404" s="73"/>
      <c r="M404" s="74"/>
      <c r="N404" s="74"/>
      <c r="O404" s="74"/>
    </row>
    <row r="405" spans="1:15" ht="15" customHeight="1" x14ac:dyDescent="0.2">
      <c r="A405" s="195"/>
      <c r="B405" s="102"/>
      <c r="C405" s="66"/>
      <c r="D405" s="196"/>
      <c r="E405" s="102"/>
      <c r="F405" s="66"/>
      <c r="G405" s="67"/>
      <c r="H405" s="71"/>
      <c r="I405" s="72"/>
      <c r="J405" s="72"/>
      <c r="K405" s="72"/>
      <c r="L405" s="73"/>
      <c r="M405" s="74"/>
      <c r="N405" s="74"/>
      <c r="O405" s="74"/>
    </row>
    <row r="406" spans="1:15" ht="15" customHeight="1" x14ac:dyDescent="0.2">
      <c r="A406" s="195"/>
      <c r="B406" s="102"/>
      <c r="C406" s="66"/>
      <c r="D406" s="196"/>
      <c r="E406" s="102"/>
      <c r="F406" s="66"/>
      <c r="G406" s="67"/>
      <c r="H406" s="71"/>
      <c r="I406" s="72"/>
      <c r="J406" s="72"/>
      <c r="K406" s="72"/>
      <c r="L406" s="73"/>
      <c r="M406" s="74"/>
      <c r="N406" s="74"/>
      <c r="O406" s="74"/>
    </row>
    <row r="407" spans="1:15" ht="15" customHeight="1" x14ac:dyDescent="0.2">
      <c r="A407" s="195"/>
      <c r="B407" s="102"/>
      <c r="C407" s="66"/>
      <c r="D407" s="196"/>
      <c r="E407" s="102"/>
      <c r="F407" s="66"/>
      <c r="G407" s="67"/>
      <c r="H407" s="71"/>
      <c r="I407" s="72"/>
      <c r="J407" s="72"/>
      <c r="K407" s="72"/>
      <c r="L407" s="73"/>
      <c r="M407" s="74"/>
      <c r="N407" s="74"/>
      <c r="O407" s="74"/>
    </row>
    <row r="408" spans="1:15" ht="15" customHeight="1" x14ac:dyDescent="0.2">
      <c r="A408" s="195"/>
      <c r="B408" s="102"/>
      <c r="C408" s="66"/>
      <c r="D408" s="196"/>
      <c r="E408" s="102"/>
      <c r="F408" s="66"/>
      <c r="G408" s="67"/>
      <c r="H408" s="71"/>
      <c r="I408" s="72"/>
      <c r="J408" s="72"/>
      <c r="K408" s="72"/>
      <c r="L408" s="73"/>
      <c r="M408" s="74"/>
      <c r="N408" s="74"/>
      <c r="O408" s="74"/>
    </row>
    <row r="409" spans="1:15" ht="15" customHeight="1" x14ac:dyDescent="0.2">
      <c r="A409" s="195"/>
      <c r="B409" s="102"/>
      <c r="C409" s="66"/>
      <c r="D409" s="196"/>
      <c r="E409" s="102"/>
      <c r="F409" s="66"/>
      <c r="G409" s="67"/>
      <c r="H409" s="71"/>
      <c r="I409" s="72"/>
      <c r="J409" s="72"/>
      <c r="K409" s="72"/>
      <c r="L409" s="73"/>
      <c r="M409" s="74"/>
      <c r="N409" s="74"/>
      <c r="O409" s="74"/>
    </row>
    <row r="410" spans="1:15" ht="15" customHeight="1" x14ac:dyDescent="0.2">
      <c r="A410" s="195"/>
      <c r="B410" s="102"/>
      <c r="C410" s="66"/>
      <c r="D410" s="196"/>
      <c r="E410" s="102"/>
      <c r="F410" s="66"/>
      <c r="G410" s="67"/>
      <c r="H410" s="71"/>
      <c r="I410" s="72"/>
      <c r="J410" s="72"/>
      <c r="K410" s="72"/>
      <c r="L410" s="73"/>
      <c r="M410" s="74"/>
      <c r="N410" s="74"/>
      <c r="O410" s="74"/>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landscape" r:id="rId1"/>
  <headerFooter differentFirst="1"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&amp;R&amp;8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404"/>
  <sheetViews>
    <sheetView topLeftCell="A235" zoomScale="80" zoomScaleNormal="80" zoomScaleSheetLayoutView="100" zoomScalePageLayoutView="55" workbookViewId="0">
      <selection activeCell="C369" sqref="C369"/>
    </sheetView>
  </sheetViews>
  <sheetFormatPr defaultColWidth="9.140625" defaultRowHeight="12.75" x14ac:dyDescent="0.2"/>
  <cols>
    <col min="1" max="2" width="12.85546875" style="60" bestFit="1" customWidth="1"/>
    <col min="3" max="3" width="15.28515625" style="68" customWidth="1"/>
    <col min="4" max="4" width="33" style="68" bestFit="1" customWidth="1"/>
    <col min="5" max="5" width="21.28515625" style="69" customWidth="1"/>
    <col min="6" max="7" width="21.28515625" style="70" customWidth="1"/>
    <col min="8" max="8" width="21.28515625" style="60" customWidth="1"/>
    <col min="9" max="9" width="15.5703125" style="60" customWidth="1"/>
    <col min="10" max="13" width="9.140625" style="60"/>
    <col min="14" max="14" width="9.42578125" style="60" bestFit="1" customWidth="1"/>
    <col min="15" max="16384" width="9.140625" style="60"/>
  </cols>
  <sheetData>
    <row r="1" spans="1:14" ht="66.75" customHeight="1" x14ac:dyDescent="0.2">
      <c r="A1" s="277" t="s">
        <v>116</v>
      </c>
      <c r="B1" s="277"/>
      <c r="C1" s="277"/>
      <c r="D1" s="277"/>
      <c r="E1" s="277"/>
      <c r="F1" s="277"/>
      <c r="G1" s="277"/>
      <c r="H1" s="277"/>
    </row>
    <row r="2" spans="1:14" s="61" customFormat="1" ht="25.5" customHeight="1" x14ac:dyDescent="0.2">
      <c r="A2" s="265" t="str">
        <f>Overview!B4&amp; " - Effective from "&amp;TEXT(Overview!D4,"D MMMM YYYY")&amp;" - "&amp;Overview!E4&amp;" EDCM import charges"</f>
        <v>Western Power Distribution (South West) plc - Effective from 1 April 2021 - Final EDCM import charges</v>
      </c>
      <c r="B2" s="266"/>
      <c r="C2" s="266"/>
      <c r="D2" s="266"/>
      <c r="E2" s="266"/>
      <c r="F2" s="266"/>
      <c r="G2" s="266"/>
      <c r="H2" s="267"/>
    </row>
    <row r="3" spans="1:14" s="94" customFormat="1" ht="12" customHeight="1" x14ac:dyDescent="0.2">
      <c r="A3" s="95"/>
      <c r="B3" s="95"/>
      <c r="C3" s="95"/>
      <c r="D3" s="96"/>
      <c r="E3" s="97"/>
      <c r="F3" s="97"/>
      <c r="G3" s="98"/>
      <c r="H3" s="98"/>
      <c r="I3" s="91"/>
      <c r="J3" s="91"/>
      <c r="K3" s="91"/>
      <c r="L3" s="91"/>
      <c r="M3" s="91"/>
      <c r="N3" s="91"/>
    </row>
    <row r="4" spans="1:14" ht="66" customHeight="1" x14ac:dyDescent="0.2">
      <c r="A4" s="62" t="s">
        <v>103</v>
      </c>
      <c r="B4" s="63" t="s">
        <v>66</v>
      </c>
      <c r="C4" s="62" t="s">
        <v>67</v>
      </c>
      <c r="D4" s="64" t="s">
        <v>59</v>
      </c>
      <c r="E4" s="141" t="str">
        <f>'Annex 2 EHV charges'!H10</f>
        <v>Import
Super Red
unit charge
(p/kWh)</v>
      </c>
      <c r="F4" s="141" t="str">
        <f>'Annex 2 EHV charges'!I10</f>
        <v>Import
fixed charge
(p/day)</v>
      </c>
      <c r="G4" s="141" t="str">
        <f>'Annex 2 EHV charges'!J10</f>
        <v>Import
capacity charge
(p/kVA/day)</v>
      </c>
      <c r="H4" s="141" t="str">
        <f>'Annex 2 EHV charges'!K10</f>
        <v>Import
exceeded capacity charge
(p/kVA/day)</v>
      </c>
    </row>
    <row r="5" spans="1:14" x14ac:dyDescent="0.2">
      <c r="A5" s="103">
        <f t="array" ref="A5">IFERROR(INDEX('Annex 2 EHV charges'!$A$11:$A$410, MATCH(0, IF(ISBLANK('Annex 2 EHV charges'!$A$11:$A$410),1, COUNTIF(A$4:$A4, 'Annex 2 EHV charges'!$A$11:$A$410)), 0)),"")</f>
        <v>198</v>
      </c>
      <c r="B5" s="103">
        <f>IF($A5="","",VLOOKUP($A5,'Annex 2 EHV charges'!$A:$O,2,0))</f>
        <v>198</v>
      </c>
      <c r="C5" s="104">
        <f>IF($A5="","",VLOOKUP($A5,'Annex 2 EHV charges'!$A:$O,3,0))</f>
        <v>2200042805690</v>
      </c>
      <c r="D5" s="103" t="str">
        <f>IF($A5="","",VLOOKUP($A5,'Annex 2 EHV charges'!$A:$O,7,0))</f>
        <v>Rolls Royce TT</v>
      </c>
      <c r="E5" s="108">
        <f>IFERROR(IF(VLOOKUP($A5,'Annex 2 EHV charges'!$A:$O,8,FALSE)=0,"",VLOOKUP($A5,'Annex 2 EHV charges'!$A:$O,8,FALSE)),"")</f>
        <v>0.97799999999999998</v>
      </c>
      <c r="F5" s="109">
        <f>IFERROR(IF(VLOOKUP($A5,'Annex 2 EHV charges'!$A:$O,9,FALSE)=0,"",VLOOKUP($A5,'Annex 2 EHV charges'!$A:$O,9,FALSE)),"")</f>
        <v>131.13999999999999</v>
      </c>
      <c r="G5" s="110">
        <f>IFERROR(IF(VLOOKUP($A5,'Annex 2 EHV charges'!$A:$O,10,FALSE)=0,"",VLOOKUP($A5,'Annex 2 EHV charges'!$A:$O,10,FALSE)),"")</f>
        <v>1.46</v>
      </c>
      <c r="H5" s="110">
        <f>IFERROR(IF(VLOOKUP($A5,'Annex 2 EHV charges'!$A:$O,11,FALSE)=0,"",VLOOKUP($A5,'Annex 2 EHV charges'!$A:$O,11,FALSE)),"")</f>
        <v>1.46</v>
      </c>
    </row>
    <row r="6" spans="1:14" x14ac:dyDescent="0.2">
      <c r="A6" s="103">
        <f t="array" ref="A6">IFERROR(INDEX('Annex 2 EHV charges'!$A$11:$A$410, MATCH(0, IF(ISBLANK('Annex 2 EHV charges'!$A$11:$A$410),1, COUNTIF(A$4:$A5, 'Annex 2 EHV charges'!$A$11:$A$410)), 0)),"")</f>
        <v>204</v>
      </c>
      <c r="B6" s="103">
        <f>IF($A6="","",VLOOKUP($A6,'Annex 2 EHV charges'!$A:$O,2,0))</f>
        <v>204</v>
      </c>
      <c r="C6" s="104">
        <f>IF($A6="","",VLOOKUP($A6,'Annex 2 EHV charges'!$A:$O,3,0))</f>
        <v>2200042689299</v>
      </c>
      <c r="D6" s="103" t="str">
        <f>IF($A6="","",VLOOKUP($A6,'Annex 2 EHV charges'!$A:$O,7,0))</f>
        <v>Ashwater Auxillary Supply</v>
      </c>
      <c r="E6" s="108">
        <f>IFERROR(IF(VLOOKUP($A6,'Annex 2 EHV charges'!$A:$O,8,FALSE)=0,"",VLOOKUP($A6,'Annex 2 EHV charges'!$A:$O,8,FALSE)),"")</f>
        <v>1.5920000000000001</v>
      </c>
      <c r="F6" s="109">
        <f>IFERROR(IF(VLOOKUP($A6,'Annex 2 EHV charges'!$A:$O,9,FALSE)=0,"",VLOOKUP($A6,'Annex 2 EHV charges'!$A:$O,9,FALSE)),"")</f>
        <v>2.67</v>
      </c>
      <c r="G6" s="110">
        <f>IFERROR(IF(VLOOKUP($A6,'Annex 2 EHV charges'!$A:$O,10,FALSE)=0,"",VLOOKUP($A6,'Annex 2 EHV charges'!$A:$O,10,FALSE)),"")</f>
        <v>1.2</v>
      </c>
      <c r="H6" s="110">
        <f>IFERROR(IF(VLOOKUP($A6,'Annex 2 EHV charges'!$A:$O,11,FALSE)=0,"",VLOOKUP($A6,'Annex 2 EHV charges'!$A:$O,11,FALSE)),"")</f>
        <v>1.2</v>
      </c>
    </row>
    <row r="7" spans="1:14" ht="25.5" x14ac:dyDescent="0.2">
      <c r="A7" s="103">
        <f t="array" ref="A7">IFERROR(INDEX('Annex 2 EHV charges'!$A$11:$A$410, MATCH(0, IF(ISBLANK('Annex 2 EHV charges'!$A$11:$A$410),1, COUNTIF(A$4:$A6, 'Annex 2 EHV charges'!$A$11:$A$410)), 0)),"")</f>
        <v>250</v>
      </c>
      <c r="B7" s="103">
        <f>IF($A7="","",VLOOKUP($A7,'Annex 2 EHV charges'!$A:$O,2,0))</f>
        <v>250</v>
      </c>
      <c r="C7" s="104">
        <f>IF($A7="","",VLOOKUP($A7,'Annex 2 EHV charges'!$A:$O,3,0))</f>
        <v>2200042755073</v>
      </c>
      <c r="D7" s="103" t="str">
        <f>IF($A7="","",VLOOKUP($A7,'Annex 2 EHV charges'!$A:$O,7,0))</f>
        <v>Otterham Wind Farm Phase 3  (STOR)</v>
      </c>
      <c r="E7" s="108">
        <f>IFERROR(IF(VLOOKUP($A7,'Annex 2 EHV charges'!$A:$O,8,FALSE)=0,"",VLOOKUP($A7,'Annex 2 EHV charges'!$A:$O,8,FALSE)),"")</f>
        <v>6.0000000000000001E-3</v>
      </c>
      <c r="F7" s="109">
        <f>IFERROR(IF(VLOOKUP($A7,'Annex 2 EHV charges'!$A:$O,9,FALSE)=0,"",VLOOKUP($A7,'Annex 2 EHV charges'!$A:$O,9,FALSE)),"")</f>
        <v>45.14</v>
      </c>
      <c r="G7" s="110">
        <f>IFERROR(IF(VLOOKUP($A7,'Annex 2 EHV charges'!$A:$O,10,FALSE)=0,"",VLOOKUP($A7,'Annex 2 EHV charges'!$A:$O,10,FALSE)),"")</f>
        <v>1.28</v>
      </c>
      <c r="H7" s="110">
        <f>IFERROR(IF(VLOOKUP($A7,'Annex 2 EHV charges'!$A:$O,11,FALSE)=0,"",VLOOKUP($A7,'Annex 2 EHV charges'!$A:$O,11,FALSE)),"")</f>
        <v>1.28</v>
      </c>
    </row>
    <row r="8" spans="1:14" x14ac:dyDescent="0.2">
      <c r="A8" s="103">
        <f t="array" ref="A8">IFERROR(INDEX('Annex 2 EHV charges'!$A$11:$A$410, MATCH(0, IF(ISBLANK('Annex 2 EHV charges'!$A$11:$A$410),1, COUNTIF(A$4:$A7, 'Annex 2 EHV charges'!$A$11:$A$410)), 0)),"")</f>
        <v>262</v>
      </c>
      <c r="B8" s="103">
        <f>IF($A8="","",VLOOKUP($A8,'Annex 2 EHV charges'!$A:$O,2,0))</f>
        <v>262</v>
      </c>
      <c r="C8" s="104">
        <f>IF($A8="","",VLOOKUP($A8,'Annex 2 EHV charges'!$A:$O,3,0))</f>
        <v>2200042291210</v>
      </c>
      <c r="D8" s="103" t="str">
        <f>IF($A8="","",VLOOKUP($A8,'Annex 2 EHV charges'!$A:$O,7,0))</f>
        <v>Till House</v>
      </c>
      <c r="E8" s="108">
        <f>IFERROR(IF(VLOOKUP($A8,'Annex 2 EHV charges'!$A:$O,8,FALSE)=0,"",VLOOKUP($A8,'Annex 2 EHV charges'!$A:$O,8,FALSE)),"")</f>
        <v>1.2999999999999999E-2</v>
      </c>
      <c r="F8" s="109">
        <f>IFERROR(IF(VLOOKUP($A8,'Annex 2 EHV charges'!$A:$O,9,FALSE)=0,"",VLOOKUP($A8,'Annex 2 EHV charges'!$A:$O,9,FALSE)),"")</f>
        <v>11.23</v>
      </c>
      <c r="G8" s="110">
        <f>IFERROR(IF(VLOOKUP($A8,'Annex 2 EHV charges'!$A:$O,10,FALSE)=0,"",VLOOKUP($A8,'Annex 2 EHV charges'!$A:$O,10,FALSE)),"")</f>
        <v>1.56</v>
      </c>
      <c r="H8" s="110">
        <f>IFERROR(IF(VLOOKUP($A8,'Annex 2 EHV charges'!$A:$O,11,FALSE)=0,"",VLOOKUP($A8,'Annex 2 EHV charges'!$A:$O,11,FALSE)),"")</f>
        <v>1.56</v>
      </c>
    </row>
    <row r="9" spans="1:14" x14ac:dyDescent="0.2">
      <c r="A9" s="103">
        <f t="array" ref="A9">IFERROR(INDEX('Annex 2 EHV charges'!$A$11:$A$410, MATCH(0, IF(ISBLANK('Annex 2 EHV charges'!$A$11:$A$410),1, COUNTIF(A$4:$A8, 'Annex 2 EHV charges'!$A$11:$A$410)), 0)),"")</f>
        <v>263</v>
      </c>
      <c r="B9" s="103">
        <f>IF($A9="","",VLOOKUP($A9,'Annex 2 EHV charges'!$A:$O,2,0))</f>
        <v>263</v>
      </c>
      <c r="C9" s="104">
        <f>IF($A9="","",VLOOKUP($A9,'Annex 2 EHV charges'!$A:$O,3,0))</f>
        <v>2200042297550</v>
      </c>
      <c r="D9" s="103" t="str">
        <f>IF($A9="","",VLOOKUP($A9,'Annex 2 EHV charges'!$A:$O,7,0))</f>
        <v>Outlands Wood</v>
      </c>
      <c r="E9" s="108">
        <f>IFERROR(IF(VLOOKUP($A9,'Annex 2 EHV charges'!$A:$O,8,FALSE)=0,"",VLOOKUP($A9,'Annex 2 EHV charges'!$A:$O,8,FALSE)),"")</f>
        <v>0.76700000000000002</v>
      </c>
      <c r="F9" s="109">
        <f>IFERROR(IF(VLOOKUP($A9,'Annex 2 EHV charges'!$A:$O,9,FALSE)=0,"",VLOOKUP($A9,'Annex 2 EHV charges'!$A:$O,9,FALSE)),"")</f>
        <v>3.44</v>
      </c>
      <c r="G9" s="110">
        <f>IFERROR(IF(VLOOKUP($A9,'Annex 2 EHV charges'!$A:$O,10,FALSE)=0,"",VLOOKUP($A9,'Annex 2 EHV charges'!$A:$O,10,FALSE)),"")</f>
        <v>1.61</v>
      </c>
      <c r="H9" s="110">
        <f>IFERROR(IF(VLOOKUP($A9,'Annex 2 EHV charges'!$A:$O,11,FALSE)=0,"",VLOOKUP($A9,'Annex 2 EHV charges'!$A:$O,11,FALSE)),"")</f>
        <v>1.61</v>
      </c>
    </row>
    <row r="10" spans="1:14" x14ac:dyDescent="0.2">
      <c r="A10" s="103">
        <f t="array" ref="A10">IFERROR(INDEX('Annex 2 EHV charges'!$A$11:$A$410, MATCH(0, IF(ISBLANK('Annex 2 EHV charges'!$A$11:$A$410),1, COUNTIF(A$4:$A9, 'Annex 2 EHV charges'!$A$11:$A$410)), 0)),"")</f>
        <v>264</v>
      </c>
      <c r="B10" s="103">
        <f>IF($A10="","",VLOOKUP($A10,'Annex 2 EHV charges'!$A:$O,2,0))</f>
        <v>264</v>
      </c>
      <c r="C10" s="104">
        <f>IF($A10="","",VLOOKUP($A10,'Annex 2 EHV charges'!$A:$O,3,0))</f>
        <v>2200042305476</v>
      </c>
      <c r="D10" s="103" t="str">
        <f>IF($A10="","",VLOOKUP($A10,'Annex 2 EHV charges'!$A:$O,7,0))</f>
        <v>Culmhead</v>
      </c>
      <c r="E10" s="108" t="str">
        <f>IFERROR(IF(VLOOKUP($A10,'Annex 2 EHV charges'!$A:$O,8,FALSE)=0,"",VLOOKUP($A10,'Annex 2 EHV charges'!$A:$O,8,FALSE)),"")</f>
        <v/>
      </c>
      <c r="F10" s="109">
        <f>IFERROR(IF(VLOOKUP($A10,'Annex 2 EHV charges'!$A:$O,9,FALSE)=0,"",VLOOKUP($A10,'Annex 2 EHV charges'!$A:$O,9,FALSE)),"")</f>
        <v>3.22</v>
      </c>
      <c r="G10" s="110">
        <f>IFERROR(IF(VLOOKUP($A10,'Annex 2 EHV charges'!$A:$O,10,FALSE)=0,"",VLOOKUP($A10,'Annex 2 EHV charges'!$A:$O,10,FALSE)),"")</f>
        <v>2.89</v>
      </c>
      <c r="H10" s="110">
        <f>IFERROR(IF(VLOOKUP($A10,'Annex 2 EHV charges'!$A:$O,11,FALSE)=0,"",VLOOKUP($A10,'Annex 2 EHV charges'!$A:$O,11,FALSE)),"")</f>
        <v>2.89</v>
      </c>
    </row>
    <row r="11" spans="1:14" x14ac:dyDescent="0.2">
      <c r="A11" s="103">
        <f t="array" ref="A11">IFERROR(INDEX('Annex 2 EHV charges'!$A$11:$A$410, MATCH(0, IF(ISBLANK('Annex 2 EHV charges'!$A$11:$A$410),1, COUNTIF(A$4:$A10, 'Annex 2 EHV charges'!$A$11:$A$410)), 0)),"")</f>
        <v>265</v>
      </c>
      <c r="B11" s="103">
        <f>IF($A11="","",VLOOKUP($A11,'Annex 2 EHV charges'!$A:$O,2,0))</f>
        <v>265</v>
      </c>
      <c r="C11" s="104">
        <f>IF($A11="","",VLOOKUP($A11,'Annex 2 EHV charges'!$A:$O,3,0))</f>
        <v>2200042308031</v>
      </c>
      <c r="D11" s="103" t="str">
        <f>IF($A11="","",VLOOKUP($A11,'Annex 2 EHV charges'!$A:$O,7,0))</f>
        <v>Whitchurch Farm PV</v>
      </c>
      <c r="E11" s="108">
        <f>IFERROR(IF(VLOOKUP($A11,'Annex 2 EHV charges'!$A:$O,8,FALSE)=0,"",VLOOKUP($A11,'Annex 2 EHV charges'!$A:$O,8,FALSE)),"")</f>
        <v>4.359</v>
      </c>
      <c r="F11" s="109">
        <f>IFERROR(IF(VLOOKUP($A11,'Annex 2 EHV charges'!$A:$O,9,FALSE)=0,"",VLOOKUP($A11,'Annex 2 EHV charges'!$A:$O,9,FALSE)),"")</f>
        <v>0.99</v>
      </c>
      <c r="G11" s="110">
        <f>IFERROR(IF(VLOOKUP($A11,'Annex 2 EHV charges'!$A:$O,10,FALSE)=0,"",VLOOKUP($A11,'Annex 2 EHV charges'!$A:$O,10,FALSE)),"")</f>
        <v>4.5</v>
      </c>
      <c r="H11" s="110">
        <f>IFERROR(IF(VLOOKUP($A11,'Annex 2 EHV charges'!$A:$O,11,FALSE)=0,"",VLOOKUP($A11,'Annex 2 EHV charges'!$A:$O,11,FALSE)),"")</f>
        <v>4.5</v>
      </c>
    </row>
    <row r="12" spans="1:14" x14ac:dyDescent="0.2">
      <c r="A12" s="103">
        <f t="array" ref="A12">IFERROR(INDEX('Annex 2 EHV charges'!$A$11:$A$410, MATCH(0, IF(ISBLANK('Annex 2 EHV charges'!$A$11:$A$410),1, COUNTIF(A$4:$A11, 'Annex 2 EHV charges'!$A$11:$A$410)), 0)),"")</f>
        <v>266</v>
      </c>
      <c r="B12" s="103">
        <f>IF($A12="","",VLOOKUP($A12,'Annex 2 EHV charges'!$A:$O,2,0))</f>
        <v>266</v>
      </c>
      <c r="C12" s="104">
        <f>IF($A12="","",VLOOKUP($A12,'Annex 2 EHV charges'!$A:$O,3,0))</f>
        <v>2200042312872</v>
      </c>
      <c r="D12" s="103" t="str">
        <f>IF($A12="","",VLOOKUP($A12,'Annex 2 EHV charges'!$A:$O,7,0))</f>
        <v>Kingsland Barton</v>
      </c>
      <c r="E12" s="108">
        <f>IFERROR(IF(VLOOKUP($A12,'Annex 2 EHV charges'!$A:$O,8,FALSE)=0,"",VLOOKUP($A12,'Annex 2 EHV charges'!$A:$O,8,FALSE)),"")</f>
        <v>0.72</v>
      </c>
      <c r="F12" s="109">
        <f>IFERROR(IF(VLOOKUP($A12,'Annex 2 EHV charges'!$A:$O,9,FALSE)=0,"",VLOOKUP($A12,'Annex 2 EHV charges'!$A:$O,9,FALSE)),"")</f>
        <v>5.84</v>
      </c>
      <c r="G12" s="110">
        <f>IFERROR(IF(VLOOKUP($A12,'Annex 2 EHV charges'!$A:$O,10,FALSE)=0,"",VLOOKUP($A12,'Annex 2 EHV charges'!$A:$O,10,FALSE)),"")</f>
        <v>2.4300000000000002</v>
      </c>
      <c r="H12" s="110">
        <f>IFERROR(IF(VLOOKUP($A12,'Annex 2 EHV charges'!$A:$O,11,FALSE)=0,"",VLOOKUP($A12,'Annex 2 EHV charges'!$A:$O,11,FALSE)),"")</f>
        <v>2.4300000000000002</v>
      </c>
    </row>
    <row r="13" spans="1:14" x14ac:dyDescent="0.2">
      <c r="A13" s="103">
        <f t="array" ref="A13">IFERROR(INDEX('Annex 2 EHV charges'!$A$11:$A$410, MATCH(0, IF(ISBLANK('Annex 2 EHV charges'!$A$11:$A$410),1, COUNTIF(A$4:$A12, 'Annex 2 EHV charges'!$A$11:$A$410)), 0)),"")</f>
        <v>267</v>
      </c>
      <c r="B13" s="103">
        <f>IF($A13="","",VLOOKUP($A13,'Annex 2 EHV charges'!$A:$O,2,0))</f>
        <v>267</v>
      </c>
      <c r="C13" s="104">
        <f>IF($A13="","",VLOOKUP($A13,'Annex 2 EHV charges'!$A:$O,3,0))</f>
        <v>2200042314986</v>
      </c>
      <c r="D13" s="103" t="str">
        <f>IF($A13="","",VLOOKUP($A13,'Annex 2 EHV charges'!$A:$O,7,0))</f>
        <v>Mendip Solar PV Farm</v>
      </c>
      <c r="E13" s="108">
        <f>IFERROR(IF(VLOOKUP($A13,'Annex 2 EHV charges'!$A:$O,8,FALSE)=0,"",VLOOKUP($A13,'Annex 2 EHV charges'!$A:$O,8,FALSE)),"")</f>
        <v>4.3970000000000002</v>
      </c>
      <c r="F13" s="109">
        <f>IFERROR(IF(VLOOKUP($A13,'Annex 2 EHV charges'!$A:$O,9,FALSE)=0,"",VLOOKUP($A13,'Annex 2 EHV charges'!$A:$O,9,FALSE)),"")</f>
        <v>1.91</v>
      </c>
      <c r="G13" s="110">
        <f>IFERROR(IF(VLOOKUP($A13,'Annex 2 EHV charges'!$A:$O,10,FALSE)=0,"",VLOOKUP($A13,'Annex 2 EHV charges'!$A:$O,10,FALSE)),"")</f>
        <v>3.02</v>
      </c>
      <c r="H13" s="110">
        <f>IFERROR(IF(VLOOKUP($A13,'Annex 2 EHV charges'!$A:$O,11,FALSE)=0,"",VLOOKUP($A13,'Annex 2 EHV charges'!$A:$O,11,FALSE)),"")</f>
        <v>3.02</v>
      </c>
    </row>
    <row r="14" spans="1:14" x14ac:dyDescent="0.2">
      <c r="A14" s="103">
        <f t="array" ref="A14">IFERROR(INDEX('Annex 2 EHV charges'!$A$11:$A$410, MATCH(0, IF(ISBLANK('Annex 2 EHV charges'!$A$11:$A$410),1, COUNTIF(A$4:$A13, 'Annex 2 EHV charges'!$A$11:$A$410)), 0)),"")</f>
        <v>268</v>
      </c>
      <c r="B14" s="103">
        <f>IF($A14="","",VLOOKUP($A14,'Annex 2 EHV charges'!$A:$O,2,0))</f>
        <v>268</v>
      </c>
      <c r="C14" s="104">
        <f>IF($A14="","",VLOOKUP($A14,'Annex 2 EHV charges'!$A:$O,3,0))</f>
        <v>2200042315730</v>
      </c>
      <c r="D14" s="103" t="str">
        <f>IF($A14="","",VLOOKUP($A14,'Annex 2 EHV charges'!$A:$O,7,0))</f>
        <v>St Stephen PV</v>
      </c>
      <c r="E14" s="108">
        <f>IFERROR(IF(VLOOKUP($A14,'Annex 2 EHV charges'!$A:$O,8,FALSE)=0,"",VLOOKUP($A14,'Annex 2 EHV charges'!$A:$O,8,FALSE)),"")</f>
        <v>0.85699999999999998</v>
      </c>
      <c r="F14" s="109">
        <f>IFERROR(IF(VLOOKUP($A14,'Annex 2 EHV charges'!$A:$O,9,FALSE)=0,"",VLOOKUP($A14,'Annex 2 EHV charges'!$A:$O,9,FALSE)),"")</f>
        <v>4.3099999999999996</v>
      </c>
      <c r="G14" s="110">
        <f>IFERROR(IF(VLOOKUP($A14,'Annex 2 EHV charges'!$A:$O,10,FALSE)=0,"",VLOOKUP($A14,'Annex 2 EHV charges'!$A:$O,10,FALSE)),"")</f>
        <v>1.91</v>
      </c>
      <c r="H14" s="110">
        <f>IFERROR(IF(VLOOKUP($A14,'Annex 2 EHV charges'!$A:$O,11,FALSE)=0,"",VLOOKUP($A14,'Annex 2 EHV charges'!$A:$O,11,FALSE)),"")</f>
        <v>1.91</v>
      </c>
    </row>
    <row r="15" spans="1:14" x14ac:dyDescent="0.2">
      <c r="A15" s="103">
        <f t="array" ref="A15">IFERROR(INDEX('Annex 2 EHV charges'!$A$11:$A$410, MATCH(0, IF(ISBLANK('Annex 2 EHV charges'!$A$11:$A$410),1, COUNTIF(A$4:$A14, 'Annex 2 EHV charges'!$A$11:$A$410)), 0)),"")</f>
        <v>269</v>
      </c>
      <c r="B15" s="103">
        <f>IF($A15="","",VLOOKUP($A15,'Annex 2 EHV charges'!$A:$O,2,0))</f>
        <v>269</v>
      </c>
      <c r="C15" s="104">
        <f>IF($A15="","",VLOOKUP($A15,'Annex 2 EHV charges'!$A:$O,3,0))</f>
        <v>2200042315776</v>
      </c>
      <c r="D15" s="103" t="str">
        <f>IF($A15="","",VLOOKUP($A15,'Annex 2 EHV charges'!$A:$O,7,0))</f>
        <v>Trewidland farm PV</v>
      </c>
      <c r="E15" s="108">
        <f>IFERROR(IF(VLOOKUP($A15,'Annex 2 EHV charges'!$A:$O,8,FALSE)=0,"",VLOOKUP($A15,'Annex 2 EHV charges'!$A:$O,8,FALSE)),"")</f>
        <v>1.42</v>
      </c>
      <c r="F15" s="109">
        <f>IFERROR(IF(VLOOKUP($A15,'Annex 2 EHV charges'!$A:$O,9,FALSE)=0,"",VLOOKUP($A15,'Annex 2 EHV charges'!$A:$O,9,FALSE)),"")</f>
        <v>5.14</v>
      </c>
      <c r="G15" s="110">
        <f>IFERROR(IF(VLOOKUP($A15,'Annex 2 EHV charges'!$A:$O,10,FALSE)=0,"",VLOOKUP($A15,'Annex 2 EHV charges'!$A:$O,10,FALSE)),"")</f>
        <v>2.4</v>
      </c>
      <c r="H15" s="110">
        <f>IFERROR(IF(VLOOKUP($A15,'Annex 2 EHV charges'!$A:$O,11,FALSE)=0,"",VLOOKUP($A15,'Annex 2 EHV charges'!$A:$O,11,FALSE)),"")</f>
        <v>2.4</v>
      </c>
    </row>
    <row r="16" spans="1:14" x14ac:dyDescent="0.2">
      <c r="A16" s="103">
        <f t="array" ref="A16">IFERROR(INDEX('Annex 2 EHV charges'!$A$11:$A$410, MATCH(0, IF(ISBLANK('Annex 2 EHV charges'!$A$11:$A$410),1, COUNTIF(A$4:$A15, 'Annex 2 EHV charges'!$A$11:$A$410)), 0)),"")</f>
        <v>270</v>
      </c>
      <c r="B16" s="103">
        <f>IF($A16="","",VLOOKUP($A16,'Annex 2 EHV charges'!$A:$O,2,0))</f>
        <v>270</v>
      </c>
      <c r="C16" s="104">
        <f>IF($A16="","",VLOOKUP($A16,'Annex 2 EHV charges'!$A:$O,3,0))</f>
        <v>2200042316751</v>
      </c>
      <c r="D16" s="103" t="str">
        <f>IF($A16="","",VLOOKUP($A16,'Annex 2 EHV charges'!$A:$O,7,0))</f>
        <v>Watchfield Lawn</v>
      </c>
      <c r="E16" s="108">
        <f>IFERROR(IF(VLOOKUP($A16,'Annex 2 EHV charges'!$A:$O,8,FALSE)=0,"",VLOOKUP($A16,'Annex 2 EHV charges'!$A:$O,8,FALSE)),"")</f>
        <v>0.71099999999999997</v>
      </c>
      <c r="F16" s="109">
        <f>IFERROR(IF(VLOOKUP($A16,'Annex 2 EHV charges'!$A:$O,9,FALSE)=0,"",VLOOKUP($A16,'Annex 2 EHV charges'!$A:$O,9,FALSE)),"")</f>
        <v>5.9</v>
      </c>
      <c r="G16" s="110">
        <f>IFERROR(IF(VLOOKUP($A16,'Annex 2 EHV charges'!$A:$O,10,FALSE)=0,"",VLOOKUP($A16,'Annex 2 EHV charges'!$A:$O,10,FALSE)),"")</f>
        <v>2.0099999999999998</v>
      </c>
      <c r="H16" s="110">
        <f>IFERROR(IF(VLOOKUP($A16,'Annex 2 EHV charges'!$A:$O,11,FALSE)=0,"",VLOOKUP($A16,'Annex 2 EHV charges'!$A:$O,11,FALSE)),"")</f>
        <v>2.0099999999999998</v>
      </c>
    </row>
    <row r="17" spans="1:8" x14ac:dyDescent="0.2">
      <c r="A17" s="103">
        <f t="array" ref="A17">IFERROR(INDEX('Annex 2 EHV charges'!$A$11:$A$410, MATCH(0, IF(ISBLANK('Annex 2 EHV charges'!$A$11:$A$410),1, COUNTIF(A$4:$A16, 'Annex 2 EHV charges'!$A$11:$A$410)), 0)),"")</f>
        <v>271</v>
      </c>
      <c r="B17" s="103">
        <f>IF($A17="","",VLOOKUP($A17,'Annex 2 EHV charges'!$A:$O,2,0))</f>
        <v>271</v>
      </c>
      <c r="C17" s="104">
        <f>IF($A17="","",VLOOKUP($A17,'Annex 2 EHV charges'!$A:$O,3,0))</f>
        <v>2200042382620</v>
      </c>
      <c r="D17" s="103" t="str">
        <f>IF($A17="","",VLOOKUP($A17,'Annex 2 EHV charges'!$A:$O,7,0))</f>
        <v>Gover Park</v>
      </c>
      <c r="E17" s="108">
        <f>IFERROR(IF(VLOOKUP($A17,'Annex 2 EHV charges'!$A:$O,8,FALSE)=0,"",VLOOKUP($A17,'Annex 2 EHV charges'!$A:$O,8,FALSE)),"")</f>
        <v>10.198</v>
      </c>
      <c r="F17" s="109">
        <f>IFERROR(IF(VLOOKUP($A17,'Annex 2 EHV charges'!$A:$O,9,FALSE)=0,"",VLOOKUP($A17,'Annex 2 EHV charges'!$A:$O,9,FALSE)),"")</f>
        <v>5.51</v>
      </c>
      <c r="G17" s="110">
        <f>IFERROR(IF(VLOOKUP($A17,'Annex 2 EHV charges'!$A:$O,10,FALSE)=0,"",VLOOKUP($A17,'Annex 2 EHV charges'!$A:$O,10,FALSE)),"")</f>
        <v>1.77</v>
      </c>
      <c r="H17" s="110">
        <f>IFERROR(IF(VLOOKUP($A17,'Annex 2 EHV charges'!$A:$O,11,FALSE)=0,"",VLOOKUP($A17,'Annex 2 EHV charges'!$A:$O,11,FALSE)),"")</f>
        <v>1.77</v>
      </c>
    </row>
    <row r="18" spans="1:8" x14ac:dyDescent="0.2">
      <c r="A18" s="103">
        <f t="array" ref="A18">IFERROR(INDEX('Annex 2 EHV charges'!$A$11:$A$410, MATCH(0, IF(ISBLANK('Annex 2 EHV charges'!$A$11:$A$410),1, COUNTIF(A$4:$A17, 'Annex 2 EHV charges'!$A$11:$A$410)), 0)),"")</f>
        <v>272</v>
      </c>
      <c r="B18" s="103">
        <f>IF($A18="","",VLOOKUP($A18,'Annex 2 EHV charges'!$A:$O,2,0))</f>
        <v>272</v>
      </c>
      <c r="C18" s="104">
        <f>IF($A18="","",VLOOKUP($A18,'Annex 2 EHV charges'!$A:$O,3,0))</f>
        <v>2200042323128</v>
      </c>
      <c r="D18" s="103" t="str">
        <f>IF($A18="","",VLOOKUP($A18,'Annex 2 EHV charges'!$A:$O,7,0))</f>
        <v>North Wayton</v>
      </c>
      <c r="E18" s="108">
        <f>IFERROR(IF(VLOOKUP($A18,'Annex 2 EHV charges'!$A:$O,8,FALSE)=0,"",VLOOKUP($A18,'Annex 2 EHV charges'!$A:$O,8,FALSE)),"")</f>
        <v>0.81899999999999995</v>
      </c>
      <c r="F18" s="109">
        <f>IFERROR(IF(VLOOKUP($A18,'Annex 2 EHV charges'!$A:$O,9,FALSE)=0,"",VLOOKUP($A18,'Annex 2 EHV charges'!$A:$O,9,FALSE)),"")</f>
        <v>10.42</v>
      </c>
      <c r="G18" s="110">
        <f>IFERROR(IF(VLOOKUP($A18,'Annex 2 EHV charges'!$A:$O,10,FALSE)=0,"",VLOOKUP($A18,'Annex 2 EHV charges'!$A:$O,10,FALSE)),"")</f>
        <v>1.69</v>
      </c>
      <c r="H18" s="110">
        <f>IFERROR(IF(VLOOKUP($A18,'Annex 2 EHV charges'!$A:$O,11,FALSE)=0,"",VLOOKUP($A18,'Annex 2 EHV charges'!$A:$O,11,FALSE)),"")</f>
        <v>1.69</v>
      </c>
    </row>
    <row r="19" spans="1:8" x14ac:dyDescent="0.2">
      <c r="A19" s="103">
        <f t="array" ref="A19">IFERROR(INDEX('Annex 2 EHV charges'!$A$11:$A$410, MATCH(0, IF(ISBLANK('Annex 2 EHV charges'!$A$11:$A$410),1, COUNTIF(A$4:$A18, 'Annex 2 EHV charges'!$A$11:$A$410)), 0)),"")</f>
        <v>273</v>
      </c>
      <c r="B19" s="103">
        <f>IF($A19="","",VLOOKUP($A19,'Annex 2 EHV charges'!$A:$O,2,0))</f>
        <v>273</v>
      </c>
      <c r="C19" s="104">
        <f>IF($A19="","",VLOOKUP($A19,'Annex 2 EHV charges'!$A:$O,3,0))</f>
        <v>2200042324450</v>
      </c>
      <c r="D19" s="103" t="str">
        <f>IF($A19="","",VLOOKUP($A19,'Annex 2 EHV charges'!$A:$O,7,0))</f>
        <v>Week Farm</v>
      </c>
      <c r="E19" s="108">
        <f>IFERROR(IF(VLOOKUP($A19,'Annex 2 EHV charges'!$A:$O,8,FALSE)=0,"",VLOOKUP($A19,'Annex 2 EHV charges'!$A:$O,8,FALSE)),"")</f>
        <v>0.441</v>
      </c>
      <c r="F19" s="109">
        <f>IFERROR(IF(VLOOKUP($A19,'Annex 2 EHV charges'!$A:$O,9,FALSE)=0,"",VLOOKUP($A19,'Annex 2 EHV charges'!$A:$O,9,FALSE)),"")</f>
        <v>19.559999999999999</v>
      </c>
      <c r="G19" s="110">
        <f>IFERROR(IF(VLOOKUP($A19,'Annex 2 EHV charges'!$A:$O,10,FALSE)=0,"",VLOOKUP($A19,'Annex 2 EHV charges'!$A:$O,10,FALSE)),"")</f>
        <v>2.57</v>
      </c>
      <c r="H19" s="110">
        <f>IFERROR(IF(VLOOKUP($A19,'Annex 2 EHV charges'!$A:$O,11,FALSE)=0,"",VLOOKUP($A19,'Annex 2 EHV charges'!$A:$O,11,FALSE)),"")</f>
        <v>2.57</v>
      </c>
    </row>
    <row r="20" spans="1:8" x14ac:dyDescent="0.2">
      <c r="A20" s="103">
        <f t="array" ref="A20">IFERROR(INDEX('Annex 2 EHV charges'!$A$11:$A$410, MATCH(0, IF(ISBLANK('Annex 2 EHV charges'!$A$11:$A$410),1, COUNTIF(A$4:$A19, 'Annex 2 EHV charges'!$A$11:$A$410)), 0)),"")</f>
        <v>274</v>
      </c>
      <c r="B20" s="103">
        <f>IF($A20="","",VLOOKUP($A20,'Annex 2 EHV charges'!$A:$O,2,0))</f>
        <v>274</v>
      </c>
      <c r="C20" s="104">
        <f>IF($A20="","",VLOOKUP($A20,'Annex 2 EHV charges'!$A:$O,3,0))</f>
        <v>2200042326040</v>
      </c>
      <c r="D20" s="103" t="str">
        <f>IF($A20="","",VLOOKUP($A20,'Annex 2 EHV charges'!$A:$O,7,0))</f>
        <v>Cullompton</v>
      </c>
      <c r="E20" s="108">
        <f>IFERROR(IF(VLOOKUP($A20,'Annex 2 EHV charges'!$A:$O,8,FALSE)=0,"",VLOOKUP($A20,'Annex 2 EHV charges'!$A:$O,8,FALSE)),"")</f>
        <v>4.0570000000000004</v>
      </c>
      <c r="F20" s="109">
        <f>IFERROR(IF(VLOOKUP($A20,'Annex 2 EHV charges'!$A:$O,9,FALSE)=0,"",VLOOKUP($A20,'Annex 2 EHV charges'!$A:$O,9,FALSE)),"")</f>
        <v>15.22</v>
      </c>
      <c r="G20" s="110">
        <f>IFERROR(IF(VLOOKUP($A20,'Annex 2 EHV charges'!$A:$O,10,FALSE)=0,"",VLOOKUP($A20,'Annex 2 EHV charges'!$A:$O,10,FALSE)),"")</f>
        <v>2.79</v>
      </c>
      <c r="H20" s="110">
        <f>IFERROR(IF(VLOOKUP($A20,'Annex 2 EHV charges'!$A:$O,11,FALSE)=0,"",VLOOKUP($A20,'Annex 2 EHV charges'!$A:$O,11,FALSE)),"")</f>
        <v>2.79</v>
      </c>
    </row>
    <row r="21" spans="1:8" x14ac:dyDescent="0.2">
      <c r="A21" s="103">
        <f t="array" ref="A21">IFERROR(INDEX('Annex 2 EHV charges'!$A$11:$A$410, MATCH(0, IF(ISBLANK('Annex 2 EHV charges'!$A$11:$A$410),1, COUNTIF(A$4:$A20, 'Annex 2 EHV charges'!$A$11:$A$410)), 0)),"")</f>
        <v>275</v>
      </c>
      <c r="B21" s="103">
        <f>IF($A21="","",VLOOKUP($A21,'Annex 2 EHV charges'!$A:$O,2,0))</f>
        <v>275</v>
      </c>
      <c r="C21" s="104">
        <f>IF($A21="","",VLOOKUP($A21,'Annex 2 EHV charges'!$A:$O,3,0))</f>
        <v>2200042329078</v>
      </c>
      <c r="D21" s="103" t="str">
        <f>IF($A21="","",VLOOKUP($A21,'Annex 2 EHV charges'!$A:$O,7,0))</f>
        <v>Dinder Farm</v>
      </c>
      <c r="E21" s="108">
        <f>IFERROR(IF(VLOOKUP($A21,'Annex 2 EHV charges'!$A:$O,8,FALSE)=0,"",VLOOKUP($A21,'Annex 2 EHV charges'!$A:$O,8,FALSE)),"")</f>
        <v>4.5620000000000003</v>
      </c>
      <c r="F21" s="109">
        <f>IFERROR(IF(VLOOKUP($A21,'Annex 2 EHV charges'!$A:$O,9,FALSE)=0,"",VLOOKUP($A21,'Annex 2 EHV charges'!$A:$O,9,FALSE)),"")</f>
        <v>6.99</v>
      </c>
      <c r="G21" s="110">
        <f>IFERROR(IF(VLOOKUP($A21,'Annex 2 EHV charges'!$A:$O,10,FALSE)=0,"",VLOOKUP($A21,'Annex 2 EHV charges'!$A:$O,10,FALSE)),"")</f>
        <v>2.19</v>
      </c>
      <c r="H21" s="110">
        <f>IFERROR(IF(VLOOKUP($A21,'Annex 2 EHV charges'!$A:$O,11,FALSE)=0,"",VLOOKUP($A21,'Annex 2 EHV charges'!$A:$O,11,FALSE)),"")</f>
        <v>2.19</v>
      </c>
    </row>
    <row r="22" spans="1:8" x14ac:dyDescent="0.2">
      <c r="A22" s="103">
        <f t="array" ref="A22">IFERROR(INDEX('Annex 2 EHV charges'!$A$11:$A$410, MATCH(0, IF(ISBLANK('Annex 2 EHV charges'!$A$11:$A$410),1, COUNTIF(A$4:$A21, 'Annex 2 EHV charges'!$A$11:$A$410)), 0)),"")</f>
        <v>277</v>
      </c>
      <c r="B22" s="103">
        <f>IF($A22="","",VLOOKUP($A22,'Annex 2 EHV charges'!$A:$O,2,0))</f>
        <v>277</v>
      </c>
      <c r="C22" s="104">
        <f>IF($A22="","",VLOOKUP($A22,'Annex 2 EHV charges'!$A:$O,3,0))</f>
        <v>2200042329050</v>
      </c>
      <c r="D22" s="103" t="str">
        <f>IF($A22="","",VLOOKUP($A22,'Annex 2 EHV charges'!$A:$O,7,0))</f>
        <v>Pitts Farm</v>
      </c>
      <c r="E22" s="108">
        <f>IFERROR(IF(VLOOKUP($A22,'Annex 2 EHV charges'!$A:$O,8,FALSE)=0,"",VLOOKUP($A22,'Annex 2 EHV charges'!$A:$O,8,FALSE)),"")</f>
        <v>4.5609999999999999</v>
      </c>
      <c r="F22" s="109">
        <f>IFERROR(IF(VLOOKUP($A22,'Annex 2 EHV charges'!$A:$O,9,FALSE)=0,"",VLOOKUP($A22,'Annex 2 EHV charges'!$A:$O,9,FALSE)),"")</f>
        <v>12.68</v>
      </c>
      <c r="G22" s="110">
        <f>IFERROR(IF(VLOOKUP($A22,'Annex 2 EHV charges'!$A:$O,10,FALSE)=0,"",VLOOKUP($A22,'Annex 2 EHV charges'!$A:$O,10,FALSE)),"")</f>
        <v>2</v>
      </c>
      <c r="H22" s="110">
        <f>IFERROR(IF(VLOOKUP($A22,'Annex 2 EHV charges'!$A:$O,11,FALSE)=0,"",VLOOKUP($A22,'Annex 2 EHV charges'!$A:$O,11,FALSE)),"")</f>
        <v>2</v>
      </c>
    </row>
    <row r="23" spans="1:8" x14ac:dyDescent="0.2">
      <c r="A23" s="103">
        <f t="array" ref="A23">IFERROR(INDEX('Annex 2 EHV charges'!$A$11:$A$410, MATCH(0, IF(ISBLANK('Annex 2 EHV charges'!$A$11:$A$410),1, COUNTIF(A$4:$A22, 'Annex 2 EHV charges'!$A$11:$A$410)), 0)),"")</f>
        <v>278</v>
      </c>
      <c r="B23" s="103">
        <f>IF($A23="","",VLOOKUP($A23,'Annex 2 EHV charges'!$A:$O,2,0))</f>
        <v>278</v>
      </c>
      <c r="C23" s="104">
        <f>IF($A23="","",VLOOKUP($A23,'Annex 2 EHV charges'!$A:$O,3,0))</f>
        <v>2200042333678</v>
      </c>
      <c r="D23" s="103" t="str">
        <f>IF($A23="","",VLOOKUP($A23,'Annex 2 EHV charges'!$A:$O,7,0))</f>
        <v>Kerriers</v>
      </c>
      <c r="E23" s="108">
        <f>IFERROR(IF(VLOOKUP($A23,'Annex 2 EHV charges'!$A:$O,8,FALSE)=0,"",VLOOKUP($A23,'Annex 2 EHV charges'!$A:$O,8,FALSE)),"")</f>
        <v>0.77</v>
      </c>
      <c r="F23" s="109">
        <f>IFERROR(IF(VLOOKUP($A23,'Annex 2 EHV charges'!$A:$O,9,FALSE)=0,"",VLOOKUP($A23,'Annex 2 EHV charges'!$A:$O,9,FALSE)),"")</f>
        <v>20.54</v>
      </c>
      <c r="G23" s="110">
        <f>IFERROR(IF(VLOOKUP($A23,'Annex 2 EHV charges'!$A:$O,10,FALSE)=0,"",VLOOKUP($A23,'Annex 2 EHV charges'!$A:$O,10,FALSE)),"")</f>
        <v>3</v>
      </c>
      <c r="H23" s="110">
        <f>IFERROR(IF(VLOOKUP($A23,'Annex 2 EHV charges'!$A:$O,11,FALSE)=0,"",VLOOKUP($A23,'Annex 2 EHV charges'!$A:$O,11,FALSE)),"")</f>
        <v>3</v>
      </c>
    </row>
    <row r="24" spans="1:8" x14ac:dyDescent="0.2">
      <c r="A24" s="103">
        <f t="array" ref="A24">IFERROR(INDEX('Annex 2 EHV charges'!$A$11:$A$410, MATCH(0, IF(ISBLANK('Annex 2 EHV charges'!$A$11:$A$410),1, COUNTIF(A$4:$A23, 'Annex 2 EHV charges'!$A$11:$A$410)), 0)),"")</f>
        <v>279</v>
      </c>
      <c r="B24" s="103">
        <f>IF($A24="","",VLOOKUP($A24,'Annex 2 EHV charges'!$A:$O,2,0))</f>
        <v>279</v>
      </c>
      <c r="C24" s="104">
        <f>IF($A24="","",VLOOKUP($A24,'Annex 2 EHV charges'!$A:$O,3,0))</f>
        <v>2200042333701</v>
      </c>
      <c r="D24" s="103" t="str">
        <f>IF($A24="","",VLOOKUP($A24,'Annex 2 EHV charges'!$A:$O,7,0))</f>
        <v>Ernesettle Lane</v>
      </c>
      <c r="E24" s="108">
        <f>IFERROR(IF(VLOOKUP($A24,'Annex 2 EHV charges'!$A:$O,8,FALSE)=0,"",VLOOKUP($A24,'Annex 2 EHV charges'!$A:$O,8,FALSE)),"")</f>
        <v>0.51</v>
      </c>
      <c r="F24" s="109">
        <f>IFERROR(IF(VLOOKUP($A24,'Annex 2 EHV charges'!$A:$O,9,FALSE)=0,"",VLOOKUP($A24,'Annex 2 EHV charges'!$A:$O,9,FALSE)),"")</f>
        <v>7.85</v>
      </c>
      <c r="G24" s="110">
        <f>IFERROR(IF(VLOOKUP($A24,'Annex 2 EHV charges'!$A:$O,10,FALSE)=0,"",VLOOKUP($A24,'Annex 2 EHV charges'!$A:$O,10,FALSE)),"")</f>
        <v>1.49</v>
      </c>
      <c r="H24" s="110">
        <f>IFERROR(IF(VLOOKUP($A24,'Annex 2 EHV charges'!$A:$O,11,FALSE)=0,"",VLOOKUP($A24,'Annex 2 EHV charges'!$A:$O,11,FALSE)),"")</f>
        <v>1.49</v>
      </c>
    </row>
    <row r="25" spans="1:8" x14ac:dyDescent="0.2">
      <c r="A25" s="103">
        <f t="array" ref="A25">IFERROR(INDEX('Annex 2 EHV charges'!$A$11:$A$410, MATCH(0, IF(ISBLANK('Annex 2 EHV charges'!$A$11:$A$410),1, COUNTIF(A$4:$A24, 'Annex 2 EHV charges'!$A$11:$A$410)), 0)),"")</f>
        <v>281</v>
      </c>
      <c r="B25" s="103">
        <f>IF($A25="","",VLOOKUP($A25,'Annex 2 EHV charges'!$A:$O,2,0))</f>
        <v>281</v>
      </c>
      <c r="C25" s="104">
        <f>IF($A25="","",VLOOKUP($A25,'Annex 2 EHV charges'!$A:$O,3,0))</f>
        <v>2200042340220</v>
      </c>
      <c r="D25" s="103" t="str">
        <f>IF($A25="","",VLOOKUP($A25,'Annex 2 EHV charges'!$A:$O,7,0))</f>
        <v>Goonhilly Solar Park</v>
      </c>
      <c r="E25" s="108">
        <f>IFERROR(IF(VLOOKUP($A25,'Annex 2 EHV charges'!$A:$O,8,FALSE)=0,"",VLOOKUP($A25,'Annex 2 EHV charges'!$A:$O,8,FALSE)),"")</f>
        <v>2.069</v>
      </c>
      <c r="F25" s="109">
        <f>IFERROR(IF(VLOOKUP($A25,'Annex 2 EHV charges'!$A:$O,9,FALSE)=0,"",VLOOKUP($A25,'Annex 2 EHV charges'!$A:$O,9,FALSE)),"")</f>
        <v>11.66</v>
      </c>
      <c r="G25" s="110">
        <f>IFERROR(IF(VLOOKUP($A25,'Annex 2 EHV charges'!$A:$O,10,FALSE)=0,"",VLOOKUP($A25,'Annex 2 EHV charges'!$A:$O,10,FALSE)),"")</f>
        <v>2.13</v>
      </c>
      <c r="H25" s="110">
        <f>IFERROR(IF(VLOOKUP($A25,'Annex 2 EHV charges'!$A:$O,11,FALSE)=0,"",VLOOKUP($A25,'Annex 2 EHV charges'!$A:$O,11,FALSE)),"")</f>
        <v>2.13</v>
      </c>
    </row>
    <row r="26" spans="1:8" x14ac:dyDescent="0.2">
      <c r="A26" s="103">
        <f t="array" ref="A26">IFERROR(INDEX('Annex 2 EHV charges'!$A$11:$A$410, MATCH(0, IF(ISBLANK('Annex 2 EHV charges'!$A$11:$A$410),1, COUNTIF(A$4:$A25, 'Annex 2 EHV charges'!$A$11:$A$410)), 0)),"")</f>
        <v>282</v>
      </c>
      <c r="B26" s="103">
        <f>IF($A26="","",VLOOKUP($A26,'Annex 2 EHV charges'!$A:$O,2,0))</f>
        <v>282</v>
      </c>
      <c r="C26" s="104">
        <f>IF($A26="","",VLOOKUP($A26,'Annex 2 EHV charges'!$A:$O,3,0))</f>
        <v>2200042348665</v>
      </c>
      <c r="D26" s="103" t="str">
        <f>IF($A26="","",VLOOKUP($A26,'Annex 2 EHV charges'!$A:$O,7,0))</f>
        <v>Nanteague</v>
      </c>
      <c r="E26" s="108">
        <f>IFERROR(IF(VLOOKUP($A26,'Annex 2 EHV charges'!$A:$O,8,FALSE)=0,"",VLOOKUP($A26,'Annex 2 EHV charges'!$A:$O,8,FALSE)),"")</f>
        <v>0.875</v>
      </c>
      <c r="F26" s="109">
        <f>IFERROR(IF(VLOOKUP($A26,'Annex 2 EHV charges'!$A:$O,9,FALSE)=0,"",VLOOKUP($A26,'Annex 2 EHV charges'!$A:$O,9,FALSE)),"")</f>
        <v>14.19</v>
      </c>
      <c r="G26" s="110">
        <f>IFERROR(IF(VLOOKUP($A26,'Annex 2 EHV charges'!$A:$O,10,FALSE)=0,"",VLOOKUP($A26,'Annex 2 EHV charges'!$A:$O,10,FALSE)),"")</f>
        <v>2.12</v>
      </c>
      <c r="H26" s="110">
        <f>IFERROR(IF(VLOOKUP($A26,'Annex 2 EHV charges'!$A:$O,11,FALSE)=0,"",VLOOKUP($A26,'Annex 2 EHV charges'!$A:$O,11,FALSE)),"")</f>
        <v>2.12</v>
      </c>
    </row>
    <row r="27" spans="1:8" x14ac:dyDescent="0.2">
      <c r="A27" s="103">
        <f t="array" ref="A27">IFERROR(INDEX('Annex 2 EHV charges'!$A$11:$A$410, MATCH(0, IF(ISBLANK('Annex 2 EHV charges'!$A$11:$A$410),1, COUNTIF(A$4:$A26, 'Annex 2 EHV charges'!$A$11:$A$410)), 0)),"")</f>
        <v>283</v>
      </c>
      <c r="B27" s="103">
        <f>IF($A27="","",VLOOKUP($A27,'Annex 2 EHV charges'!$A:$O,2,0))</f>
        <v>283</v>
      </c>
      <c r="C27" s="104">
        <f>IF($A27="","",VLOOKUP($A27,'Annex 2 EHV charges'!$A:$O,3,0))</f>
        <v>2200042340745</v>
      </c>
      <c r="D27" s="103" t="str">
        <f>IF($A27="","",VLOOKUP($A27,'Annex 2 EHV charges'!$A:$O,7,0))</f>
        <v>Bidwell Dartington PV</v>
      </c>
      <c r="E27" s="108">
        <f>IFERROR(IF(VLOOKUP($A27,'Annex 2 EHV charges'!$A:$O,8,FALSE)=0,"",VLOOKUP($A27,'Annex 2 EHV charges'!$A:$O,8,FALSE)),"")</f>
        <v>1.23</v>
      </c>
      <c r="F27" s="109">
        <f>IFERROR(IF(VLOOKUP($A27,'Annex 2 EHV charges'!$A:$O,9,FALSE)=0,"",VLOOKUP($A27,'Annex 2 EHV charges'!$A:$O,9,FALSE)),"")</f>
        <v>3.21</v>
      </c>
      <c r="G27" s="110">
        <f>IFERROR(IF(VLOOKUP($A27,'Annex 2 EHV charges'!$A:$O,10,FALSE)=0,"",VLOOKUP($A27,'Annex 2 EHV charges'!$A:$O,10,FALSE)),"")</f>
        <v>2.89</v>
      </c>
      <c r="H27" s="110">
        <f>IFERROR(IF(VLOOKUP($A27,'Annex 2 EHV charges'!$A:$O,11,FALSE)=0,"",VLOOKUP($A27,'Annex 2 EHV charges'!$A:$O,11,FALSE)),"")</f>
        <v>2.89</v>
      </c>
    </row>
    <row r="28" spans="1:8" x14ac:dyDescent="0.2">
      <c r="A28" s="103">
        <f t="array" ref="A28">IFERROR(INDEX('Annex 2 EHV charges'!$A$11:$A$410, MATCH(0, IF(ISBLANK('Annex 2 EHV charges'!$A$11:$A$410),1, COUNTIF(A$4:$A27, 'Annex 2 EHV charges'!$A$11:$A$410)), 0)),"")</f>
        <v>284</v>
      </c>
      <c r="B28" s="103">
        <f>IF($A28="","",VLOOKUP($A28,'Annex 2 EHV charges'!$A:$O,2,0))</f>
        <v>284</v>
      </c>
      <c r="C28" s="104">
        <f>IF($A28="","",VLOOKUP($A28,'Annex 2 EHV charges'!$A:$O,3,0))</f>
        <v>2200042343212</v>
      </c>
      <c r="D28" s="103" t="str">
        <f>IF($A28="","",VLOOKUP($A28,'Annex 2 EHV charges'!$A:$O,7,0))</f>
        <v>New Row Farm</v>
      </c>
      <c r="E28" s="108">
        <f>IFERROR(IF(VLOOKUP($A28,'Annex 2 EHV charges'!$A:$O,8,FALSE)=0,"",VLOOKUP($A28,'Annex 2 EHV charges'!$A:$O,8,FALSE)),"")</f>
        <v>4.585</v>
      </c>
      <c r="F28" s="109">
        <f>IFERROR(IF(VLOOKUP($A28,'Annex 2 EHV charges'!$A:$O,9,FALSE)=0,"",VLOOKUP($A28,'Annex 2 EHV charges'!$A:$O,9,FALSE)),"")</f>
        <v>8.2200000000000006</v>
      </c>
      <c r="G28" s="110">
        <f>IFERROR(IF(VLOOKUP($A28,'Annex 2 EHV charges'!$A:$O,10,FALSE)=0,"",VLOOKUP($A28,'Annex 2 EHV charges'!$A:$O,10,FALSE)),"")</f>
        <v>2.66</v>
      </c>
      <c r="H28" s="110">
        <f>IFERROR(IF(VLOOKUP($A28,'Annex 2 EHV charges'!$A:$O,11,FALSE)=0,"",VLOOKUP($A28,'Annex 2 EHV charges'!$A:$O,11,FALSE)),"")</f>
        <v>2.66</v>
      </c>
    </row>
    <row r="29" spans="1:8" x14ac:dyDescent="0.2">
      <c r="A29" s="103">
        <f t="array" ref="A29">IFERROR(INDEX('Annex 2 EHV charges'!$A$11:$A$410, MATCH(0, IF(ISBLANK('Annex 2 EHV charges'!$A$11:$A$410),1, COUNTIF(A$4:$A28, 'Annex 2 EHV charges'!$A$11:$A$410)), 0)),"")</f>
        <v>285</v>
      </c>
      <c r="B29" s="103">
        <f>IF($A29="","",VLOOKUP($A29,'Annex 2 EHV charges'!$A:$O,2,0))</f>
        <v>285</v>
      </c>
      <c r="C29" s="104">
        <f>IF($A29="","",VLOOKUP($A29,'Annex 2 EHV charges'!$A:$O,3,0))</f>
        <v>2200042354205</v>
      </c>
      <c r="D29" s="103" t="str">
        <f>IF($A29="","",VLOOKUP($A29,'Annex 2 EHV charges'!$A:$O,7,0))</f>
        <v>Woodland Barton Windfarm</v>
      </c>
      <c r="E29" s="108">
        <f>IFERROR(IF(VLOOKUP($A29,'Annex 2 EHV charges'!$A:$O,8,FALSE)=0,"",VLOOKUP($A29,'Annex 2 EHV charges'!$A:$O,8,FALSE)),"")</f>
        <v>0.96499999999999997</v>
      </c>
      <c r="F29" s="109">
        <f>IFERROR(IF(VLOOKUP($A29,'Annex 2 EHV charges'!$A:$O,9,FALSE)=0,"",VLOOKUP($A29,'Annex 2 EHV charges'!$A:$O,9,FALSE)),"")</f>
        <v>36.68</v>
      </c>
      <c r="G29" s="110">
        <f>IFERROR(IF(VLOOKUP($A29,'Annex 2 EHV charges'!$A:$O,10,FALSE)=0,"",VLOOKUP($A29,'Annex 2 EHV charges'!$A:$O,10,FALSE)),"")</f>
        <v>1.1499999999999999</v>
      </c>
      <c r="H29" s="110">
        <f>IFERROR(IF(VLOOKUP($A29,'Annex 2 EHV charges'!$A:$O,11,FALSE)=0,"",VLOOKUP($A29,'Annex 2 EHV charges'!$A:$O,11,FALSE)),"")</f>
        <v>1.1499999999999999</v>
      </c>
    </row>
    <row r="30" spans="1:8" x14ac:dyDescent="0.2">
      <c r="A30" s="103">
        <f t="array" ref="A30">IFERROR(INDEX('Annex 2 EHV charges'!$A$11:$A$410, MATCH(0, IF(ISBLANK('Annex 2 EHV charges'!$A$11:$A$410),1, COUNTIF(A$4:$A29, 'Annex 2 EHV charges'!$A$11:$A$410)), 0)),"")</f>
        <v>286</v>
      </c>
      <c r="B30" s="103">
        <f>IF($A30="","",VLOOKUP($A30,'Annex 2 EHV charges'!$A:$O,2,0))</f>
        <v>286</v>
      </c>
      <c r="C30" s="104">
        <f>IF($A30="","",VLOOKUP($A30,'Annex 2 EHV charges'!$A:$O,3,0))</f>
        <v>2200042387497</v>
      </c>
      <c r="D30" s="103" t="str">
        <f>IF($A30="","",VLOOKUP($A30,'Annex 2 EHV charges'!$A:$O,7,0))</f>
        <v>Four Burrows 2</v>
      </c>
      <c r="E30" s="108">
        <f>IFERROR(IF(VLOOKUP($A30,'Annex 2 EHV charges'!$A:$O,8,FALSE)=0,"",VLOOKUP($A30,'Annex 2 EHV charges'!$A:$O,8,FALSE)),"")</f>
        <v>0.89200000000000002</v>
      </c>
      <c r="F30" s="109">
        <f>IFERROR(IF(VLOOKUP($A30,'Annex 2 EHV charges'!$A:$O,9,FALSE)=0,"",VLOOKUP($A30,'Annex 2 EHV charges'!$A:$O,9,FALSE)),"")</f>
        <v>8.15</v>
      </c>
      <c r="G30" s="110">
        <f>IFERROR(IF(VLOOKUP($A30,'Annex 2 EHV charges'!$A:$O,10,FALSE)=0,"",VLOOKUP($A30,'Annex 2 EHV charges'!$A:$O,10,FALSE)),"")</f>
        <v>2.09</v>
      </c>
      <c r="H30" s="110">
        <f>IFERROR(IF(VLOOKUP($A30,'Annex 2 EHV charges'!$A:$O,11,FALSE)=0,"",VLOOKUP($A30,'Annex 2 EHV charges'!$A:$O,11,FALSE)),"")</f>
        <v>2.09</v>
      </c>
    </row>
    <row r="31" spans="1:8" x14ac:dyDescent="0.2">
      <c r="A31" s="103">
        <f t="array" ref="A31">IFERROR(INDEX('Annex 2 EHV charges'!$A$11:$A$410, MATCH(0, IF(ISBLANK('Annex 2 EHV charges'!$A$11:$A$410),1, COUNTIF(A$4:$A30, 'Annex 2 EHV charges'!$A$11:$A$410)), 0)),"")</f>
        <v>287</v>
      </c>
      <c r="B31" s="103">
        <f>IF($A31="","",VLOOKUP($A31,'Annex 2 EHV charges'!$A:$O,2,0))</f>
        <v>287</v>
      </c>
      <c r="C31" s="104">
        <f>IF($A31="","",VLOOKUP($A31,'Annex 2 EHV charges'!$A:$O,3,0))</f>
        <v>2200042398211</v>
      </c>
      <c r="D31" s="103" t="str">
        <f>IF($A31="","",VLOOKUP($A31,'Annex 2 EHV charges'!$A:$O,7,0))</f>
        <v>Redlands Farm</v>
      </c>
      <c r="E31" s="108">
        <f>IFERROR(IF(VLOOKUP($A31,'Annex 2 EHV charges'!$A:$O,8,FALSE)=0,"",VLOOKUP($A31,'Annex 2 EHV charges'!$A:$O,8,FALSE)),"")</f>
        <v>0.86699999999999999</v>
      </c>
      <c r="F31" s="109">
        <f>IFERROR(IF(VLOOKUP($A31,'Annex 2 EHV charges'!$A:$O,9,FALSE)=0,"",VLOOKUP($A31,'Annex 2 EHV charges'!$A:$O,9,FALSE)),"")</f>
        <v>5.74</v>
      </c>
      <c r="G31" s="110">
        <f>IFERROR(IF(VLOOKUP($A31,'Annex 2 EHV charges'!$A:$O,10,FALSE)=0,"",VLOOKUP($A31,'Annex 2 EHV charges'!$A:$O,10,FALSE)),"")</f>
        <v>2.5</v>
      </c>
      <c r="H31" s="110">
        <f>IFERROR(IF(VLOOKUP($A31,'Annex 2 EHV charges'!$A:$O,11,FALSE)=0,"",VLOOKUP($A31,'Annex 2 EHV charges'!$A:$O,11,FALSE)),"")</f>
        <v>2.5</v>
      </c>
    </row>
    <row r="32" spans="1:8" x14ac:dyDescent="0.2">
      <c r="A32" s="103">
        <f t="array" ref="A32">IFERROR(INDEX('Annex 2 EHV charges'!$A$11:$A$410, MATCH(0, IF(ISBLANK('Annex 2 EHV charges'!$A$11:$A$410),1, COUNTIF(A$4:$A31, 'Annex 2 EHV charges'!$A$11:$A$410)), 0)),"")</f>
        <v>288</v>
      </c>
      <c r="B32" s="103">
        <f>IF($A32="","",VLOOKUP($A32,'Annex 2 EHV charges'!$A:$O,2,0))</f>
        <v>288</v>
      </c>
      <c r="C32" s="104">
        <f>IF($A32="","",VLOOKUP($A32,'Annex 2 EHV charges'!$A:$O,3,0))</f>
        <v>2200042400882</v>
      </c>
      <c r="D32" s="103" t="str">
        <f>IF($A32="","",VLOOKUP($A32,'Annex 2 EHV charges'!$A:$O,7,0))</f>
        <v>Tengore Lane PV</v>
      </c>
      <c r="E32" s="108">
        <f>IFERROR(IF(VLOOKUP($A32,'Annex 2 EHV charges'!$A:$O,8,FALSE)=0,"",VLOOKUP($A32,'Annex 2 EHV charges'!$A:$O,8,FALSE)),"")</f>
        <v>0.76800000000000002</v>
      </c>
      <c r="F32" s="109">
        <f>IFERROR(IF(VLOOKUP($A32,'Annex 2 EHV charges'!$A:$O,9,FALSE)=0,"",VLOOKUP($A32,'Annex 2 EHV charges'!$A:$O,9,FALSE)),"")</f>
        <v>6.24</v>
      </c>
      <c r="G32" s="110">
        <f>IFERROR(IF(VLOOKUP($A32,'Annex 2 EHV charges'!$A:$O,10,FALSE)=0,"",VLOOKUP($A32,'Annex 2 EHV charges'!$A:$O,10,FALSE)),"")</f>
        <v>3.11</v>
      </c>
      <c r="H32" s="110">
        <f>IFERROR(IF(VLOOKUP($A32,'Annex 2 EHV charges'!$A:$O,11,FALSE)=0,"",VLOOKUP($A32,'Annex 2 EHV charges'!$A:$O,11,FALSE)),"")</f>
        <v>3.11</v>
      </c>
    </row>
    <row r="33" spans="1:8" x14ac:dyDescent="0.2">
      <c r="A33" s="103">
        <f t="array" ref="A33">IFERROR(INDEX('Annex 2 EHV charges'!$A$11:$A$410, MATCH(0, IF(ISBLANK('Annex 2 EHV charges'!$A$11:$A$410),1, COUNTIF(A$4:$A32, 'Annex 2 EHV charges'!$A$11:$A$410)), 0)),"")</f>
        <v>289</v>
      </c>
      <c r="B33" s="103">
        <f>IF($A33="","",VLOOKUP($A33,'Annex 2 EHV charges'!$A:$O,2,0))</f>
        <v>289</v>
      </c>
      <c r="C33" s="104">
        <f>IF($A33="","",VLOOKUP($A33,'Annex 2 EHV charges'!$A:$O,3,0))</f>
        <v>2200042400864</v>
      </c>
      <c r="D33" s="103" t="str">
        <f>IF($A33="","",VLOOKUP($A33,'Annex 2 EHV charges'!$A:$O,7,0))</f>
        <v>Liverton Farm</v>
      </c>
      <c r="E33" s="108">
        <f>IFERROR(IF(VLOOKUP($A33,'Annex 2 EHV charges'!$A:$O,8,FALSE)=0,"",VLOOKUP($A33,'Annex 2 EHV charges'!$A:$O,8,FALSE)),"")</f>
        <v>0.55400000000000005</v>
      </c>
      <c r="F33" s="109">
        <f>IFERROR(IF(VLOOKUP($A33,'Annex 2 EHV charges'!$A:$O,9,FALSE)=0,"",VLOOKUP($A33,'Annex 2 EHV charges'!$A:$O,9,FALSE)),"")</f>
        <v>5.16</v>
      </c>
      <c r="G33" s="110">
        <f>IFERROR(IF(VLOOKUP($A33,'Annex 2 EHV charges'!$A:$O,10,FALSE)=0,"",VLOOKUP($A33,'Annex 2 EHV charges'!$A:$O,10,FALSE)),"")</f>
        <v>1.96</v>
      </c>
      <c r="H33" s="110">
        <f>IFERROR(IF(VLOOKUP($A33,'Annex 2 EHV charges'!$A:$O,11,FALSE)=0,"",VLOOKUP($A33,'Annex 2 EHV charges'!$A:$O,11,FALSE)),"")</f>
        <v>1.96</v>
      </c>
    </row>
    <row r="34" spans="1:8" x14ac:dyDescent="0.2">
      <c r="A34" s="103">
        <f t="array" ref="A34">IFERROR(INDEX('Annex 2 EHV charges'!$A$11:$A$410, MATCH(0, IF(ISBLANK('Annex 2 EHV charges'!$A$11:$A$410),1, COUNTIF(A$4:$A33, 'Annex 2 EHV charges'!$A$11:$A$410)), 0)),"")</f>
        <v>290</v>
      </c>
      <c r="B34" s="103">
        <f>IF($A34="","",VLOOKUP($A34,'Annex 2 EHV charges'!$A:$O,2,0))</f>
        <v>290</v>
      </c>
      <c r="C34" s="104">
        <f>IF($A34="","",VLOOKUP($A34,'Annex 2 EHV charges'!$A:$O,3,0))</f>
        <v>2200042407860</v>
      </c>
      <c r="D34" s="103" t="str">
        <f>IF($A34="","",VLOOKUP($A34,'Annex 2 EHV charges'!$A:$O,7,0))</f>
        <v>Yonder Parks Farm</v>
      </c>
      <c r="E34" s="108">
        <f>IFERROR(IF(VLOOKUP($A34,'Annex 2 EHV charges'!$A:$O,8,FALSE)=0,"",VLOOKUP($A34,'Annex 2 EHV charges'!$A:$O,8,FALSE)),"")</f>
        <v>2.0369999999999999</v>
      </c>
      <c r="F34" s="109">
        <f>IFERROR(IF(VLOOKUP($A34,'Annex 2 EHV charges'!$A:$O,9,FALSE)=0,"",VLOOKUP($A34,'Annex 2 EHV charges'!$A:$O,9,FALSE)),"")</f>
        <v>8.7899999999999991</v>
      </c>
      <c r="G34" s="110">
        <f>IFERROR(IF(VLOOKUP($A34,'Annex 2 EHV charges'!$A:$O,10,FALSE)=0,"",VLOOKUP($A34,'Annex 2 EHV charges'!$A:$O,10,FALSE)),"")</f>
        <v>3.22</v>
      </c>
      <c r="H34" s="110">
        <f>IFERROR(IF(VLOOKUP($A34,'Annex 2 EHV charges'!$A:$O,11,FALSE)=0,"",VLOOKUP($A34,'Annex 2 EHV charges'!$A:$O,11,FALSE)),"")</f>
        <v>3.22</v>
      </c>
    </row>
    <row r="35" spans="1:8" x14ac:dyDescent="0.2">
      <c r="A35" s="103">
        <f t="array" ref="A35">IFERROR(INDEX('Annex 2 EHV charges'!$A$11:$A$410, MATCH(0, IF(ISBLANK('Annex 2 EHV charges'!$A$11:$A$410),1, COUNTIF(A$4:$A34, 'Annex 2 EHV charges'!$A$11:$A$410)), 0)),"")</f>
        <v>291</v>
      </c>
      <c r="B35" s="103">
        <f>IF($A35="","",VLOOKUP($A35,'Annex 2 EHV charges'!$A:$O,2,0))</f>
        <v>291</v>
      </c>
      <c r="C35" s="104">
        <f>IF($A35="","",VLOOKUP($A35,'Annex 2 EHV charges'!$A:$O,3,0))</f>
        <v>2200042410310</v>
      </c>
      <c r="D35" s="103" t="str">
        <f>IF($A35="","",VLOOKUP($A35,'Annex 2 EHV charges'!$A:$O,7,0))</f>
        <v>Somerton Door</v>
      </c>
      <c r="E35" s="108">
        <f>IFERROR(IF(VLOOKUP($A35,'Annex 2 EHV charges'!$A:$O,8,FALSE)=0,"",VLOOKUP($A35,'Annex 2 EHV charges'!$A:$O,8,FALSE)),"")</f>
        <v>0.84799999999999998</v>
      </c>
      <c r="F35" s="109">
        <f>IFERROR(IF(VLOOKUP($A35,'Annex 2 EHV charges'!$A:$O,9,FALSE)=0,"",VLOOKUP($A35,'Annex 2 EHV charges'!$A:$O,9,FALSE)),"")</f>
        <v>5.12</v>
      </c>
      <c r="G35" s="110">
        <f>IFERROR(IF(VLOOKUP($A35,'Annex 2 EHV charges'!$A:$O,10,FALSE)=0,"",VLOOKUP($A35,'Annex 2 EHV charges'!$A:$O,10,FALSE)),"")</f>
        <v>3.4</v>
      </c>
      <c r="H35" s="110">
        <f>IFERROR(IF(VLOOKUP($A35,'Annex 2 EHV charges'!$A:$O,11,FALSE)=0,"",VLOOKUP($A35,'Annex 2 EHV charges'!$A:$O,11,FALSE)),"")</f>
        <v>3.4</v>
      </c>
    </row>
    <row r="36" spans="1:8" x14ac:dyDescent="0.2">
      <c r="A36" s="103">
        <f t="array" ref="A36">IFERROR(INDEX('Annex 2 EHV charges'!$A$11:$A$410, MATCH(0, IF(ISBLANK('Annex 2 EHV charges'!$A$11:$A$410),1, COUNTIF(A$4:$A35, 'Annex 2 EHV charges'!$A$11:$A$410)), 0)),"")</f>
        <v>292</v>
      </c>
      <c r="B36" s="103">
        <f>IF($A36="","",VLOOKUP($A36,'Annex 2 EHV charges'!$A:$O,2,0))</f>
        <v>292</v>
      </c>
      <c r="C36" s="104">
        <f>IF($A36="","",VLOOKUP($A36,'Annex 2 EHV charges'!$A:$O,3,0))</f>
        <v>2200042414858</v>
      </c>
      <c r="D36" s="103" t="str">
        <f>IF($A36="","",VLOOKUP($A36,'Annex 2 EHV charges'!$A:$O,7,0))</f>
        <v>Carditch Drove</v>
      </c>
      <c r="E36" s="108">
        <f>IFERROR(IF(VLOOKUP($A36,'Annex 2 EHV charges'!$A:$O,8,FALSE)=0,"",VLOOKUP($A36,'Annex 2 EHV charges'!$A:$O,8,FALSE)),"")</f>
        <v>10.329000000000001</v>
      </c>
      <c r="F36" s="109">
        <f>IFERROR(IF(VLOOKUP($A36,'Annex 2 EHV charges'!$A:$O,9,FALSE)=0,"",VLOOKUP($A36,'Annex 2 EHV charges'!$A:$O,9,FALSE)),"")</f>
        <v>2.73</v>
      </c>
      <c r="G36" s="110">
        <f>IFERROR(IF(VLOOKUP($A36,'Annex 2 EHV charges'!$A:$O,10,FALSE)=0,"",VLOOKUP($A36,'Annex 2 EHV charges'!$A:$O,10,FALSE)),"")</f>
        <v>2.04</v>
      </c>
      <c r="H36" s="110">
        <f>IFERROR(IF(VLOOKUP($A36,'Annex 2 EHV charges'!$A:$O,11,FALSE)=0,"",VLOOKUP($A36,'Annex 2 EHV charges'!$A:$O,11,FALSE)),"")</f>
        <v>2.04</v>
      </c>
    </row>
    <row r="37" spans="1:8" x14ac:dyDescent="0.2">
      <c r="A37" s="103">
        <f t="array" ref="A37">IFERROR(INDEX('Annex 2 EHV charges'!$A$11:$A$410, MATCH(0, IF(ISBLANK('Annex 2 EHV charges'!$A$11:$A$410),1, COUNTIF(A$4:$A36, 'Annex 2 EHV charges'!$A$11:$A$410)), 0)),"")</f>
        <v>293</v>
      </c>
      <c r="B37" s="103">
        <f>IF($A37="","",VLOOKUP($A37,'Annex 2 EHV charges'!$A:$O,2,0))</f>
        <v>293</v>
      </c>
      <c r="C37" s="104">
        <f>IF($A37="","",VLOOKUP($A37,'Annex 2 EHV charges'!$A:$O,3,0))</f>
        <v>2200042417798</v>
      </c>
      <c r="D37" s="103" t="str">
        <f>IF($A37="","",VLOOKUP($A37,'Annex 2 EHV charges'!$A:$O,7,0))</f>
        <v>Capelands Farm</v>
      </c>
      <c r="E37" s="108">
        <f>IFERROR(IF(VLOOKUP($A37,'Annex 2 EHV charges'!$A:$O,8,FALSE)=0,"",VLOOKUP($A37,'Annex 2 EHV charges'!$A:$O,8,FALSE)),"")</f>
        <v>0.72099999999999997</v>
      </c>
      <c r="F37" s="109">
        <f>IFERROR(IF(VLOOKUP($A37,'Annex 2 EHV charges'!$A:$O,9,FALSE)=0,"",VLOOKUP($A37,'Annex 2 EHV charges'!$A:$O,9,FALSE)),"")</f>
        <v>1.92</v>
      </c>
      <c r="G37" s="110">
        <f>IFERROR(IF(VLOOKUP($A37,'Annex 2 EHV charges'!$A:$O,10,FALSE)=0,"",VLOOKUP($A37,'Annex 2 EHV charges'!$A:$O,10,FALSE)),"")</f>
        <v>2.4700000000000002</v>
      </c>
      <c r="H37" s="110">
        <f>IFERROR(IF(VLOOKUP($A37,'Annex 2 EHV charges'!$A:$O,11,FALSE)=0,"",VLOOKUP($A37,'Annex 2 EHV charges'!$A:$O,11,FALSE)),"")</f>
        <v>2.4700000000000002</v>
      </c>
    </row>
    <row r="38" spans="1:8" x14ac:dyDescent="0.2">
      <c r="A38" s="103">
        <f t="array" ref="A38">IFERROR(INDEX('Annex 2 EHV charges'!$A$11:$A$410, MATCH(0, IF(ISBLANK('Annex 2 EHV charges'!$A$11:$A$410),1, COUNTIF(A$4:$A37, 'Annex 2 EHV charges'!$A$11:$A$410)), 0)),"")</f>
        <v>294</v>
      </c>
      <c r="B38" s="103">
        <f>IF($A38="","",VLOOKUP($A38,'Annex 2 EHV charges'!$A:$O,2,0))</f>
        <v>294</v>
      </c>
      <c r="C38" s="104">
        <f>IF($A38="","",VLOOKUP($A38,'Annex 2 EHV charges'!$A:$O,3,0))</f>
        <v>2200042418791</v>
      </c>
      <c r="D38" s="103" t="str">
        <f>IF($A38="","",VLOOKUP($A38,'Annex 2 EHV charges'!$A:$O,7,0))</f>
        <v>East Youlstone WF</v>
      </c>
      <c r="E38" s="108">
        <f>IFERROR(IF(VLOOKUP($A38,'Annex 2 EHV charges'!$A:$O,8,FALSE)=0,"",VLOOKUP($A38,'Annex 2 EHV charges'!$A:$O,8,FALSE)),"")</f>
        <v>1.8129999999999999</v>
      </c>
      <c r="F38" s="109">
        <f>IFERROR(IF(VLOOKUP($A38,'Annex 2 EHV charges'!$A:$O,9,FALSE)=0,"",VLOOKUP($A38,'Annex 2 EHV charges'!$A:$O,9,FALSE)),"")</f>
        <v>59.69</v>
      </c>
      <c r="G38" s="110">
        <f>IFERROR(IF(VLOOKUP($A38,'Annex 2 EHV charges'!$A:$O,10,FALSE)=0,"",VLOOKUP($A38,'Annex 2 EHV charges'!$A:$O,10,FALSE)),"")</f>
        <v>1.41</v>
      </c>
      <c r="H38" s="110">
        <f>IFERROR(IF(VLOOKUP($A38,'Annex 2 EHV charges'!$A:$O,11,FALSE)=0,"",VLOOKUP($A38,'Annex 2 EHV charges'!$A:$O,11,FALSE)),"")</f>
        <v>1.41</v>
      </c>
    </row>
    <row r="39" spans="1:8" x14ac:dyDescent="0.2">
      <c r="A39" s="103">
        <f t="array" ref="A39">IFERROR(INDEX('Annex 2 EHV charges'!$A$11:$A$410, MATCH(0, IF(ISBLANK('Annex 2 EHV charges'!$A$11:$A$410),1, COUNTIF(A$4:$A38, 'Annex 2 EHV charges'!$A$11:$A$410)), 0)),"")</f>
        <v>295</v>
      </c>
      <c r="B39" s="103">
        <f>IF($A39="","",VLOOKUP($A39,'Annex 2 EHV charges'!$A:$O,2,0))</f>
        <v>295</v>
      </c>
      <c r="C39" s="104">
        <f>IF($A39="","",VLOOKUP($A39,'Annex 2 EHV charges'!$A:$O,3,0))</f>
        <v>2200042437359</v>
      </c>
      <c r="D39" s="103" t="str">
        <f>IF($A39="","",VLOOKUP($A39,'Annex 2 EHV charges'!$A:$O,7,0))</f>
        <v>Francis Court Farm</v>
      </c>
      <c r="E39" s="108">
        <f>IFERROR(IF(VLOOKUP($A39,'Annex 2 EHV charges'!$A:$O,8,FALSE)=0,"",VLOOKUP($A39,'Annex 2 EHV charges'!$A:$O,8,FALSE)),"")</f>
        <v>1.0660000000000001</v>
      </c>
      <c r="F39" s="109">
        <f>IFERROR(IF(VLOOKUP($A39,'Annex 2 EHV charges'!$A:$O,9,FALSE)=0,"",VLOOKUP($A39,'Annex 2 EHV charges'!$A:$O,9,FALSE)),"")</f>
        <v>5.38</v>
      </c>
      <c r="G39" s="110">
        <f>IFERROR(IF(VLOOKUP($A39,'Annex 2 EHV charges'!$A:$O,10,FALSE)=0,"",VLOOKUP($A39,'Annex 2 EHV charges'!$A:$O,10,FALSE)),"")</f>
        <v>2.33</v>
      </c>
      <c r="H39" s="110">
        <f>IFERROR(IF(VLOOKUP($A39,'Annex 2 EHV charges'!$A:$O,11,FALSE)=0,"",VLOOKUP($A39,'Annex 2 EHV charges'!$A:$O,11,FALSE)),"")</f>
        <v>2.33</v>
      </c>
    </row>
    <row r="40" spans="1:8" x14ac:dyDescent="0.2">
      <c r="A40" s="103">
        <f t="array" ref="A40">IFERROR(INDEX('Annex 2 EHV charges'!$A$11:$A$410, MATCH(0, IF(ISBLANK('Annex 2 EHV charges'!$A$11:$A$410),1, COUNTIF(A$4:$A39, 'Annex 2 EHV charges'!$A$11:$A$410)), 0)),"")</f>
        <v>296</v>
      </c>
      <c r="B40" s="103">
        <f>IF($A40="","",VLOOKUP($A40,'Annex 2 EHV charges'!$A:$O,2,0))</f>
        <v>296</v>
      </c>
      <c r="C40" s="104">
        <f>IF($A40="","",VLOOKUP($A40,'Annex 2 EHV charges'!$A:$O,3,0))</f>
        <v>2200042443316</v>
      </c>
      <c r="D40" s="103" t="str">
        <f>IF($A40="","",VLOOKUP($A40,'Annex 2 EHV charges'!$A:$O,7,0))</f>
        <v>Northwood</v>
      </c>
      <c r="E40" s="108">
        <f>IFERROR(IF(VLOOKUP($A40,'Annex 2 EHV charges'!$A:$O,8,FALSE)=0,"",VLOOKUP($A40,'Annex 2 EHV charges'!$A:$O,8,FALSE)),"")</f>
        <v>0.76400000000000001</v>
      </c>
      <c r="F40" s="109">
        <f>IFERROR(IF(VLOOKUP($A40,'Annex 2 EHV charges'!$A:$O,9,FALSE)=0,"",VLOOKUP($A40,'Annex 2 EHV charges'!$A:$O,9,FALSE)),"")</f>
        <v>1.38</v>
      </c>
      <c r="G40" s="110">
        <f>IFERROR(IF(VLOOKUP($A40,'Annex 2 EHV charges'!$A:$O,10,FALSE)=0,"",VLOOKUP($A40,'Annex 2 EHV charges'!$A:$O,10,FALSE)),"")</f>
        <v>4.17</v>
      </c>
      <c r="H40" s="110">
        <f>IFERROR(IF(VLOOKUP($A40,'Annex 2 EHV charges'!$A:$O,11,FALSE)=0,"",VLOOKUP($A40,'Annex 2 EHV charges'!$A:$O,11,FALSE)),"")</f>
        <v>4.17</v>
      </c>
    </row>
    <row r="41" spans="1:8" x14ac:dyDescent="0.2">
      <c r="A41" s="103">
        <f t="array" ref="A41">IFERROR(INDEX('Annex 2 EHV charges'!$A$11:$A$410, MATCH(0, IF(ISBLANK('Annex 2 EHV charges'!$A$11:$A$410),1, COUNTIF(A$4:$A40, 'Annex 2 EHV charges'!$A$11:$A$410)), 0)),"")</f>
        <v>297</v>
      </c>
      <c r="B41" s="103">
        <f>IF($A41="","",VLOOKUP($A41,'Annex 2 EHV charges'!$A:$O,2,0))</f>
        <v>297</v>
      </c>
      <c r="C41" s="104">
        <f>IF($A41="","",VLOOKUP($A41,'Annex 2 EHV charges'!$A:$O,3,0))</f>
        <v>2200042443352</v>
      </c>
      <c r="D41" s="103" t="str">
        <f>IF($A41="","",VLOOKUP($A41,'Annex 2 EHV charges'!$A:$O,7,0))</f>
        <v>Tricky Warren</v>
      </c>
      <c r="E41" s="108" t="str">
        <f>IFERROR(IF(VLOOKUP($A41,'Annex 2 EHV charges'!$A:$O,8,FALSE)=0,"",VLOOKUP($A41,'Annex 2 EHV charges'!$A:$O,8,FALSE)),"")</f>
        <v/>
      </c>
      <c r="F41" s="109">
        <f>IFERROR(IF(VLOOKUP($A41,'Annex 2 EHV charges'!$A:$O,9,FALSE)=0,"",VLOOKUP($A41,'Annex 2 EHV charges'!$A:$O,9,FALSE)),"")</f>
        <v>6.67</v>
      </c>
      <c r="G41" s="110">
        <f>IFERROR(IF(VLOOKUP($A41,'Annex 2 EHV charges'!$A:$O,10,FALSE)=0,"",VLOOKUP($A41,'Annex 2 EHV charges'!$A:$O,10,FALSE)),"")</f>
        <v>1.63</v>
      </c>
      <c r="H41" s="110">
        <f>IFERROR(IF(VLOOKUP($A41,'Annex 2 EHV charges'!$A:$O,11,FALSE)=0,"",VLOOKUP($A41,'Annex 2 EHV charges'!$A:$O,11,FALSE)),"")</f>
        <v>1.63</v>
      </c>
    </row>
    <row r="42" spans="1:8" x14ac:dyDescent="0.2">
      <c r="A42" s="103">
        <f t="array" ref="A42">IFERROR(INDEX('Annex 2 EHV charges'!$A$11:$A$410, MATCH(0, IF(ISBLANK('Annex 2 EHV charges'!$A$11:$A$410),1, COUNTIF(A$4:$A41, 'Annex 2 EHV charges'!$A$11:$A$410)), 0)),"")</f>
        <v>298</v>
      </c>
      <c r="B42" s="103">
        <f>IF($A42="","",VLOOKUP($A42,'Annex 2 EHV charges'!$A:$O,2,0))</f>
        <v>298</v>
      </c>
      <c r="C42" s="104">
        <f>IF($A42="","",VLOOKUP($A42,'Annex 2 EHV charges'!$A:$O,3,0))</f>
        <v>2200042447000</v>
      </c>
      <c r="D42" s="103" t="str">
        <f>IF($A42="","",VLOOKUP($A42,'Annex 2 EHV charges'!$A:$O,7,0))</f>
        <v>Iwood Lane</v>
      </c>
      <c r="E42" s="108">
        <f>IFERROR(IF(VLOOKUP($A42,'Annex 2 EHV charges'!$A:$O,8,FALSE)=0,"",VLOOKUP($A42,'Annex 2 EHV charges'!$A:$O,8,FALSE)),"")</f>
        <v>10.260999999999999</v>
      </c>
      <c r="F42" s="109">
        <f>IFERROR(IF(VLOOKUP($A42,'Annex 2 EHV charges'!$A:$O,9,FALSE)=0,"",VLOOKUP($A42,'Annex 2 EHV charges'!$A:$O,9,FALSE)),"")</f>
        <v>1.68</v>
      </c>
      <c r="G42" s="110">
        <f>IFERROR(IF(VLOOKUP($A42,'Annex 2 EHV charges'!$A:$O,10,FALSE)=0,"",VLOOKUP($A42,'Annex 2 EHV charges'!$A:$O,10,FALSE)),"")</f>
        <v>4.08</v>
      </c>
      <c r="H42" s="110">
        <f>IFERROR(IF(VLOOKUP($A42,'Annex 2 EHV charges'!$A:$O,11,FALSE)=0,"",VLOOKUP($A42,'Annex 2 EHV charges'!$A:$O,11,FALSE)),"")</f>
        <v>4.08</v>
      </c>
    </row>
    <row r="43" spans="1:8" x14ac:dyDescent="0.2">
      <c r="A43" s="103">
        <f t="array" ref="A43">IFERROR(INDEX('Annex 2 EHV charges'!$A$11:$A$410, MATCH(0, IF(ISBLANK('Annex 2 EHV charges'!$A$11:$A$410),1, COUNTIF(A$4:$A42, 'Annex 2 EHV charges'!$A$11:$A$410)), 0)),"")</f>
        <v>299</v>
      </c>
      <c r="B43" s="103">
        <f>IF($A43="","",VLOOKUP($A43,'Annex 2 EHV charges'!$A:$O,2,0))</f>
        <v>299</v>
      </c>
      <c r="C43" s="104">
        <f>IF($A43="","",VLOOKUP($A43,'Annex 2 EHV charges'!$A:$O,3,0))</f>
        <v>2200042446984</v>
      </c>
      <c r="D43" s="103" t="str">
        <f>IF($A43="","",VLOOKUP($A43,'Annex 2 EHV charges'!$A:$O,7,0))</f>
        <v>Rydon Farm</v>
      </c>
      <c r="E43" s="108">
        <f>IFERROR(IF(VLOOKUP($A43,'Annex 2 EHV charges'!$A:$O,8,FALSE)=0,"",VLOOKUP($A43,'Annex 2 EHV charges'!$A:$O,8,FALSE)),"")</f>
        <v>5.0090000000000003</v>
      </c>
      <c r="F43" s="109">
        <f>IFERROR(IF(VLOOKUP($A43,'Annex 2 EHV charges'!$A:$O,9,FALSE)=0,"",VLOOKUP($A43,'Annex 2 EHV charges'!$A:$O,9,FALSE)),"")</f>
        <v>16.260000000000002</v>
      </c>
      <c r="G43" s="110">
        <f>IFERROR(IF(VLOOKUP($A43,'Annex 2 EHV charges'!$A:$O,10,FALSE)=0,"",VLOOKUP($A43,'Annex 2 EHV charges'!$A:$O,10,FALSE)),"")</f>
        <v>2.69</v>
      </c>
      <c r="H43" s="110">
        <f>IFERROR(IF(VLOOKUP($A43,'Annex 2 EHV charges'!$A:$O,11,FALSE)=0,"",VLOOKUP($A43,'Annex 2 EHV charges'!$A:$O,11,FALSE)),"")</f>
        <v>2.69</v>
      </c>
    </row>
    <row r="44" spans="1:8" x14ac:dyDescent="0.2">
      <c r="A44" s="103">
        <f t="array" ref="A44">IFERROR(INDEX('Annex 2 EHV charges'!$A$11:$A$410, MATCH(0, IF(ISBLANK('Annex 2 EHV charges'!$A$11:$A$410),1, COUNTIF(A$4:$A43, 'Annex 2 EHV charges'!$A$11:$A$410)), 0)),"")</f>
        <v>300</v>
      </c>
      <c r="B44" s="103">
        <f>IF($A44="","",VLOOKUP($A44,'Annex 2 EHV charges'!$A:$O,2,0))</f>
        <v>300</v>
      </c>
      <c r="C44" s="104">
        <f>IF($A44="","",VLOOKUP($A44,'Annex 2 EHV charges'!$A:$O,3,0))</f>
        <v>2200042446966</v>
      </c>
      <c r="D44" s="103" t="str">
        <f>IF($A44="","",VLOOKUP($A44,'Annex 2 EHV charges'!$A:$O,7,0))</f>
        <v>Balls Wood</v>
      </c>
      <c r="E44" s="108">
        <f>IFERROR(IF(VLOOKUP($A44,'Annex 2 EHV charges'!$A:$O,8,FALSE)=0,"",VLOOKUP($A44,'Annex 2 EHV charges'!$A:$O,8,FALSE)),"")</f>
        <v>3.6909999999999998</v>
      </c>
      <c r="F44" s="109">
        <f>IFERROR(IF(VLOOKUP($A44,'Annex 2 EHV charges'!$A:$O,9,FALSE)=0,"",VLOOKUP($A44,'Annex 2 EHV charges'!$A:$O,9,FALSE)),"")</f>
        <v>10.45</v>
      </c>
      <c r="G44" s="110">
        <f>IFERROR(IF(VLOOKUP($A44,'Annex 2 EHV charges'!$A:$O,10,FALSE)=0,"",VLOOKUP($A44,'Annex 2 EHV charges'!$A:$O,10,FALSE)),"")</f>
        <v>2.88</v>
      </c>
      <c r="H44" s="110">
        <f>IFERROR(IF(VLOOKUP($A44,'Annex 2 EHV charges'!$A:$O,11,FALSE)=0,"",VLOOKUP($A44,'Annex 2 EHV charges'!$A:$O,11,FALSE)),"")</f>
        <v>2.88</v>
      </c>
    </row>
    <row r="45" spans="1:8" x14ac:dyDescent="0.2">
      <c r="A45" s="103">
        <f t="array" ref="A45">IFERROR(INDEX('Annex 2 EHV charges'!$A$11:$A$410, MATCH(0, IF(ISBLANK('Annex 2 EHV charges'!$A$11:$A$410),1, COUNTIF(A$4:$A44, 'Annex 2 EHV charges'!$A$11:$A$410)), 0)),"")</f>
        <v>301</v>
      </c>
      <c r="B45" s="103">
        <f>IF($A45="","",VLOOKUP($A45,'Annex 2 EHV charges'!$A:$O,2,0))</f>
        <v>301</v>
      </c>
      <c r="C45" s="104">
        <f>IF($A45="","",VLOOKUP($A45,'Annex 2 EHV charges'!$A:$O,3,0))</f>
        <v>2200042457480</v>
      </c>
      <c r="D45" s="103" t="str">
        <f>IF($A45="","",VLOOKUP($A45,'Annex 2 EHV charges'!$A:$O,7,0))</f>
        <v>Ashlawn Farm</v>
      </c>
      <c r="E45" s="108">
        <f>IFERROR(IF(VLOOKUP($A45,'Annex 2 EHV charges'!$A:$O,8,FALSE)=0,"",VLOOKUP($A45,'Annex 2 EHV charges'!$A:$O,8,FALSE)),"")</f>
        <v>10.813000000000001</v>
      </c>
      <c r="F45" s="109">
        <f>IFERROR(IF(VLOOKUP($A45,'Annex 2 EHV charges'!$A:$O,9,FALSE)=0,"",VLOOKUP($A45,'Annex 2 EHV charges'!$A:$O,9,FALSE)),"")</f>
        <v>11.12</v>
      </c>
      <c r="G45" s="110">
        <f>IFERROR(IF(VLOOKUP($A45,'Annex 2 EHV charges'!$A:$O,10,FALSE)=0,"",VLOOKUP($A45,'Annex 2 EHV charges'!$A:$O,10,FALSE)),"")</f>
        <v>3.54</v>
      </c>
      <c r="H45" s="110">
        <f>IFERROR(IF(VLOOKUP($A45,'Annex 2 EHV charges'!$A:$O,11,FALSE)=0,"",VLOOKUP($A45,'Annex 2 EHV charges'!$A:$O,11,FALSE)),"")</f>
        <v>3.54</v>
      </c>
    </row>
    <row r="46" spans="1:8" x14ac:dyDescent="0.2">
      <c r="A46" s="103">
        <f t="array" ref="A46">IFERROR(INDEX('Annex 2 EHV charges'!$A$11:$A$410, MATCH(0, IF(ISBLANK('Annex 2 EHV charges'!$A$11:$A$410),1, COUNTIF(A$4:$A45, 'Annex 2 EHV charges'!$A$11:$A$410)), 0)),"")</f>
        <v>302</v>
      </c>
      <c r="B46" s="103">
        <f>IF($A46="","",VLOOKUP($A46,'Annex 2 EHV charges'!$A:$O,2,0))</f>
        <v>302</v>
      </c>
      <c r="C46" s="104">
        <f>IF($A46="","",VLOOKUP($A46,'Annex 2 EHV charges'!$A:$O,3,0))</f>
        <v>2200042457903</v>
      </c>
      <c r="D46" s="103" t="str">
        <f>IF($A46="","",VLOOKUP($A46,'Annex 2 EHV charges'!$A:$O,7,0))</f>
        <v>Pencoose Farm</v>
      </c>
      <c r="E46" s="108">
        <f>IFERROR(IF(VLOOKUP($A46,'Annex 2 EHV charges'!$A:$O,8,FALSE)=0,"",VLOOKUP($A46,'Annex 2 EHV charges'!$A:$O,8,FALSE)),"")</f>
        <v>1.952</v>
      </c>
      <c r="F46" s="109">
        <f>IFERROR(IF(VLOOKUP($A46,'Annex 2 EHV charges'!$A:$O,9,FALSE)=0,"",VLOOKUP($A46,'Annex 2 EHV charges'!$A:$O,9,FALSE)),"")</f>
        <v>7.12</v>
      </c>
      <c r="G46" s="110">
        <f>IFERROR(IF(VLOOKUP($A46,'Annex 2 EHV charges'!$A:$O,10,FALSE)=0,"",VLOOKUP($A46,'Annex 2 EHV charges'!$A:$O,10,FALSE)),"")</f>
        <v>2.0499999999999998</v>
      </c>
      <c r="H46" s="110">
        <f>IFERROR(IF(VLOOKUP($A46,'Annex 2 EHV charges'!$A:$O,11,FALSE)=0,"",VLOOKUP($A46,'Annex 2 EHV charges'!$A:$O,11,FALSE)),"")</f>
        <v>2.0499999999999998</v>
      </c>
    </row>
    <row r="47" spans="1:8" x14ac:dyDescent="0.2">
      <c r="A47" s="103">
        <f t="array" ref="A47">IFERROR(INDEX('Annex 2 EHV charges'!$A$11:$A$410, MATCH(0, IF(ISBLANK('Annex 2 EHV charges'!$A$11:$A$410),1, COUNTIF(A$4:$A46, 'Annex 2 EHV charges'!$A$11:$A$410)), 0)),"")</f>
        <v>303</v>
      </c>
      <c r="B47" s="103">
        <f>IF($A47="","",VLOOKUP($A47,'Annex 2 EHV charges'!$A:$O,2,0))</f>
        <v>303</v>
      </c>
      <c r="C47" s="104">
        <f>IF($A47="","",VLOOKUP($A47,'Annex 2 EHV charges'!$A:$O,3,0))</f>
        <v>2200042457986</v>
      </c>
      <c r="D47" s="103" t="str">
        <f>IF($A47="","",VLOOKUP($A47,'Annex 2 EHV charges'!$A:$O,7,0))</f>
        <v>Hawkers Farm</v>
      </c>
      <c r="E47" s="108">
        <f>IFERROR(IF(VLOOKUP($A47,'Annex 2 EHV charges'!$A:$O,8,FALSE)=0,"",VLOOKUP($A47,'Annex 2 EHV charges'!$A:$O,8,FALSE)),"")</f>
        <v>0.98199999999999998</v>
      </c>
      <c r="F47" s="109">
        <f>IFERROR(IF(VLOOKUP($A47,'Annex 2 EHV charges'!$A:$O,9,FALSE)=0,"",VLOOKUP($A47,'Annex 2 EHV charges'!$A:$O,9,FALSE)),"")</f>
        <v>18.23</v>
      </c>
      <c r="G47" s="110">
        <f>IFERROR(IF(VLOOKUP($A47,'Annex 2 EHV charges'!$A:$O,10,FALSE)=0,"",VLOOKUP($A47,'Annex 2 EHV charges'!$A:$O,10,FALSE)),"")</f>
        <v>1.95</v>
      </c>
      <c r="H47" s="110">
        <f>IFERROR(IF(VLOOKUP($A47,'Annex 2 EHV charges'!$A:$O,11,FALSE)=0,"",VLOOKUP($A47,'Annex 2 EHV charges'!$A:$O,11,FALSE)),"")</f>
        <v>1.95</v>
      </c>
    </row>
    <row r="48" spans="1:8" x14ac:dyDescent="0.2">
      <c r="A48" s="103">
        <f t="array" ref="A48">IFERROR(INDEX('Annex 2 EHV charges'!$A$11:$A$410, MATCH(0, IF(ISBLANK('Annex 2 EHV charges'!$A$11:$A$410),1, COUNTIF(A$4:$A47, 'Annex 2 EHV charges'!$A$11:$A$410)), 0)),"")</f>
        <v>304</v>
      </c>
      <c r="B48" s="103">
        <f>IF($A48="","",VLOOKUP($A48,'Annex 2 EHV charges'!$A:$O,2,0))</f>
        <v>304</v>
      </c>
      <c r="C48" s="104">
        <f>IF($A48="","",VLOOKUP($A48,'Annex 2 EHV charges'!$A:$O,3,0))</f>
        <v>2200042459557</v>
      </c>
      <c r="D48" s="103" t="str">
        <f>IF($A48="","",VLOOKUP($A48,'Annex 2 EHV charges'!$A:$O,7,0))</f>
        <v>Hurcott</v>
      </c>
      <c r="E48" s="108">
        <f>IFERROR(IF(VLOOKUP($A48,'Annex 2 EHV charges'!$A:$O,8,FALSE)=0,"",VLOOKUP($A48,'Annex 2 EHV charges'!$A:$O,8,FALSE)),"")</f>
        <v>0.40600000000000003</v>
      </c>
      <c r="F48" s="109">
        <f>IFERROR(IF(VLOOKUP($A48,'Annex 2 EHV charges'!$A:$O,9,FALSE)=0,"",VLOOKUP($A48,'Annex 2 EHV charges'!$A:$O,9,FALSE)),"")</f>
        <v>1.88</v>
      </c>
      <c r="G48" s="110">
        <f>IFERROR(IF(VLOOKUP($A48,'Annex 2 EHV charges'!$A:$O,10,FALSE)=0,"",VLOOKUP($A48,'Annex 2 EHV charges'!$A:$O,10,FALSE)),"")</f>
        <v>2.76</v>
      </c>
      <c r="H48" s="110">
        <f>IFERROR(IF(VLOOKUP($A48,'Annex 2 EHV charges'!$A:$O,11,FALSE)=0,"",VLOOKUP($A48,'Annex 2 EHV charges'!$A:$O,11,FALSE)),"")</f>
        <v>2.76</v>
      </c>
    </row>
    <row r="49" spans="1:8" x14ac:dyDescent="0.2">
      <c r="A49" s="103">
        <f t="array" ref="A49">IFERROR(INDEX('Annex 2 EHV charges'!$A$11:$A$410, MATCH(0, IF(ISBLANK('Annex 2 EHV charges'!$A$11:$A$410),1, COUNTIF(A$4:$A48, 'Annex 2 EHV charges'!$A$11:$A$410)), 0)),"")</f>
        <v>305</v>
      </c>
      <c r="B49" s="103">
        <f>IF($A49="","",VLOOKUP($A49,'Annex 2 EHV charges'!$A:$O,2,0))</f>
        <v>305</v>
      </c>
      <c r="C49" s="104">
        <f>IF($A49="","",VLOOKUP($A49,'Annex 2 EHV charges'!$A:$O,3,0))</f>
        <v>2200042461290</v>
      </c>
      <c r="D49" s="103" t="str">
        <f>IF($A49="","",VLOOKUP($A49,'Annex 2 EHV charges'!$A:$O,7,0))</f>
        <v>Garvinack</v>
      </c>
      <c r="E49" s="108">
        <f>IFERROR(IF(VLOOKUP($A49,'Annex 2 EHV charges'!$A:$O,8,FALSE)=0,"",VLOOKUP($A49,'Annex 2 EHV charges'!$A:$O,8,FALSE)),"")</f>
        <v>0.88600000000000001</v>
      </c>
      <c r="F49" s="109">
        <f>IFERROR(IF(VLOOKUP($A49,'Annex 2 EHV charges'!$A:$O,9,FALSE)=0,"",VLOOKUP($A49,'Annex 2 EHV charges'!$A:$O,9,FALSE)),"")</f>
        <v>20.28</v>
      </c>
      <c r="G49" s="110">
        <f>IFERROR(IF(VLOOKUP($A49,'Annex 2 EHV charges'!$A:$O,10,FALSE)=0,"",VLOOKUP($A49,'Annex 2 EHV charges'!$A:$O,10,FALSE)),"")</f>
        <v>1.66</v>
      </c>
      <c r="H49" s="110">
        <f>IFERROR(IF(VLOOKUP($A49,'Annex 2 EHV charges'!$A:$O,11,FALSE)=0,"",VLOOKUP($A49,'Annex 2 EHV charges'!$A:$O,11,FALSE)),"")</f>
        <v>1.66</v>
      </c>
    </row>
    <row r="50" spans="1:8" x14ac:dyDescent="0.2">
      <c r="A50" s="103">
        <f t="array" ref="A50">IFERROR(INDEX('Annex 2 EHV charges'!$A$11:$A$410, MATCH(0, IF(ISBLANK('Annex 2 EHV charges'!$A$11:$A$410),1, COUNTIF(A$4:$A49, 'Annex 2 EHV charges'!$A$11:$A$410)), 0)),"")</f>
        <v>306</v>
      </c>
      <c r="B50" s="103">
        <f>IF($A50="","",VLOOKUP($A50,'Annex 2 EHV charges'!$A:$O,2,0))</f>
        <v>306</v>
      </c>
      <c r="C50" s="104">
        <f>IF($A50="","",VLOOKUP($A50,'Annex 2 EHV charges'!$A:$O,3,0))</f>
        <v>2200042462179</v>
      </c>
      <c r="D50" s="103" t="str">
        <f>IF($A50="","",VLOOKUP($A50,'Annex 2 EHV charges'!$A:$O,7,0))</f>
        <v>New Barton</v>
      </c>
      <c r="E50" s="108">
        <f>IFERROR(IF(VLOOKUP($A50,'Annex 2 EHV charges'!$A:$O,8,FALSE)=0,"",VLOOKUP($A50,'Annex 2 EHV charges'!$A:$O,8,FALSE)),"")</f>
        <v>0.82</v>
      </c>
      <c r="F50" s="109">
        <f>IFERROR(IF(VLOOKUP($A50,'Annex 2 EHV charges'!$A:$O,9,FALSE)=0,"",VLOOKUP($A50,'Annex 2 EHV charges'!$A:$O,9,FALSE)),"")</f>
        <v>35.04</v>
      </c>
      <c r="G50" s="110">
        <f>IFERROR(IF(VLOOKUP($A50,'Annex 2 EHV charges'!$A:$O,10,FALSE)=0,"",VLOOKUP($A50,'Annex 2 EHV charges'!$A:$O,10,FALSE)),"")</f>
        <v>2.79</v>
      </c>
      <c r="H50" s="110">
        <f>IFERROR(IF(VLOOKUP($A50,'Annex 2 EHV charges'!$A:$O,11,FALSE)=0,"",VLOOKUP($A50,'Annex 2 EHV charges'!$A:$O,11,FALSE)),"")</f>
        <v>2.79</v>
      </c>
    </row>
    <row r="51" spans="1:8" x14ac:dyDescent="0.2">
      <c r="A51" s="103">
        <f t="array" ref="A51">IFERROR(INDEX('Annex 2 EHV charges'!$A$11:$A$410, MATCH(0, IF(ISBLANK('Annex 2 EHV charges'!$A$11:$A$410),1, COUNTIF(A$4:$A50, 'Annex 2 EHV charges'!$A$11:$A$410)), 0)),"")</f>
        <v>307</v>
      </c>
      <c r="B51" s="103">
        <f>IF($A51="","",VLOOKUP($A51,'Annex 2 EHV charges'!$A:$O,2,0))</f>
        <v>307</v>
      </c>
      <c r="C51" s="104">
        <f>IF($A51="","",VLOOKUP($A51,'Annex 2 EHV charges'!$A:$O,3,0))</f>
        <v>2200042465160</v>
      </c>
      <c r="D51" s="103" t="str">
        <f>IF($A51="","",VLOOKUP($A51,'Annex 2 EHV charges'!$A:$O,7,0))</f>
        <v>Coombeshead Farm</v>
      </c>
      <c r="E51" s="108">
        <f>IFERROR(IF(VLOOKUP($A51,'Annex 2 EHV charges'!$A:$O,8,FALSE)=0,"",VLOOKUP($A51,'Annex 2 EHV charges'!$A:$O,8,FALSE)),"")</f>
        <v>1.2649999999999999</v>
      </c>
      <c r="F51" s="109">
        <f>IFERROR(IF(VLOOKUP($A51,'Annex 2 EHV charges'!$A:$O,9,FALSE)=0,"",VLOOKUP($A51,'Annex 2 EHV charges'!$A:$O,9,FALSE)),"")</f>
        <v>1.39</v>
      </c>
      <c r="G51" s="110">
        <f>IFERROR(IF(VLOOKUP($A51,'Annex 2 EHV charges'!$A:$O,10,FALSE)=0,"",VLOOKUP($A51,'Annex 2 EHV charges'!$A:$O,10,FALSE)),"")</f>
        <v>2.89</v>
      </c>
      <c r="H51" s="110">
        <f>IFERROR(IF(VLOOKUP($A51,'Annex 2 EHV charges'!$A:$O,11,FALSE)=0,"",VLOOKUP($A51,'Annex 2 EHV charges'!$A:$O,11,FALSE)),"")</f>
        <v>2.89</v>
      </c>
    </row>
    <row r="52" spans="1:8" x14ac:dyDescent="0.2">
      <c r="A52" s="103">
        <f t="array" ref="A52">IFERROR(INDEX('Annex 2 EHV charges'!$A$11:$A$410, MATCH(0, IF(ISBLANK('Annex 2 EHV charges'!$A$11:$A$410),1, COUNTIF(A$4:$A51, 'Annex 2 EHV charges'!$A$11:$A$410)), 0)),"")</f>
        <v>308</v>
      </c>
      <c r="B52" s="103">
        <f>IF($A52="","",VLOOKUP($A52,'Annex 2 EHV charges'!$A:$O,2,0))</f>
        <v>308</v>
      </c>
      <c r="C52" s="104">
        <f>IF($A52="","",VLOOKUP($A52,'Annex 2 EHV charges'!$A:$O,3,0))</f>
        <v>2200042465189</v>
      </c>
      <c r="D52" s="103" t="str">
        <f>IF($A52="","",VLOOKUP($A52,'Annex 2 EHV charges'!$A:$O,7,0))</f>
        <v>Walland Farm</v>
      </c>
      <c r="E52" s="108">
        <f>IFERROR(IF(VLOOKUP($A52,'Annex 2 EHV charges'!$A:$O,8,FALSE)=0,"",VLOOKUP($A52,'Annex 2 EHV charges'!$A:$O,8,FALSE)),"")</f>
        <v>0.441</v>
      </c>
      <c r="F52" s="109">
        <f>IFERROR(IF(VLOOKUP($A52,'Annex 2 EHV charges'!$A:$O,9,FALSE)=0,"",VLOOKUP($A52,'Annex 2 EHV charges'!$A:$O,9,FALSE)),"")</f>
        <v>11.11</v>
      </c>
      <c r="G52" s="110">
        <f>IFERROR(IF(VLOOKUP($A52,'Annex 2 EHV charges'!$A:$O,10,FALSE)=0,"",VLOOKUP($A52,'Annex 2 EHV charges'!$A:$O,10,FALSE)),"")</f>
        <v>2.44</v>
      </c>
      <c r="H52" s="110">
        <f>IFERROR(IF(VLOOKUP($A52,'Annex 2 EHV charges'!$A:$O,11,FALSE)=0,"",VLOOKUP($A52,'Annex 2 EHV charges'!$A:$O,11,FALSE)),"")</f>
        <v>2.44</v>
      </c>
    </row>
    <row r="53" spans="1:8" x14ac:dyDescent="0.2">
      <c r="A53" s="103">
        <f t="array" ref="A53">IFERROR(INDEX('Annex 2 EHV charges'!$A$11:$A$410, MATCH(0, IF(ISBLANK('Annex 2 EHV charges'!$A$11:$A$410),1, COUNTIF(A$4:$A52, 'Annex 2 EHV charges'!$A$11:$A$410)), 0)),"")</f>
        <v>309</v>
      </c>
      <c r="B53" s="103">
        <f>IF($A53="","",VLOOKUP($A53,'Annex 2 EHV charges'!$A:$O,2,0))</f>
        <v>309</v>
      </c>
      <c r="C53" s="104">
        <f>IF($A53="","",VLOOKUP($A53,'Annex 2 EHV charges'!$A:$O,3,0))</f>
        <v>2200042467594</v>
      </c>
      <c r="D53" s="103" t="str">
        <f>IF($A53="","",VLOOKUP($A53,'Annex 2 EHV charges'!$A:$O,7,0))</f>
        <v xml:space="preserve">Ashcombe </v>
      </c>
      <c r="E53" s="108">
        <f>IFERROR(IF(VLOOKUP($A53,'Annex 2 EHV charges'!$A:$O,8,FALSE)=0,"",VLOOKUP($A53,'Annex 2 EHV charges'!$A:$O,8,FALSE)),"")</f>
        <v>5.1859999999999999</v>
      </c>
      <c r="F53" s="109">
        <f>IFERROR(IF(VLOOKUP($A53,'Annex 2 EHV charges'!$A:$O,9,FALSE)=0,"",VLOOKUP($A53,'Annex 2 EHV charges'!$A:$O,9,FALSE)),"")</f>
        <v>10.59</v>
      </c>
      <c r="G53" s="110">
        <f>IFERROR(IF(VLOOKUP($A53,'Annex 2 EHV charges'!$A:$O,10,FALSE)=0,"",VLOOKUP($A53,'Annex 2 EHV charges'!$A:$O,10,FALSE)),"")</f>
        <v>2.11</v>
      </c>
      <c r="H53" s="110">
        <f>IFERROR(IF(VLOOKUP($A53,'Annex 2 EHV charges'!$A:$O,11,FALSE)=0,"",VLOOKUP($A53,'Annex 2 EHV charges'!$A:$O,11,FALSE)),"")</f>
        <v>2.11</v>
      </c>
    </row>
    <row r="54" spans="1:8" x14ac:dyDescent="0.2">
      <c r="A54" s="103">
        <f t="array" ref="A54">IFERROR(INDEX('Annex 2 EHV charges'!$A$11:$A$410, MATCH(0, IF(ISBLANK('Annex 2 EHV charges'!$A$11:$A$410),1, COUNTIF(A$4:$A53, 'Annex 2 EHV charges'!$A$11:$A$410)), 0)),"")</f>
        <v>310</v>
      </c>
      <c r="B54" s="103">
        <f>IF($A54="","",VLOOKUP($A54,'Annex 2 EHV charges'!$A:$O,2,0))</f>
        <v>310</v>
      </c>
      <c r="C54" s="104">
        <f>IF($A54="","",VLOOKUP($A54,'Annex 2 EHV charges'!$A:$O,3,0))</f>
        <v>2200042469875</v>
      </c>
      <c r="D54" s="103" t="str">
        <f>IF($A54="","",VLOOKUP($A54,'Annex 2 EHV charges'!$A:$O,7,0))</f>
        <v>Newnham Farm</v>
      </c>
      <c r="E54" s="108">
        <f>IFERROR(IF(VLOOKUP($A54,'Annex 2 EHV charges'!$A:$O,8,FALSE)=0,"",VLOOKUP($A54,'Annex 2 EHV charges'!$A:$O,8,FALSE)),"")</f>
        <v>3.7050000000000001</v>
      </c>
      <c r="F54" s="109">
        <f>IFERROR(IF(VLOOKUP($A54,'Annex 2 EHV charges'!$A:$O,9,FALSE)=0,"",VLOOKUP($A54,'Annex 2 EHV charges'!$A:$O,9,FALSE)),"")</f>
        <v>32.619999999999997</v>
      </c>
      <c r="G54" s="110">
        <f>IFERROR(IF(VLOOKUP($A54,'Annex 2 EHV charges'!$A:$O,10,FALSE)=0,"",VLOOKUP($A54,'Annex 2 EHV charges'!$A:$O,10,FALSE)),"")</f>
        <v>1.67</v>
      </c>
      <c r="H54" s="110">
        <f>IFERROR(IF(VLOOKUP($A54,'Annex 2 EHV charges'!$A:$O,11,FALSE)=0,"",VLOOKUP($A54,'Annex 2 EHV charges'!$A:$O,11,FALSE)),"")</f>
        <v>1.67</v>
      </c>
    </row>
    <row r="55" spans="1:8" x14ac:dyDescent="0.2">
      <c r="A55" s="103">
        <f t="array" ref="A55">IFERROR(INDEX('Annex 2 EHV charges'!$A$11:$A$410, MATCH(0, IF(ISBLANK('Annex 2 EHV charges'!$A$11:$A$410),1, COUNTIF(A$4:$A54, 'Annex 2 EHV charges'!$A$11:$A$410)), 0)),"")</f>
        <v>311</v>
      </c>
      <c r="B55" s="103">
        <f>IF($A55="","",VLOOKUP($A55,'Annex 2 EHV charges'!$A:$O,2,0))</f>
        <v>311</v>
      </c>
      <c r="C55" s="104">
        <f>IF($A55="","",VLOOKUP($A55,'Annex 2 EHV charges'!$A:$O,3,0))</f>
        <v>2200042473463</v>
      </c>
      <c r="D55" s="103" t="str">
        <f>IF($A55="","",VLOOKUP($A55,'Annex 2 EHV charges'!$A:$O,7,0))</f>
        <v>Roskrow Barton PV</v>
      </c>
      <c r="E55" s="108">
        <f>IFERROR(IF(VLOOKUP($A55,'Annex 2 EHV charges'!$A:$O,8,FALSE)=0,"",VLOOKUP($A55,'Annex 2 EHV charges'!$A:$O,8,FALSE)),"")</f>
        <v>1.98</v>
      </c>
      <c r="F55" s="109">
        <f>IFERROR(IF(VLOOKUP($A55,'Annex 2 EHV charges'!$A:$O,9,FALSE)=0,"",VLOOKUP($A55,'Annex 2 EHV charges'!$A:$O,9,FALSE)),"")</f>
        <v>5.69</v>
      </c>
      <c r="G55" s="110">
        <f>IFERROR(IF(VLOOKUP($A55,'Annex 2 EHV charges'!$A:$O,10,FALSE)=0,"",VLOOKUP($A55,'Annex 2 EHV charges'!$A:$O,10,FALSE)),"")</f>
        <v>4</v>
      </c>
      <c r="H55" s="110">
        <f>IFERROR(IF(VLOOKUP($A55,'Annex 2 EHV charges'!$A:$O,11,FALSE)=0,"",VLOOKUP($A55,'Annex 2 EHV charges'!$A:$O,11,FALSE)),"")</f>
        <v>4</v>
      </c>
    </row>
    <row r="56" spans="1:8" x14ac:dyDescent="0.2">
      <c r="A56" s="103">
        <f t="array" ref="A56">IFERROR(INDEX('Annex 2 EHV charges'!$A$11:$A$410, MATCH(0, IF(ISBLANK('Annex 2 EHV charges'!$A$11:$A$410),1, COUNTIF(A$4:$A55, 'Annex 2 EHV charges'!$A$11:$A$410)), 0)),"")</f>
        <v>312</v>
      </c>
      <c r="B56" s="103">
        <f>IF($A56="","",VLOOKUP($A56,'Annex 2 EHV charges'!$A:$O,2,0))</f>
        <v>312</v>
      </c>
      <c r="C56" s="104">
        <f>IF($A56="","",VLOOKUP($A56,'Annex 2 EHV charges'!$A:$O,3,0))</f>
        <v>2200042473445</v>
      </c>
      <c r="D56" s="103" t="str">
        <f>IF($A56="","",VLOOKUP($A56,'Annex 2 EHV charges'!$A:$O,7,0))</f>
        <v>Parkview Solar</v>
      </c>
      <c r="E56" s="108">
        <f>IFERROR(IF(VLOOKUP($A56,'Annex 2 EHV charges'!$A:$O,8,FALSE)=0,"",VLOOKUP($A56,'Annex 2 EHV charges'!$A:$O,8,FALSE)),"")</f>
        <v>1.242</v>
      </c>
      <c r="F56" s="109">
        <f>IFERROR(IF(VLOOKUP($A56,'Annex 2 EHV charges'!$A:$O,9,FALSE)=0,"",VLOOKUP($A56,'Annex 2 EHV charges'!$A:$O,9,FALSE)),"")</f>
        <v>5.38</v>
      </c>
      <c r="G56" s="110">
        <f>IFERROR(IF(VLOOKUP($A56,'Annex 2 EHV charges'!$A:$O,10,FALSE)=0,"",VLOOKUP($A56,'Annex 2 EHV charges'!$A:$O,10,FALSE)),"")</f>
        <v>1.98</v>
      </c>
      <c r="H56" s="110">
        <f>IFERROR(IF(VLOOKUP($A56,'Annex 2 EHV charges'!$A:$O,11,FALSE)=0,"",VLOOKUP($A56,'Annex 2 EHV charges'!$A:$O,11,FALSE)),"")</f>
        <v>1.98</v>
      </c>
    </row>
    <row r="57" spans="1:8" x14ac:dyDescent="0.2">
      <c r="A57" s="103">
        <f t="array" ref="A57">IFERROR(INDEX('Annex 2 EHV charges'!$A$11:$A$410, MATCH(0, IF(ISBLANK('Annex 2 EHV charges'!$A$11:$A$410),1, COUNTIF(A$4:$A56, 'Annex 2 EHV charges'!$A$11:$A$410)), 0)),"")</f>
        <v>313</v>
      </c>
      <c r="B57" s="103">
        <f>IF($A57="","",VLOOKUP($A57,'Annex 2 EHV charges'!$A:$O,2,0))</f>
        <v>313</v>
      </c>
      <c r="C57" s="104">
        <f>IF($A57="","",VLOOKUP($A57,'Annex 2 EHV charges'!$A:$O,3,0))</f>
        <v>2200042475169</v>
      </c>
      <c r="D57" s="103" t="str">
        <f>IF($A57="","",VLOOKUP($A57,'Annex 2 EHV charges'!$A:$O,7,0))</f>
        <v>Towerhead Farm</v>
      </c>
      <c r="E57" s="108">
        <f>IFERROR(IF(VLOOKUP($A57,'Annex 2 EHV charges'!$A:$O,8,FALSE)=0,"",VLOOKUP($A57,'Annex 2 EHV charges'!$A:$O,8,FALSE)),"")</f>
        <v>10.411</v>
      </c>
      <c r="F57" s="109">
        <f>IFERROR(IF(VLOOKUP($A57,'Annex 2 EHV charges'!$A:$O,9,FALSE)=0,"",VLOOKUP($A57,'Annex 2 EHV charges'!$A:$O,9,FALSE)),"")</f>
        <v>7.67</v>
      </c>
      <c r="G57" s="110">
        <f>IFERROR(IF(VLOOKUP($A57,'Annex 2 EHV charges'!$A:$O,10,FALSE)=0,"",VLOOKUP($A57,'Annex 2 EHV charges'!$A:$O,10,FALSE)),"")</f>
        <v>2.27</v>
      </c>
      <c r="H57" s="110">
        <f>IFERROR(IF(VLOOKUP($A57,'Annex 2 EHV charges'!$A:$O,11,FALSE)=0,"",VLOOKUP($A57,'Annex 2 EHV charges'!$A:$O,11,FALSE)),"")</f>
        <v>2.27</v>
      </c>
    </row>
    <row r="58" spans="1:8" x14ac:dyDescent="0.2">
      <c r="A58" s="103">
        <f t="array" ref="A58">IFERROR(INDEX('Annex 2 EHV charges'!$A$11:$A$410, MATCH(0, IF(ISBLANK('Annex 2 EHV charges'!$A$11:$A$410),1, COUNTIF(A$4:$A57, 'Annex 2 EHV charges'!$A$11:$A$410)), 0)),"")</f>
        <v>314</v>
      </c>
      <c r="B58" s="103">
        <f>IF($A58="","",VLOOKUP($A58,'Annex 2 EHV charges'!$A:$O,2,0))</f>
        <v>314</v>
      </c>
      <c r="C58" s="104">
        <f>IF($A58="","",VLOOKUP($A58,'Annex 2 EHV charges'!$A:$O,3,0))</f>
        <v>2200042475196</v>
      </c>
      <c r="D58" s="103" t="str">
        <f>IF($A58="","",VLOOKUP($A58,'Annex 2 EHV charges'!$A:$O,7,0))</f>
        <v xml:space="preserve">Rookery Farm </v>
      </c>
      <c r="E58" s="108">
        <f>IFERROR(IF(VLOOKUP($A58,'Annex 2 EHV charges'!$A:$O,8,FALSE)=0,"",VLOOKUP($A58,'Annex 2 EHV charges'!$A:$O,8,FALSE)),"")</f>
        <v>10.401</v>
      </c>
      <c r="F58" s="109">
        <f>IFERROR(IF(VLOOKUP($A58,'Annex 2 EHV charges'!$A:$O,9,FALSE)=0,"",VLOOKUP($A58,'Annex 2 EHV charges'!$A:$O,9,FALSE)),"")</f>
        <v>4.63</v>
      </c>
      <c r="G58" s="110">
        <f>IFERROR(IF(VLOOKUP($A58,'Annex 2 EHV charges'!$A:$O,10,FALSE)=0,"",VLOOKUP($A58,'Annex 2 EHV charges'!$A:$O,10,FALSE)),"")</f>
        <v>1.9</v>
      </c>
      <c r="H58" s="110">
        <f>IFERROR(IF(VLOOKUP($A58,'Annex 2 EHV charges'!$A:$O,11,FALSE)=0,"",VLOOKUP($A58,'Annex 2 EHV charges'!$A:$O,11,FALSE)),"")</f>
        <v>1.9</v>
      </c>
    </row>
    <row r="59" spans="1:8" x14ac:dyDescent="0.2">
      <c r="A59" s="103">
        <f t="array" ref="A59">IFERROR(INDEX('Annex 2 EHV charges'!$A$11:$A$410, MATCH(0, IF(ISBLANK('Annex 2 EHV charges'!$A$11:$A$410),1, COUNTIF(A$4:$A58, 'Annex 2 EHV charges'!$A$11:$A$410)), 0)),"")</f>
        <v>315</v>
      </c>
      <c r="B59" s="103">
        <f>IF($A59="","",VLOOKUP($A59,'Annex 2 EHV charges'!$A:$O,2,0))</f>
        <v>315</v>
      </c>
      <c r="C59" s="104">
        <f>IF($A59="","",VLOOKUP($A59,'Annex 2 EHV charges'!$A:$O,3,0))</f>
        <v>2200042475415</v>
      </c>
      <c r="D59" s="103" t="str">
        <f>IF($A59="","",VLOOKUP($A59,'Annex 2 EHV charges'!$A:$O,7,0))</f>
        <v>Bystock Farm</v>
      </c>
      <c r="E59" s="108">
        <f>IFERROR(IF(VLOOKUP($A59,'Annex 2 EHV charges'!$A:$O,8,FALSE)=0,"",VLOOKUP($A59,'Annex 2 EHV charges'!$A:$O,8,FALSE)),"")</f>
        <v>0.55400000000000005</v>
      </c>
      <c r="F59" s="109">
        <f>IFERROR(IF(VLOOKUP($A59,'Annex 2 EHV charges'!$A:$O,9,FALSE)=0,"",VLOOKUP($A59,'Annex 2 EHV charges'!$A:$O,9,FALSE)),"")</f>
        <v>119.21</v>
      </c>
      <c r="G59" s="110">
        <f>IFERROR(IF(VLOOKUP($A59,'Annex 2 EHV charges'!$A:$O,10,FALSE)=0,"",VLOOKUP($A59,'Annex 2 EHV charges'!$A:$O,10,FALSE)),"")</f>
        <v>1.1599999999999999</v>
      </c>
      <c r="H59" s="110">
        <f>IFERROR(IF(VLOOKUP($A59,'Annex 2 EHV charges'!$A:$O,11,FALSE)=0,"",VLOOKUP($A59,'Annex 2 EHV charges'!$A:$O,11,FALSE)),"")</f>
        <v>1.1599999999999999</v>
      </c>
    </row>
    <row r="60" spans="1:8" x14ac:dyDescent="0.2">
      <c r="A60" s="103">
        <f t="array" ref="A60">IFERROR(INDEX('Annex 2 EHV charges'!$A$11:$A$410, MATCH(0, IF(ISBLANK('Annex 2 EHV charges'!$A$11:$A$410),1, COUNTIF(A$4:$A59, 'Annex 2 EHV charges'!$A$11:$A$410)), 0)),"")</f>
        <v>316</v>
      </c>
      <c r="B60" s="103">
        <f>IF($A60="","",VLOOKUP($A60,'Annex 2 EHV charges'!$A:$O,2,0))</f>
        <v>316</v>
      </c>
      <c r="C60" s="104">
        <f>IF($A60="","",VLOOKUP($A60,'Annex 2 EHV charges'!$A:$O,3,0))</f>
        <v>2200042475433</v>
      </c>
      <c r="D60" s="103" t="str">
        <f>IF($A60="","",VLOOKUP($A60,'Annex 2 EHV charges'!$A:$O,7,0))</f>
        <v>Pylle PV Import Boundary</v>
      </c>
      <c r="E60" s="108">
        <f>IFERROR(IF(VLOOKUP($A60,'Annex 2 EHV charges'!$A:$O,8,FALSE)=0,"",VLOOKUP($A60,'Annex 2 EHV charges'!$A:$O,8,FALSE)),"")</f>
        <v>4.6219999999999999</v>
      </c>
      <c r="F60" s="109">
        <f>IFERROR(IF(VLOOKUP($A60,'Annex 2 EHV charges'!$A:$O,9,FALSE)=0,"",VLOOKUP($A60,'Annex 2 EHV charges'!$A:$O,9,FALSE)),"")</f>
        <v>3.74</v>
      </c>
      <c r="G60" s="110">
        <f>IFERROR(IF(VLOOKUP($A60,'Annex 2 EHV charges'!$A:$O,10,FALSE)=0,"",VLOOKUP($A60,'Annex 2 EHV charges'!$A:$O,10,FALSE)),"")</f>
        <v>2.98</v>
      </c>
      <c r="H60" s="110">
        <f>IFERROR(IF(VLOOKUP($A60,'Annex 2 EHV charges'!$A:$O,11,FALSE)=0,"",VLOOKUP($A60,'Annex 2 EHV charges'!$A:$O,11,FALSE)),"")</f>
        <v>2.98</v>
      </c>
    </row>
    <row r="61" spans="1:8" x14ac:dyDescent="0.2">
      <c r="A61" s="103">
        <f t="array" ref="A61">IFERROR(INDEX('Annex 2 EHV charges'!$A$11:$A$410, MATCH(0, IF(ISBLANK('Annex 2 EHV charges'!$A$11:$A$410),1, COUNTIF(A$4:$A60, 'Annex 2 EHV charges'!$A$11:$A$410)), 0)),"")</f>
        <v>317</v>
      </c>
      <c r="B61" s="103">
        <f>IF($A61="","",VLOOKUP($A61,'Annex 2 EHV charges'!$A:$O,2,0))</f>
        <v>317</v>
      </c>
      <c r="C61" s="104">
        <f>IF($A61="","",VLOOKUP($A61,'Annex 2 EHV charges'!$A:$O,3,0))</f>
        <v>2200042475823</v>
      </c>
      <c r="D61" s="103" t="str">
        <f>IF($A61="","",VLOOKUP($A61,'Annex 2 EHV charges'!$A:$O,7,0))</f>
        <v>Burthy PV</v>
      </c>
      <c r="E61" s="108">
        <f>IFERROR(IF(VLOOKUP($A61,'Annex 2 EHV charges'!$A:$O,8,FALSE)=0,"",VLOOKUP($A61,'Annex 2 EHV charges'!$A:$O,8,FALSE)),"")</f>
        <v>1.224</v>
      </c>
      <c r="F61" s="109">
        <f>IFERROR(IF(VLOOKUP($A61,'Annex 2 EHV charges'!$A:$O,9,FALSE)=0,"",VLOOKUP($A61,'Annex 2 EHV charges'!$A:$O,9,FALSE)),"")</f>
        <v>1.93</v>
      </c>
      <c r="G61" s="110">
        <f>IFERROR(IF(VLOOKUP($A61,'Annex 2 EHV charges'!$A:$O,10,FALSE)=0,"",VLOOKUP($A61,'Annex 2 EHV charges'!$A:$O,10,FALSE)),"")</f>
        <v>3.71</v>
      </c>
      <c r="H61" s="110">
        <f>IFERROR(IF(VLOOKUP($A61,'Annex 2 EHV charges'!$A:$O,11,FALSE)=0,"",VLOOKUP($A61,'Annex 2 EHV charges'!$A:$O,11,FALSE)),"")</f>
        <v>3.71</v>
      </c>
    </row>
    <row r="62" spans="1:8" x14ac:dyDescent="0.2">
      <c r="A62" s="103">
        <f t="array" ref="A62">IFERROR(INDEX('Annex 2 EHV charges'!$A$11:$A$410, MATCH(0, IF(ISBLANK('Annex 2 EHV charges'!$A$11:$A$410),1, COUNTIF(A$4:$A61, 'Annex 2 EHV charges'!$A$11:$A$410)), 0)),"")</f>
        <v>318</v>
      </c>
      <c r="B62" s="103">
        <f>IF($A62="","",VLOOKUP($A62,'Annex 2 EHV charges'!$A:$O,2,0))</f>
        <v>318</v>
      </c>
      <c r="C62" s="104">
        <f>IF($A62="","",VLOOKUP($A62,'Annex 2 EHV charges'!$A:$O,3,0))</f>
        <v>2200042480610</v>
      </c>
      <c r="D62" s="103" t="str">
        <f>IF($A62="","",VLOOKUP($A62,'Annex 2 EHV charges'!$A:$O,7,0))</f>
        <v>Wilton Farm PV</v>
      </c>
      <c r="E62" s="108">
        <f>IFERROR(IF(VLOOKUP($A62,'Annex 2 EHV charges'!$A:$O,8,FALSE)=0,"",VLOOKUP($A62,'Annex 2 EHV charges'!$A:$O,8,FALSE)),"")</f>
        <v>1.399</v>
      </c>
      <c r="F62" s="109">
        <f>IFERROR(IF(VLOOKUP($A62,'Annex 2 EHV charges'!$A:$O,9,FALSE)=0,"",VLOOKUP($A62,'Annex 2 EHV charges'!$A:$O,9,FALSE)),"")</f>
        <v>17.329999999999998</v>
      </c>
      <c r="G62" s="110">
        <f>IFERROR(IF(VLOOKUP($A62,'Annex 2 EHV charges'!$A:$O,10,FALSE)=0,"",VLOOKUP($A62,'Annex 2 EHV charges'!$A:$O,10,FALSE)),"")</f>
        <v>2.09</v>
      </c>
      <c r="H62" s="110">
        <f>IFERROR(IF(VLOOKUP($A62,'Annex 2 EHV charges'!$A:$O,11,FALSE)=0,"",VLOOKUP($A62,'Annex 2 EHV charges'!$A:$O,11,FALSE)),"")</f>
        <v>2.09</v>
      </c>
    </row>
    <row r="63" spans="1:8" x14ac:dyDescent="0.2">
      <c r="A63" s="103">
        <f t="array" ref="A63">IFERROR(INDEX('Annex 2 EHV charges'!$A$11:$A$410, MATCH(0, IF(ISBLANK('Annex 2 EHV charges'!$A$11:$A$410),1, COUNTIF(A$4:$A62, 'Annex 2 EHV charges'!$A$11:$A$410)), 0)),"")</f>
        <v>319</v>
      </c>
      <c r="B63" s="103">
        <f>IF($A63="","",VLOOKUP($A63,'Annex 2 EHV charges'!$A:$O,2,0))</f>
        <v>319</v>
      </c>
      <c r="C63" s="104">
        <f>IF($A63="","",VLOOKUP($A63,'Annex 2 EHV charges'!$A:$O,3,0))</f>
        <v>2200042484873</v>
      </c>
      <c r="D63" s="103" t="str">
        <f>IF($A63="","",VLOOKUP($A63,'Annex 2 EHV charges'!$A:$O,7,0))</f>
        <v>Woodmanton (Coombe) Farm</v>
      </c>
      <c r="E63" s="108">
        <f>IFERROR(IF(VLOOKUP($A63,'Annex 2 EHV charges'!$A:$O,8,FALSE)=0,"",VLOOKUP($A63,'Annex 2 EHV charges'!$A:$O,8,FALSE)),"")</f>
        <v>0.55600000000000005</v>
      </c>
      <c r="F63" s="109">
        <f>IFERROR(IF(VLOOKUP($A63,'Annex 2 EHV charges'!$A:$O,9,FALSE)=0,"",VLOOKUP($A63,'Annex 2 EHV charges'!$A:$O,9,FALSE)),"")</f>
        <v>8.84</v>
      </c>
      <c r="G63" s="110">
        <f>IFERROR(IF(VLOOKUP($A63,'Annex 2 EHV charges'!$A:$O,10,FALSE)=0,"",VLOOKUP($A63,'Annex 2 EHV charges'!$A:$O,10,FALSE)),"")</f>
        <v>2.02</v>
      </c>
      <c r="H63" s="110">
        <f>IFERROR(IF(VLOOKUP($A63,'Annex 2 EHV charges'!$A:$O,11,FALSE)=0,"",VLOOKUP($A63,'Annex 2 EHV charges'!$A:$O,11,FALSE)),"")</f>
        <v>2.02</v>
      </c>
    </row>
    <row r="64" spans="1:8" x14ac:dyDescent="0.2">
      <c r="A64" s="103">
        <f t="array" ref="A64">IFERROR(INDEX('Annex 2 EHV charges'!$A$11:$A$410, MATCH(0, IF(ISBLANK('Annex 2 EHV charges'!$A$11:$A$410),1, COUNTIF(A$4:$A63, 'Annex 2 EHV charges'!$A$11:$A$410)), 0)),"")</f>
        <v>320</v>
      </c>
      <c r="B64" s="103">
        <f>IF($A64="","",VLOOKUP($A64,'Annex 2 EHV charges'!$A:$O,2,0))</f>
        <v>320</v>
      </c>
      <c r="C64" s="104">
        <f>IF($A64="","",VLOOKUP($A64,'Annex 2 EHV charges'!$A:$O,3,0))</f>
        <v>2200042484846</v>
      </c>
      <c r="D64" s="103" t="str">
        <f>IF($A64="","",VLOOKUP($A64,'Annex 2 EHV charges'!$A:$O,7,0))</f>
        <v xml:space="preserve">Higher Bye Farm </v>
      </c>
      <c r="E64" s="108">
        <f>IFERROR(IF(VLOOKUP($A64,'Annex 2 EHV charges'!$A:$O,8,FALSE)=0,"",VLOOKUP($A64,'Annex 2 EHV charges'!$A:$O,8,FALSE)),"")</f>
        <v>1.415</v>
      </c>
      <c r="F64" s="109">
        <f>IFERROR(IF(VLOOKUP($A64,'Annex 2 EHV charges'!$A:$O,9,FALSE)=0,"",VLOOKUP($A64,'Annex 2 EHV charges'!$A:$O,9,FALSE)),"")</f>
        <v>6.34</v>
      </c>
      <c r="G64" s="110">
        <f>IFERROR(IF(VLOOKUP($A64,'Annex 2 EHV charges'!$A:$O,10,FALSE)=0,"",VLOOKUP($A64,'Annex 2 EHV charges'!$A:$O,10,FALSE)),"")</f>
        <v>1.78</v>
      </c>
      <c r="H64" s="110">
        <f>IFERROR(IF(VLOOKUP($A64,'Annex 2 EHV charges'!$A:$O,11,FALSE)=0,"",VLOOKUP($A64,'Annex 2 EHV charges'!$A:$O,11,FALSE)),"")</f>
        <v>1.78</v>
      </c>
    </row>
    <row r="65" spans="1:8" x14ac:dyDescent="0.2">
      <c r="A65" s="103">
        <f t="array" ref="A65">IFERROR(INDEX('Annex 2 EHV charges'!$A$11:$A$410, MATCH(0, IF(ISBLANK('Annex 2 EHV charges'!$A$11:$A$410),1, COUNTIF(A$4:$A64, 'Annex 2 EHV charges'!$A$11:$A$410)), 0)),"")</f>
        <v>321</v>
      </c>
      <c r="B65" s="103">
        <f>IF($A65="","",VLOOKUP($A65,'Annex 2 EHV charges'!$A:$O,2,0))</f>
        <v>321</v>
      </c>
      <c r="C65" s="104">
        <f>IF($A65="","",VLOOKUP($A65,'Annex 2 EHV charges'!$A:$O,3,0))</f>
        <v>2200042530730</v>
      </c>
      <c r="D65" s="103" t="str">
        <f>IF($A65="","",VLOOKUP($A65,'Annex 2 EHV charges'!$A:$O,7,0))</f>
        <v>Wilton Farm WF</v>
      </c>
      <c r="E65" s="108">
        <f>IFERROR(IF(VLOOKUP($A65,'Annex 2 EHV charges'!$A:$O,8,FALSE)=0,"",VLOOKUP($A65,'Annex 2 EHV charges'!$A:$O,8,FALSE)),"")</f>
        <v>1.399</v>
      </c>
      <c r="F65" s="109">
        <f>IFERROR(IF(VLOOKUP($A65,'Annex 2 EHV charges'!$A:$O,9,FALSE)=0,"",VLOOKUP($A65,'Annex 2 EHV charges'!$A:$O,9,FALSE)),"")</f>
        <v>64.06</v>
      </c>
      <c r="G65" s="110">
        <f>IFERROR(IF(VLOOKUP($A65,'Annex 2 EHV charges'!$A:$O,10,FALSE)=0,"",VLOOKUP($A65,'Annex 2 EHV charges'!$A:$O,10,FALSE)),"")</f>
        <v>1.1000000000000001</v>
      </c>
      <c r="H65" s="110">
        <f>IFERROR(IF(VLOOKUP($A65,'Annex 2 EHV charges'!$A:$O,11,FALSE)=0,"",VLOOKUP($A65,'Annex 2 EHV charges'!$A:$O,11,FALSE)),"")</f>
        <v>1.1000000000000001</v>
      </c>
    </row>
    <row r="66" spans="1:8" x14ac:dyDescent="0.2">
      <c r="A66" s="103">
        <f t="array" ref="A66">IFERROR(INDEX('Annex 2 EHV charges'!$A$11:$A$410, MATCH(0, IF(ISBLANK('Annex 2 EHV charges'!$A$11:$A$410),1, COUNTIF(A$4:$A65, 'Annex 2 EHV charges'!$A$11:$A$410)), 0)),"")</f>
        <v>322</v>
      </c>
      <c r="B66" s="103">
        <f>IF($A66="","",VLOOKUP($A66,'Annex 2 EHV charges'!$A:$O,2,0))</f>
        <v>322</v>
      </c>
      <c r="C66" s="104">
        <f>IF($A66="","",VLOOKUP($A66,'Annex 2 EHV charges'!$A:$O,3,0))</f>
        <v>2200042533411</v>
      </c>
      <c r="D66" s="103" t="str">
        <f>IF($A66="","",VLOOKUP($A66,'Annex 2 EHV charges'!$A:$O,7,0))</f>
        <v>Denzell Downs WF</v>
      </c>
      <c r="E66" s="108">
        <f>IFERROR(IF(VLOOKUP($A66,'Annex 2 EHV charges'!$A:$O,8,FALSE)=0,"",VLOOKUP($A66,'Annex 2 EHV charges'!$A:$O,8,FALSE)),"")</f>
        <v>0.184</v>
      </c>
      <c r="F66" s="109">
        <f>IFERROR(IF(VLOOKUP($A66,'Annex 2 EHV charges'!$A:$O,9,FALSE)=0,"",VLOOKUP($A66,'Annex 2 EHV charges'!$A:$O,9,FALSE)),"")</f>
        <v>47.8</v>
      </c>
      <c r="G66" s="110">
        <f>IFERROR(IF(VLOOKUP($A66,'Annex 2 EHV charges'!$A:$O,10,FALSE)=0,"",VLOOKUP($A66,'Annex 2 EHV charges'!$A:$O,10,FALSE)),"")</f>
        <v>1.19</v>
      </c>
      <c r="H66" s="110">
        <f>IFERROR(IF(VLOOKUP($A66,'Annex 2 EHV charges'!$A:$O,11,FALSE)=0,"",VLOOKUP($A66,'Annex 2 EHV charges'!$A:$O,11,FALSE)),"")</f>
        <v>1.19</v>
      </c>
    </row>
    <row r="67" spans="1:8" x14ac:dyDescent="0.2">
      <c r="A67" s="103">
        <f t="array" ref="A67">IFERROR(INDEX('Annex 2 EHV charges'!$A$11:$A$410, MATCH(0, IF(ISBLANK('Annex 2 EHV charges'!$A$11:$A$410),1, COUNTIF(A$4:$A66, 'Annex 2 EHV charges'!$A$11:$A$410)), 0)),"")</f>
        <v>323</v>
      </c>
      <c r="B67" s="103">
        <f>IF($A67="","",VLOOKUP($A67,'Annex 2 EHV charges'!$A:$O,2,0))</f>
        <v>323</v>
      </c>
      <c r="C67" s="104">
        <f>IF($A67="","",VLOOKUP($A67,'Annex 2 EHV charges'!$A:$O,3,0))</f>
        <v>2200042541583</v>
      </c>
      <c r="D67" s="103" t="str">
        <f>IF($A67="","",VLOOKUP($A67,'Annex 2 EHV charges'!$A:$O,7,0))</f>
        <v>Puriton Landfill PV_1 Rainbow</v>
      </c>
      <c r="E67" s="108">
        <f>IFERROR(IF(VLOOKUP($A67,'Annex 2 EHV charges'!$A:$O,8,FALSE)=0,"",VLOOKUP($A67,'Annex 2 EHV charges'!$A:$O,8,FALSE)),"")</f>
        <v>0.67700000000000005</v>
      </c>
      <c r="F67" s="109">
        <f>IFERROR(IF(VLOOKUP($A67,'Annex 2 EHV charges'!$A:$O,9,FALSE)=0,"",VLOOKUP($A67,'Annex 2 EHV charges'!$A:$O,9,FALSE)),"")</f>
        <v>3.14</v>
      </c>
      <c r="G67" s="110">
        <f>IFERROR(IF(VLOOKUP($A67,'Annex 2 EHV charges'!$A:$O,10,FALSE)=0,"",VLOOKUP($A67,'Annex 2 EHV charges'!$A:$O,10,FALSE)),"")</f>
        <v>1.47</v>
      </c>
      <c r="H67" s="110">
        <f>IFERROR(IF(VLOOKUP($A67,'Annex 2 EHV charges'!$A:$O,11,FALSE)=0,"",VLOOKUP($A67,'Annex 2 EHV charges'!$A:$O,11,FALSE)),"")</f>
        <v>1.47</v>
      </c>
    </row>
    <row r="68" spans="1:8" x14ac:dyDescent="0.2">
      <c r="A68" s="103">
        <f t="array" ref="A68">IFERROR(INDEX('Annex 2 EHV charges'!$A$11:$A$410, MATCH(0, IF(ISBLANK('Annex 2 EHV charges'!$A$11:$A$410),1, COUNTIF(A$4:$A67, 'Annex 2 EHV charges'!$A$11:$A$410)), 0)),"")</f>
        <v>324</v>
      </c>
      <c r="B68" s="103">
        <f>IF($A68="","",VLOOKUP($A68,'Annex 2 EHV charges'!$A:$O,2,0))</f>
        <v>324</v>
      </c>
      <c r="C68" s="104">
        <f>IF($A68="","",VLOOKUP($A68,'Annex 2 EHV charges'!$A:$O,3,0))</f>
        <v>2200042557281</v>
      </c>
      <c r="D68" s="103" t="str">
        <f>IF($A68="","",VLOOKUP($A68,'Annex 2 EHV charges'!$A:$O,7,0))</f>
        <v>Portworthy Dams PV_1</v>
      </c>
      <c r="E68" s="108">
        <f>IFERROR(IF(VLOOKUP($A68,'Annex 2 EHV charges'!$A:$O,8,FALSE)=0,"",VLOOKUP($A68,'Annex 2 EHV charges'!$A:$O,8,FALSE)),"")</f>
        <v>3.786</v>
      </c>
      <c r="F68" s="109">
        <f>IFERROR(IF(VLOOKUP($A68,'Annex 2 EHV charges'!$A:$O,9,FALSE)=0,"",VLOOKUP($A68,'Annex 2 EHV charges'!$A:$O,9,FALSE)),"")</f>
        <v>11.06</v>
      </c>
      <c r="G68" s="110">
        <f>IFERROR(IF(VLOOKUP($A68,'Annex 2 EHV charges'!$A:$O,10,FALSE)=0,"",VLOOKUP($A68,'Annex 2 EHV charges'!$A:$O,10,FALSE)),"")</f>
        <v>1.83</v>
      </c>
      <c r="H68" s="110">
        <f>IFERROR(IF(VLOOKUP($A68,'Annex 2 EHV charges'!$A:$O,11,FALSE)=0,"",VLOOKUP($A68,'Annex 2 EHV charges'!$A:$O,11,FALSE)),"")</f>
        <v>1.83</v>
      </c>
    </row>
    <row r="69" spans="1:8" x14ac:dyDescent="0.2">
      <c r="A69" s="103">
        <f t="array" ref="A69">IFERROR(INDEX('Annex 2 EHV charges'!$A$11:$A$410, MATCH(0, IF(ISBLANK('Annex 2 EHV charges'!$A$11:$A$410),1, COUNTIF(A$4:$A68, 'Annex 2 EHV charges'!$A$11:$A$410)), 0)),"")</f>
        <v>325</v>
      </c>
      <c r="B69" s="103">
        <f>IF($A69="","",VLOOKUP($A69,'Annex 2 EHV charges'!$A:$O,2,0))</f>
        <v>325</v>
      </c>
      <c r="C69" s="104">
        <f>IF($A69="","",VLOOKUP($A69,'Annex 2 EHV charges'!$A:$O,3,0))</f>
        <v>2200042616556</v>
      </c>
      <c r="D69" s="103" t="str">
        <f>IF($A69="","",VLOOKUP($A69,'Annex 2 EHV charges'!$A:$O,7,0))</f>
        <v>Wick Farm Boundary Import</v>
      </c>
      <c r="E69" s="108">
        <f>IFERROR(IF(VLOOKUP($A69,'Annex 2 EHV charges'!$A:$O,8,FALSE)=0,"",VLOOKUP($A69,'Annex 2 EHV charges'!$A:$O,8,FALSE)),"")</f>
        <v>1.27</v>
      </c>
      <c r="F69" s="109">
        <f>IFERROR(IF(VLOOKUP($A69,'Annex 2 EHV charges'!$A:$O,9,FALSE)=0,"",VLOOKUP($A69,'Annex 2 EHV charges'!$A:$O,9,FALSE)),"")</f>
        <v>4.58</v>
      </c>
      <c r="G69" s="110">
        <f>IFERROR(IF(VLOOKUP($A69,'Annex 2 EHV charges'!$A:$O,10,FALSE)=0,"",VLOOKUP($A69,'Annex 2 EHV charges'!$A:$O,10,FALSE)),"")</f>
        <v>1.58</v>
      </c>
      <c r="H69" s="110">
        <f>IFERROR(IF(VLOOKUP($A69,'Annex 2 EHV charges'!$A:$O,11,FALSE)=0,"",VLOOKUP($A69,'Annex 2 EHV charges'!$A:$O,11,FALSE)),"")</f>
        <v>1.58</v>
      </c>
    </row>
    <row r="70" spans="1:8" x14ac:dyDescent="0.2">
      <c r="A70" s="103">
        <f t="array" ref="A70">IFERROR(INDEX('Annex 2 EHV charges'!$A$11:$A$410, MATCH(0, IF(ISBLANK('Annex 2 EHV charges'!$A$11:$A$410),1, COUNTIF(A$4:$A69, 'Annex 2 EHV charges'!$A$11:$A$410)), 0)),"")</f>
        <v>327</v>
      </c>
      <c r="B70" s="103">
        <f>IF($A70="","",VLOOKUP($A70,'Annex 2 EHV charges'!$A:$O,2,0))</f>
        <v>327</v>
      </c>
      <c r="C70" s="104">
        <f>IF($A70="","",VLOOKUP($A70,'Annex 2 EHV charges'!$A:$O,3,0))</f>
        <v>2200042552600</v>
      </c>
      <c r="D70" s="103" t="str">
        <f>IF($A70="","",VLOOKUP($A70,'Annex 2 EHV charges'!$A:$O,7,0))</f>
        <v>Batsworthy WF</v>
      </c>
      <c r="E70" s="108">
        <f>IFERROR(IF(VLOOKUP($A70,'Annex 2 EHV charges'!$A:$O,8,FALSE)=0,"",VLOOKUP($A70,'Annex 2 EHV charges'!$A:$O,8,FALSE)),"")</f>
        <v>0.72499999999999998</v>
      </c>
      <c r="F70" s="109">
        <f>IFERROR(IF(VLOOKUP($A70,'Annex 2 EHV charges'!$A:$O,9,FALSE)=0,"",VLOOKUP($A70,'Annex 2 EHV charges'!$A:$O,9,FALSE)),"")</f>
        <v>40.659999999999997</v>
      </c>
      <c r="G70" s="110">
        <f>IFERROR(IF(VLOOKUP($A70,'Annex 2 EHV charges'!$A:$O,10,FALSE)=0,"",VLOOKUP($A70,'Annex 2 EHV charges'!$A:$O,10,FALSE)),"")</f>
        <v>1.85</v>
      </c>
      <c r="H70" s="110">
        <f>IFERROR(IF(VLOOKUP($A70,'Annex 2 EHV charges'!$A:$O,11,FALSE)=0,"",VLOOKUP($A70,'Annex 2 EHV charges'!$A:$O,11,FALSE)),"")</f>
        <v>1.85</v>
      </c>
    </row>
    <row r="71" spans="1:8" x14ac:dyDescent="0.2">
      <c r="A71" s="103">
        <f t="array" ref="A71">IFERROR(INDEX('Annex 2 EHV charges'!$A$11:$A$410, MATCH(0, IF(ISBLANK('Annex 2 EHV charges'!$A$11:$A$410),1, COUNTIF(A$4:$A70, 'Annex 2 EHV charges'!$A$11:$A$410)), 0)),"")</f>
        <v>328</v>
      </c>
      <c r="B71" s="103">
        <f>IF($A71="","",VLOOKUP($A71,'Annex 2 EHV charges'!$A:$O,2,0))</f>
        <v>328</v>
      </c>
      <c r="C71" s="104">
        <f>IF($A71="","",VLOOKUP($A71,'Annex 2 EHV charges'!$A:$O,3,0))</f>
        <v>2200042557306</v>
      </c>
      <c r="D71" s="103" t="str">
        <f>IF($A71="","",VLOOKUP($A71,'Annex 2 EHV charges'!$A:$O,7,0))</f>
        <v>Portworthy Dams PV_2</v>
      </c>
      <c r="E71" s="108">
        <f>IFERROR(IF(VLOOKUP($A71,'Annex 2 EHV charges'!$A:$O,8,FALSE)=0,"",VLOOKUP($A71,'Annex 2 EHV charges'!$A:$O,8,FALSE)),"")</f>
        <v>3.786</v>
      </c>
      <c r="F71" s="109">
        <f>IFERROR(IF(VLOOKUP($A71,'Annex 2 EHV charges'!$A:$O,9,FALSE)=0,"",VLOOKUP($A71,'Annex 2 EHV charges'!$A:$O,9,FALSE)),"")</f>
        <v>11.06</v>
      </c>
      <c r="G71" s="110">
        <f>IFERROR(IF(VLOOKUP($A71,'Annex 2 EHV charges'!$A:$O,10,FALSE)=0,"",VLOOKUP($A71,'Annex 2 EHV charges'!$A:$O,10,FALSE)),"")</f>
        <v>1.74</v>
      </c>
      <c r="H71" s="110">
        <f>IFERROR(IF(VLOOKUP($A71,'Annex 2 EHV charges'!$A:$O,11,FALSE)=0,"",VLOOKUP($A71,'Annex 2 EHV charges'!$A:$O,11,FALSE)),"")</f>
        <v>1.74</v>
      </c>
    </row>
    <row r="72" spans="1:8" x14ac:dyDescent="0.2">
      <c r="A72" s="103">
        <f t="array" ref="A72">IFERROR(INDEX('Annex 2 EHV charges'!$A$11:$A$410, MATCH(0, IF(ISBLANK('Annex 2 EHV charges'!$A$11:$A$410),1, COUNTIF(A$4:$A71, 'Annex 2 EHV charges'!$A$11:$A$410)), 0)),"")</f>
        <v>329</v>
      </c>
      <c r="B72" s="103">
        <f>IF($A72="","",VLOOKUP($A72,'Annex 2 EHV charges'!$A:$O,2,0))</f>
        <v>329</v>
      </c>
      <c r="C72" s="104">
        <f>IF($A72="","",VLOOKUP($A72,'Annex 2 EHV charges'!$A:$O,3,0))</f>
        <v>2200042563211</v>
      </c>
      <c r="D72" s="103" t="str">
        <f>IF($A72="","",VLOOKUP($A72,'Annex 2 EHV charges'!$A:$O,7,0))</f>
        <v>Crewkerne PV shared Imports</v>
      </c>
      <c r="E72" s="108">
        <f>IFERROR(IF(VLOOKUP($A72,'Annex 2 EHV charges'!$A:$O,8,FALSE)=0,"",VLOOKUP($A72,'Annex 2 EHV charges'!$A:$O,8,FALSE)),"")</f>
        <v>0.42499999999999999</v>
      </c>
      <c r="F72" s="109">
        <f>IFERROR(IF(VLOOKUP($A72,'Annex 2 EHV charges'!$A:$O,9,FALSE)=0,"",VLOOKUP($A72,'Annex 2 EHV charges'!$A:$O,9,FALSE)),"")</f>
        <v>14.55</v>
      </c>
      <c r="G72" s="110">
        <f>IFERROR(IF(VLOOKUP($A72,'Annex 2 EHV charges'!$A:$O,10,FALSE)=0,"",VLOOKUP($A72,'Annex 2 EHV charges'!$A:$O,10,FALSE)),"")</f>
        <v>2.92</v>
      </c>
      <c r="H72" s="110">
        <f>IFERROR(IF(VLOOKUP($A72,'Annex 2 EHV charges'!$A:$O,11,FALSE)=0,"",VLOOKUP($A72,'Annex 2 EHV charges'!$A:$O,11,FALSE)),"")</f>
        <v>2.92</v>
      </c>
    </row>
    <row r="73" spans="1:8" x14ac:dyDescent="0.2">
      <c r="A73" s="103">
        <f t="array" ref="A73">IFERROR(INDEX('Annex 2 EHV charges'!$A$11:$A$410, MATCH(0, IF(ISBLANK('Annex 2 EHV charges'!$A$11:$A$410),1, COUNTIF(A$4:$A72, 'Annex 2 EHV charges'!$A$11:$A$410)), 0)),"")</f>
        <v>331</v>
      </c>
      <c r="B73" s="103">
        <f>IF($A73="","",VLOOKUP($A73,'Annex 2 EHV charges'!$A:$O,2,0))</f>
        <v>331</v>
      </c>
      <c r="C73" s="104">
        <f>IF($A73="","",VLOOKUP($A73,'Annex 2 EHV charges'!$A:$O,3,0))</f>
        <v>2200042569134</v>
      </c>
      <c r="D73" s="103" t="str">
        <f>IF($A73="","",VLOOKUP($A73,'Annex 2 EHV charges'!$A:$O,7,0))</f>
        <v>Tonedale Farm PV</v>
      </c>
      <c r="E73" s="108" t="str">
        <f>IFERROR(IF(VLOOKUP($A73,'Annex 2 EHV charges'!$A:$O,8,FALSE)=0,"",VLOOKUP($A73,'Annex 2 EHV charges'!$A:$O,8,FALSE)),"")</f>
        <v/>
      </c>
      <c r="F73" s="109">
        <f>IFERROR(IF(VLOOKUP($A73,'Annex 2 EHV charges'!$A:$O,9,FALSE)=0,"",VLOOKUP($A73,'Annex 2 EHV charges'!$A:$O,9,FALSE)),"")</f>
        <v>101.86</v>
      </c>
      <c r="G73" s="110">
        <f>IFERROR(IF(VLOOKUP($A73,'Annex 2 EHV charges'!$A:$O,10,FALSE)=0,"",VLOOKUP($A73,'Annex 2 EHV charges'!$A:$O,10,FALSE)),"")</f>
        <v>1.1399999999999999</v>
      </c>
      <c r="H73" s="110">
        <f>IFERROR(IF(VLOOKUP($A73,'Annex 2 EHV charges'!$A:$O,11,FALSE)=0,"",VLOOKUP($A73,'Annex 2 EHV charges'!$A:$O,11,FALSE)),"")</f>
        <v>1.1399999999999999</v>
      </c>
    </row>
    <row r="74" spans="1:8" x14ac:dyDescent="0.2">
      <c r="A74" s="103">
        <f t="array" ref="A74">IFERROR(INDEX('Annex 2 EHV charges'!$A$11:$A$410, MATCH(0, IF(ISBLANK('Annex 2 EHV charges'!$A$11:$A$410),1, COUNTIF(A$4:$A73, 'Annex 2 EHV charges'!$A$11:$A$410)), 0)),"")</f>
        <v>332</v>
      </c>
      <c r="B74" s="103">
        <f>IF($A74="","",VLOOKUP($A74,'Annex 2 EHV charges'!$A:$O,2,0))</f>
        <v>332</v>
      </c>
      <c r="C74" s="104">
        <f>IF($A74="","",VLOOKUP($A74,'Annex 2 EHV charges'!$A:$O,3,0))</f>
        <v>2200042541644</v>
      </c>
      <c r="D74" s="103" t="str">
        <f>IF($A74="","",VLOOKUP($A74,'Annex 2 EHV charges'!$A:$O,7,0))</f>
        <v>Puriton Landfill PV_2 SSB</v>
      </c>
      <c r="E74" s="108">
        <f>IFERROR(IF(VLOOKUP($A74,'Annex 2 EHV charges'!$A:$O,8,FALSE)=0,"",VLOOKUP($A74,'Annex 2 EHV charges'!$A:$O,8,FALSE)),"")</f>
        <v>0.67700000000000005</v>
      </c>
      <c r="F74" s="109">
        <f>IFERROR(IF(VLOOKUP($A74,'Annex 2 EHV charges'!$A:$O,9,FALSE)=0,"",VLOOKUP($A74,'Annex 2 EHV charges'!$A:$O,9,FALSE)),"")</f>
        <v>3.14</v>
      </c>
      <c r="G74" s="110">
        <f>IFERROR(IF(VLOOKUP($A74,'Annex 2 EHV charges'!$A:$O,10,FALSE)=0,"",VLOOKUP($A74,'Annex 2 EHV charges'!$A:$O,10,FALSE)),"")</f>
        <v>1.47</v>
      </c>
      <c r="H74" s="110">
        <f>IFERROR(IF(VLOOKUP($A74,'Annex 2 EHV charges'!$A:$O,11,FALSE)=0,"",VLOOKUP($A74,'Annex 2 EHV charges'!$A:$O,11,FALSE)),"")</f>
        <v>1.47</v>
      </c>
    </row>
    <row r="75" spans="1:8" x14ac:dyDescent="0.2">
      <c r="A75" s="103">
        <f t="array" ref="A75">IFERROR(INDEX('Annex 2 EHV charges'!$A$11:$A$410, MATCH(0, IF(ISBLANK('Annex 2 EHV charges'!$A$11:$A$410),1, COUNTIF(A$4:$A74, 'Annex 2 EHV charges'!$A$11:$A$410)), 0)),"")</f>
        <v>333</v>
      </c>
      <c r="B75" s="103">
        <f>IF($A75="","",VLOOKUP($A75,'Annex 2 EHV charges'!$A:$O,2,0))</f>
        <v>333</v>
      </c>
      <c r="C75" s="104">
        <f>IF($A75="","",VLOOKUP($A75,'Annex 2 EHV charges'!$A:$O,3,0))</f>
        <v>2200042582446</v>
      </c>
      <c r="D75" s="103" t="str">
        <f>IF($A75="","",VLOOKUP($A75,'Annex 2 EHV charges'!$A:$O,7,0))</f>
        <v>Red Hill Farm</v>
      </c>
      <c r="E75" s="108" t="str">
        <f>IFERROR(IF(VLOOKUP($A75,'Annex 2 EHV charges'!$A:$O,8,FALSE)=0,"",VLOOKUP($A75,'Annex 2 EHV charges'!$A:$O,8,FALSE)),"")</f>
        <v/>
      </c>
      <c r="F75" s="109">
        <f>IFERROR(IF(VLOOKUP($A75,'Annex 2 EHV charges'!$A:$O,9,FALSE)=0,"",VLOOKUP($A75,'Annex 2 EHV charges'!$A:$O,9,FALSE)),"")</f>
        <v>9.0500000000000007</v>
      </c>
      <c r="G75" s="110">
        <f>IFERROR(IF(VLOOKUP($A75,'Annex 2 EHV charges'!$A:$O,10,FALSE)=0,"",VLOOKUP($A75,'Annex 2 EHV charges'!$A:$O,10,FALSE)),"")</f>
        <v>1.7</v>
      </c>
      <c r="H75" s="110">
        <f>IFERROR(IF(VLOOKUP($A75,'Annex 2 EHV charges'!$A:$O,11,FALSE)=0,"",VLOOKUP($A75,'Annex 2 EHV charges'!$A:$O,11,FALSE)),"")</f>
        <v>1.7</v>
      </c>
    </row>
    <row r="76" spans="1:8" x14ac:dyDescent="0.2">
      <c r="A76" s="103">
        <f t="array" ref="A76">IFERROR(INDEX('Annex 2 EHV charges'!$A$11:$A$410, MATCH(0, IF(ISBLANK('Annex 2 EHV charges'!$A$11:$A$410),1, COUNTIF(A$4:$A75, 'Annex 2 EHV charges'!$A$11:$A$410)), 0)),"")</f>
        <v>334</v>
      </c>
      <c r="B76" s="103">
        <f>IF($A76="","",VLOOKUP($A76,'Annex 2 EHV charges'!$A:$O,2,0))</f>
        <v>334</v>
      </c>
      <c r="C76" s="104">
        <f>IF($A76="","",VLOOKUP($A76,'Annex 2 EHV charges'!$A:$O,3,0))</f>
        <v>2200042574222</v>
      </c>
      <c r="D76" s="103" t="str">
        <f>IF($A76="","",VLOOKUP($A76,'Annex 2 EHV charges'!$A:$O,7,0))</f>
        <v>Chelwood</v>
      </c>
      <c r="E76" s="108">
        <f>IFERROR(IF(VLOOKUP($A76,'Annex 2 EHV charges'!$A:$O,8,FALSE)=0,"",VLOOKUP($A76,'Annex 2 EHV charges'!$A:$O,8,FALSE)),"")</f>
        <v>4.3739999999999997</v>
      </c>
      <c r="F76" s="109">
        <f>IFERROR(IF(VLOOKUP($A76,'Annex 2 EHV charges'!$A:$O,9,FALSE)=0,"",VLOOKUP($A76,'Annex 2 EHV charges'!$A:$O,9,FALSE)),"")</f>
        <v>10.64</v>
      </c>
      <c r="G76" s="110">
        <f>IFERROR(IF(VLOOKUP($A76,'Annex 2 EHV charges'!$A:$O,10,FALSE)=0,"",VLOOKUP($A76,'Annex 2 EHV charges'!$A:$O,10,FALSE)),"")</f>
        <v>1.78</v>
      </c>
      <c r="H76" s="110">
        <f>IFERROR(IF(VLOOKUP($A76,'Annex 2 EHV charges'!$A:$O,11,FALSE)=0,"",VLOOKUP($A76,'Annex 2 EHV charges'!$A:$O,11,FALSE)),"")</f>
        <v>1.78</v>
      </c>
    </row>
    <row r="77" spans="1:8" x14ac:dyDescent="0.2">
      <c r="A77" s="103">
        <f t="array" ref="A77">IFERROR(INDEX('Annex 2 EHV charges'!$A$11:$A$410, MATCH(0, IF(ISBLANK('Annex 2 EHV charges'!$A$11:$A$410),1, COUNTIF(A$4:$A76, 'Annex 2 EHV charges'!$A$11:$A$410)), 0)),"")</f>
        <v>335</v>
      </c>
      <c r="B77" s="103">
        <f>IF($A77="","",VLOOKUP($A77,'Annex 2 EHV charges'!$A:$O,2,0))</f>
        <v>335</v>
      </c>
      <c r="C77" s="104">
        <f>IF($A77="","",VLOOKUP($A77,'Annex 2 EHV charges'!$A:$O,3,0))</f>
        <v>2200042592913</v>
      </c>
      <c r="D77" s="103" t="str">
        <f>IF($A77="","",VLOOKUP($A77,'Annex 2 EHV charges'!$A:$O,7,0))</f>
        <v>West Carclaze1</v>
      </c>
      <c r="E77" s="108">
        <f>IFERROR(IF(VLOOKUP($A77,'Annex 2 EHV charges'!$A:$O,8,FALSE)=0,"",VLOOKUP($A77,'Annex 2 EHV charges'!$A:$O,8,FALSE)),"")</f>
        <v>0.98399999999999999</v>
      </c>
      <c r="F77" s="109">
        <f>IFERROR(IF(VLOOKUP($A77,'Annex 2 EHV charges'!$A:$O,9,FALSE)=0,"",VLOOKUP($A77,'Annex 2 EHV charges'!$A:$O,9,FALSE)),"")</f>
        <v>5.0999999999999996</v>
      </c>
      <c r="G77" s="110">
        <f>IFERROR(IF(VLOOKUP($A77,'Annex 2 EHV charges'!$A:$O,10,FALSE)=0,"",VLOOKUP($A77,'Annex 2 EHV charges'!$A:$O,10,FALSE)),"")</f>
        <v>2.11</v>
      </c>
      <c r="H77" s="110">
        <f>IFERROR(IF(VLOOKUP($A77,'Annex 2 EHV charges'!$A:$O,11,FALSE)=0,"",VLOOKUP($A77,'Annex 2 EHV charges'!$A:$O,11,FALSE)),"")</f>
        <v>2.11</v>
      </c>
    </row>
    <row r="78" spans="1:8" x14ac:dyDescent="0.2">
      <c r="A78" s="103">
        <f t="array" ref="A78">IFERROR(INDEX('Annex 2 EHV charges'!$A$11:$A$410, MATCH(0, IF(ISBLANK('Annex 2 EHV charges'!$A$11:$A$410),1, COUNTIF(A$4:$A77, 'Annex 2 EHV charges'!$A$11:$A$410)), 0)),"")</f>
        <v>336</v>
      </c>
      <c r="B78" s="103">
        <f>IF($A78="","",VLOOKUP($A78,'Annex 2 EHV charges'!$A:$O,2,0))</f>
        <v>336</v>
      </c>
      <c r="C78" s="104">
        <f>IF($A78="","",VLOOKUP($A78,'Annex 2 EHV charges'!$A:$O,3,0))</f>
        <v>2200042592931</v>
      </c>
      <c r="D78" s="103" t="str">
        <f>IF($A78="","",VLOOKUP($A78,'Annex 2 EHV charges'!$A:$O,7,0))</f>
        <v>West Carclaze2</v>
      </c>
      <c r="E78" s="108">
        <f>IFERROR(IF(VLOOKUP($A78,'Annex 2 EHV charges'!$A:$O,8,FALSE)=0,"",VLOOKUP($A78,'Annex 2 EHV charges'!$A:$O,8,FALSE)),"")</f>
        <v>0.98399999999999999</v>
      </c>
      <c r="F78" s="109">
        <f>IFERROR(IF(VLOOKUP($A78,'Annex 2 EHV charges'!$A:$O,9,FALSE)=0,"",VLOOKUP($A78,'Annex 2 EHV charges'!$A:$O,9,FALSE)),"")</f>
        <v>2.5499999999999998</v>
      </c>
      <c r="G78" s="110">
        <f>IFERROR(IF(VLOOKUP($A78,'Annex 2 EHV charges'!$A:$O,10,FALSE)=0,"",VLOOKUP($A78,'Annex 2 EHV charges'!$A:$O,10,FALSE)),"")</f>
        <v>1.88</v>
      </c>
      <c r="H78" s="110">
        <f>IFERROR(IF(VLOOKUP($A78,'Annex 2 EHV charges'!$A:$O,11,FALSE)=0,"",VLOOKUP($A78,'Annex 2 EHV charges'!$A:$O,11,FALSE)),"")</f>
        <v>1.88</v>
      </c>
    </row>
    <row r="79" spans="1:8" x14ac:dyDescent="0.2">
      <c r="A79" s="103">
        <f t="array" ref="A79">IFERROR(INDEX('Annex 2 EHV charges'!$A$11:$A$410, MATCH(0, IF(ISBLANK('Annex 2 EHV charges'!$A$11:$A$410),1, COUNTIF(A$4:$A78, 'Annex 2 EHV charges'!$A$11:$A$410)), 0)),"")</f>
        <v>337</v>
      </c>
      <c r="B79" s="103">
        <f>IF($A79="","",VLOOKUP($A79,'Annex 2 EHV charges'!$A:$O,2,0))</f>
        <v>337</v>
      </c>
      <c r="C79" s="104">
        <f>IF($A79="","",VLOOKUP($A79,'Annex 2 EHV charges'!$A:$O,3,0))</f>
        <v>2200042495680</v>
      </c>
      <c r="D79" s="103" t="str">
        <f>IF($A79="","",VLOOKUP($A79,'Annex 2 EHV charges'!$A:$O,7,0))</f>
        <v>Northmoor (embd) PV</v>
      </c>
      <c r="E79" s="108" t="str">
        <f>IFERROR(IF(VLOOKUP($A79,'Annex 2 EHV charges'!$A:$O,8,FALSE)=0,"",VLOOKUP($A79,'Annex 2 EHV charges'!$A:$O,8,FALSE)),"")</f>
        <v/>
      </c>
      <c r="F79" s="109">
        <f>IFERROR(IF(VLOOKUP($A79,'Annex 2 EHV charges'!$A:$O,9,FALSE)=0,"",VLOOKUP($A79,'Annex 2 EHV charges'!$A:$O,9,FALSE)),"")</f>
        <v>3.29</v>
      </c>
      <c r="G79" s="110">
        <f>IFERROR(IF(VLOOKUP($A79,'Annex 2 EHV charges'!$A:$O,10,FALSE)=0,"",VLOOKUP($A79,'Annex 2 EHV charges'!$A:$O,10,FALSE)),"")</f>
        <v>1.68</v>
      </c>
      <c r="H79" s="110">
        <f>IFERROR(IF(VLOOKUP($A79,'Annex 2 EHV charges'!$A:$O,11,FALSE)=0,"",VLOOKUP($A79,'Annex 2 EHV charges'!$A:$O,11,FALSE)),"")</f>
        <v>1.68</v>
      </c>
    </row>
    <row r="80" spans="1:8" x14ac:dyDescent="0.2">
      <c r="A80" s="103">
        <f t="array" ref="A80">IFERROR(INDEX('Annex 2 EHV charges'!$A$11:$A$410, MATCH(0, IF(ISBLANK('Annex 2 EHV charges'!$A$11:$A$410),1, COUNTIF(A$4:$A79, 'Annex 2 EHV charges'!$A$11:$A$410)), 0)),"")</f>
        <v>338</v>
      </c>
      <c r="B80" s="103">
        <f>IF($A80="","",VLOOKUP($A80,'Annex 2 EHV charges'!$A:$O,2,0))</f>
        <v>338</v>
      </c>
      <c r="C80" s="104">
        <f>IF($A80="","",VLOOKUP($A80,'Annex 2 EHV charges'!$A:$O,3,0))</f>
        <v>2200042540687</v>
      </c>
      <c r="D80" s="103" t="str">
        <f>IF($A80="","",VLOOKUP($A80,'Annex 2 EHV charges'!$A:$O,7,0))</f>
        <v>Nmoor Little Tinney WF</v>
      </c>
      <c r="E80" s="108" t="str">
        <f>IFERROR(IF(VLOOKUP($A80,'Annex 2 EHV charges'!$A:$O,8,FALSE)=0,"",VLOOKUP($A80,'Annex 2 EHV charges'!$A:$O,8,FALSE)),"")</f>
        <v/>
      </c>
      <c r="F80" s="109">
        <f>IFERROR(IF(VLOOKUP($A80,'Annex 2 EHV charges'!$A:$O,9,FALSE)=0,"",VLOOKUP($A80,'Annex 2 EHV charges'!$A:$O,9,FALSE)),"")</f>
        <v>1.64</v>
      </c>
      <c r="G80" s="110">
        <f>IFERROR(IF(VLOOKUP($A80,'Annex 2 EHV charges'!$A:$O,10,FALSE)=0,"",VLOOKUP($A80,'Annex 2 EHV charges'!$A:$O,10,FALSE)),"")</f>
        <v>1.24</v>
      </c>
      <c r="H80" s="110">
        <f>IFERROR(IF(VLOOKUP($A80,'Annex 2 EHV charges'!$A:$O,11,FALSE)=0,"",VLOOKUP($A80,'Annex 2 EHV charges'!$A:$O,11,FALSE)),"")</f>
        <v>1.24</v>
      </c>
    </row>
    <row r="81" spans="1:8" x14ac:dyDescent="0.2">
      <c r="A81" s="103">
        <f t="array" ref="A81">IFERROR(INDEX('Annex 2 EHV charges'!$A$11:$A$410, MATCH(0, IF(ISBLANK('Annex 2 EHV charges'!$A$11:$A$410),1, COUNTIF(A$4:$A80, 'Annex 2 EHV charges'!$A$11:$A$410)), 0)),"")</f>
        <v>339</v>
      </c>
      <c r="B81" s="103">
        <f>IF($A81="","",VLOOKUP($A81,'Annex 2 EHV charges'!$A:$O,2,0))</f>
        <v>339</v>
      </c>
      <c r="C81" s="104">
        <f>IF($A81="","",VLOOKUP($A81,'Annex 2 EHV charges'!$A:$O,3,0))</f>
        <v>2200042540696</v>
      </c>
      <c r="D81" s="103" t="str">
        <f>IF($A81="","",VLOOKUP($A81,'Annex 2 EHV charges'!$A:$O,7,0))</f>
        <v>Nmoor East Balsdon WF</v>
      </c>
      <c r="E81" s="108" t="str">
        <f>IFERROR(IF(VLOOKUP($A81,'Annex 2 EHV charges'!$A:$O,8,FALSE)=0,"",VLOOKUP($A81,'Annex 2 EHV charges'!$A:$O,8,FALSE)),"")</f>
        <v/>
      </c>
      <c r="F81" s="109">
        <f>IFERROR(IF(VLOOKUP($A81,'Annex 2 EHV charges'!$A:$O,9,FALSE)=0,"",VLOOKUP($A81,'Annex 2 EHV charges'!$A:$O,9,FALSE)),"")</f>
        <v>1.64</v>
      </c>
      <c r="G81" s="110">
        <f>IFERROR(IF(VLOOKUP($A81,'Annex 2 EHV charges'!$A:$O,10,FALSE)=0,"",VLOOKUP($A81,'Annex 2 EHV charges'!$A:$O,10,FALSE)),"")</f>
        <v>1.23</v>
      </c>
      <c r="H81" s="110">
        <f>IFERROR(IF(VLOOKUP($A81,'Annex 2 EHV charges'!$A:$O,11,FALSE)=0,"",VLOOKUP($A81,'Annex 2 EHV charges'!$A:$O,11,FALSE)),"")</f>
        <v>1.23</v>
      </c>
    </row>
    <row r="82" spans="1:8" x14ac:dyDescent="0.2">
      <c r="A82" s="103">
        <f t="array" ref="A82">IFERROR(INDEX('Annex 2 EHV charges'!$A$11:$A$410, MATCH(0, IF(ISBLANK('Annex 2 EHV charges'!$A$11:$A$410),1, COUNTIF(A$4:$A81, 'Annex 2 EHV charges'!$A$11:$A$410)), 0)),"")</f>
        <v>340</v>
      </c>
      <c r="B82" s="103">
        <f>IF($A82="","",VLOOKUP($A82,'Annex 2 EHV charges'!$A:$O,2,0))</f>
        <v>340</v>
      </c>
      <c r="C82" s="104">
        <f>IF($A82="","",VLOOKUP($A82,'Annex 2 EHV charges'!$A:$O,3,0))</f>
        <v>2200042598135</v>
      </c>
      <c r="D82" s="103" t="str">
        <f>IF($A82="","",VLOOKUP($A82,'Annex 2 EHV charges'!$A:$O,7,0))</f>
        <v>Nmoor Hornacott PV</v>
      </c>
      <c r="E82" s="108" t="str">
        <f>IFERROR(IF(VLOOKUP($A82,'Annex 2 EHV charges'!$A:$O,8,FALSE)=0,"",VLOOKUP($A82,'Annex 2 EHV charges'!$A:$O,8,FALSE)),"")</f>
        <v/>
      </c>
      <c r="F82" s="109">
        <f>IFERROR(IF(VLOOKUP($A82,'Annex 2 EHV charges'!$A:$O,9,FALSE)=0,"",VLOOKUP($A82,'Annex 2 EHV charges'!$A:$O,9,FALSE)),"")</f>
        <v>3.29</v>
      </c>
      <c r="G82" s="110">
        <f>IFERROR(IF(VLOOKUP($A82,'Annex 2 EHV charges'!$A:$O,10,FALSE)=0,"",VLOOKUP($A82,'Annex 2 EHV charges'!$A:$O,10,FALSE)),"")</f>
        <v>1.58</v>
      </c>
      <c r="H82" s="110">
        <f>IFERROR(IF(VLOOKUP($A82,'Annex 2 EHV charges'!$A:$O,11,FALSE)=0,"",VLOOKUP($A82,'Annex 2 EHV charges'!$A:$O,11,FALSE)),"")</f>
        <v>1.58</v>
      </c>
    </row>
    <row r="83" spans="1:8" x14ac:dyDescent="0.2">
      <c r="A83" s="103">
        <f t="array" ref="A83">IFERROR(INDEX('Annex 2 EHV charges'!$A$11:$A$410, MATCH(0, IF(ISBLANK('Annex 2 EHV charges'!$A$11:$A$410),1, COUNTIF(A$4:$A82, 'Annex 2 EHV charges'!$A$11:$A$410)), 0)),"")</f>
        <v>341</v>
      </c>
      <c r="B83" s="103">
        <f>IF($A83="","",VLOOKUP($A83,'Annex 2 EHV charges'!$A:$O,2,0))</f>
        <v>341</v>
      </c>
      <c r="C83" s="104">
        <f>IF($A83="","",VLOOKUP($A83,'Annex 2 EHV charges'!$A:$O,3,0))</f>
        <v>2200042601346</v>
      </c>
      <c r="D83" s="103" t="str">
        <f>IF($A83="","",VLOOKUP($A83,'Annex 2 EHV charges'!$A:$O,7,0))</f>
        <v>Oakham Farm</v>
      </c>
      <c r="E83" s="108">
        <f>IFERROR(IF(VLOOKUP($A83,'Annex 2 EHV charges'!$A:$O,8,FALSE)=0,"",VLOOKUP($A83,'Annex 2 EHV charges'!$A:$O,8,FALSE)),"")</f>
        <v>0.06</v>
      </c>
      <c r="F83" s="109">
        <f>IFERROR(IF(VLOOKUP($A83,'Annex 2 EHV charges'!$A:$O,9,FALSE)=0,"",VLOOKUP($A83,'Annex 2 EHV charges'!$A:$O,9,FALSE)),"")</f>
        <v>8.51</v>
      </c>
      <c r="G83" s="110">
        <f>IFERROR(IF(VLOOKUP($A83,'Annex 2 EHV charges'!$A:$O,10,FALSE)=0,"",VLOOKUP($A83,'Annex 2 EHV charges'!$A:$O,10,FALSE)),"")</f>
        <v>1.73</v>
      </c>
      <c r="H83" s="110">
        <f>IFERROR(IF(VLOOKUP($A83,'Annex 2 EHV charges'!$A:$O,11,FALSE)=0,"",VLOOKUP($A83,'Annex 2 EHV charges'!$A:$O,11,FALSE)),"")</f>
        <v>1.73</v>
      </c>
    </row>
    <row r="84" spans="1:8" x14ac:dyDescent="0.2">
      <c r="A84" s="103">
        <f t="array" ref="A84">IFERROR(INDEX('Annex 2 EHV charges'!$A$11:$A$410, MATCH(0, IF(ISBLANK('Annex 2 EHV charges'!$A$11:$A$410),1, COUNTIF(A$4:$A83, 'Annex 2 EHV charges'!$A$11:$A$410)), 0)),"")</f>
        <v>342</v>
      </c>
      <c r="B84" s="103">
        <f>IF($A84="","",VLOOKUP($A84,'Annex 2 EHV charges'!$A:$O,2,0))</f>
        <v>342</v>
      </c>
      <c r="C84" s="104">
        <f>IF($A84="","",VLOOKUP($A84,'Annex 2 EHV charges'!$A:$O,3,0))</f>
        <v>2200042603237</v>
      </c>
      <c r="D84" s="103" t="str">
        <f>IF($A84="","",VLOOKUP($A84,'Annex 2 EHV charges'!$A:$O,7,0))</f>
        <v>Carnemough Farm</v>
      </c>
      <c r="E84" s="108">
        <f>IFERROR(IF(VLOOKUP($A84,'Annex 2 EHV charges'!$A:$O,8,FALSE)=0,"",VLOOKUP($A84,'Annex 2 EHV charges'!$A:$O,8,FALSE)),"")</f>
        <v>1.1379999999999999</v>
      </c>
      <c r="F84" s="109">
        <f>IFERROR(IF(VLOOKUP($A84,'Annex 2 EHV charges'!$A:$O,9,FALSE)=0,"",VLOOKUP($A84,'Annex 2 EHV charges'!$A:$O,9,FALSE)),"")</f>
        <v>8.14</v>
      </c>
      <c r="G84" s="110">
        <f>IFERROR(IF(VLOOKUP($A84,'Annex 2 EHV charges'!$A:$O,10,FALSE)=0,"",VLOOKUP($A84,'Annex 2 EHV charges'!$A:$O,10,FALSE)),"")</f>
        <v>1.68</v>
      </c>
      <c r="H84" s="110">
        <f>IFERROR(IF(VLOOKUP($A84,'Annex 2 EHV charges'!$A:$O,11,FALSE)=0,"",VLOOKUP($A84,'Annex 2 EHV charges'!$A:$O,11,FALSE)),"")</f>
        <v>1.68</v>
      </c>
    </row>
    <row r="85" spans="1:8" x14ac:dyDescent="0.2">
      <c r="A85" s="103">
        <f t="array" ref="A85">IFERROR(INDEX('Annex 2 EHV charges'!$A$11:$A$410, MATCH(0, IF(ISBLANK('Annex 2 EHV charges'!$A$11:$A$410),1, COUNTIF(A$4:$A84, 'Annex 2 EHV charges'!$A$11:$A$410)), 0)),"")</f>
        <v>343</v>
      </c>
      <c r="B85" s="103">
        <f>IF($A85="","",VLOOKUP($A85,'Annex 2 EHV charges'!$A:$O,2,0))</f>
        <v>343</v>
      </c>
      <c r="C85" s="104">
        <f>IF($A85="","",VLOOKUP($A85,'Annex 2 EHV charges'!$A:$O,3,0))</f>
        <v>2200042689252</v>
      </c>
      <c r="D85" s="103" t="str">
        <f>IF($A85="","",VLOOKUP($A85,'Annex 2 EHV charges'!$A:$O,7,0))</f>
        <v>Ashwater WT Site 1</v>
      </c>
      <c r="E85" s="108">
        <f>IFERROR(IF(VLOOKUP($A85,'Annex 2 EHV charges'!$A:$O,8,FALSE)=0,"",VLOOKUP($A85,'Annex 2 EHV charges'!$A:$O,8,FALSE)),"")</f>
        <v>1.5920000000000001</v>
      </c>
      <c r="F85" s="109">
        <f>IFERROR(IF(VLOOKUP($A85,'Annex 2 EHV charges'!$A:$O,9,FALSE)=0,"",VLOOKUP($A85,'Annex 2 EHV charges'!$A:$O,9,FALSE)),"")</f>
        <v>2.67</v>
      </c>
      <c r="G85" s="110">
        <f>IFERROR(IF(VLOOKUP($A85,'Annex 2 EHV charges'!$A:$O,10,FALSE)=0,"",VLOOKUP($A85,'Annex 2 EHV charges'!$A:$O,10,FALSE)),"")</f>
        <v>1.1200000000000001</v>
      </c>
      <c r="H85" s="110">
        <f>IFERROR(IF(VLOOKUP($A85,'Annex 2 EHV charges'!$A:$O,11,FALSE)=0,"",VLOOKUP($A85,'Annex 2 EHV charges'!$A:$O,11,FALSE)),"")</f>
        <v>1.1200000000000001</v>
      </c>
    </row>
    <row r="86" spans="1:8" x14ac:dyDescent="0.2">
      <c r="A86" s="103">
        <f t="array" ref="A86">IFERROR(INDEX('Annex 2 EHV charges'!$A$11:$A$410, MATCH(0, IF(ISBLANK('Annex 2 EHV charges'!$A$11:$A$410),1, COUNTIF(A$4:$A85, 'Annex 2 EHV charges'!$A$11:$A$410)), 0)),"")</f>
        <v>344</v>
      </c>
      <c r="B86" s="103">
        <f>IF($A86="","",VLOOKUP($A86,'Annex 2 EHV charges'!$A:$O,2,0))</f>
        <v>344</v>
      </c>
      <c r="C86" s="104">
        <f>IF($A86="","",VLOOKUP($A86,'Annex 2 EHV charges'!$A:$O,3,0))</f>
        <v>2200042614104</v>
      </c>
      <c r="D86" s="103" t="str">
        <f>IF($A86="","",VLOOKUP($A86,'Annex 2 EHV charges'!$A:$O,7,0))</f>
        <v>Makro Exeter</v>
      </c>
      <c r="E86" s="108">
        <f>IFERROR(IF(VLOOKUP($A86,'Annex 2 EHV charges'!$A:$O,8,FALSE)=0,"",VLOOKUP($A86,'Annex 2 EHV charges'!$A:$O,8,FALSE)),"")</f>
        <v>3.2229999999999999</v>
      </c>
      <c r="F86" s="109">
        <f>IFERROR(IF(VLOOKUP($A86,'Annex 2 EHV charges'!$A:$O,9,FALSE)=0,"",VLOOKUP($A86,'Annex 2 EHV charges'!$A:$O,9,FALSE)),"")</f>
        <v>35.14</v>
      </c>
      <c r="G86" s="110">
        <f>IFERROR(IF(VLOOKUP($A86,'Annex 2 EHV charges'!$A:$O,10,FALSE)=0,"",VLOOKUP($A86,'Annex 2 EHV charges'!$A:$O,10,FALSE)),"")</f>
        <v>1.25</v>
      </c>
      <c r="H86" s="110">
        <f>IFERROR(IF(VLOOKUP($A86,'Annex 2 EHV charges'!$A:$O,11,FALSE)=0,"",VLOOKUP($A86,'Annex 2 EHV charges'!$A:$O,11,FALSE)),"")</f>
        <v>1.25</v>
      </c>
    </row>
    <row r="87" spans="1:8" x14ac:dyDescent="0.2">
      <c r="A87" s="103">
        <f t="array" ref="A87">IFERROR(INDEX('Annex 2 EHV charges'!$A$11:$A$410, MATCH(0, IF(ISBLANK('Annex 2 EHV charges'!$A$11:$A$410),1, COUNTIF(A$4:$A86, 'Annex 2 EHV charges'!$A$11:$A$410)), 0)),"")</f>
        <v>345</v>
      </c>
      <c r="B87" s="103">
        <f>IF($A87="","",VLOOKUP($A87,'Annex 2 EHV charges'!$A:$O,2,0))</f>
        <v>345</v>
      </c>
      <c r="C87" s="104">
        <f>IF($A87="","",VLOOKUP($A87,'Annex 2 EHV charges'!$A:$O,3,0))</f>
        <v>2200042620162</v>
      </c>
      <c r="D87" s="103" t="str">
        <f>IF($A87="","",VLOOKUP($A87,'Annex 2 EHV charges'!$A:$O,7,0))</f>
        <v>Great Houndbeare 2</v>
      </c>
      <c r="E87" s="108">
        <f>IFERROR(IF(VLOOKUP($A87,'Annex 2 EHV charges'!$A:$O,8,FALSE)=0,"",VLOOKUP($A87,'Annex 2 EHV charges'!$A:$O,8,FALSE)),"")</f>
        <v>0.185</v>
      </c>
      <c r="F87" s="109">
        <f>IFERROR(IF(VLOOKUP($A87,'Annex 2 EHV charges'!$A:$O,9,FALSE)=0,"",VLOOKUP($A87,'Annex 2 EHV charges'!$A:$O,9,FALSE)),"")</f>
        <v>27.32</v>
      </c>
      <c r="G87" s="110">
        <f>IFERROR(IF(VLOOKUP($A87,'Annex 2 EHV charges'!$A:$O,10,FALSE)=0,"",VLOOKUP($A87,'Annex 2 EHV charges'!$A:$O,10,FALSE)),"")</f>
        <v>2.06</v>
      </c>
      <c r="H87" s="110">
        <f>IFERROR(IF(VLOOKUP($A87,'Annex 2 EHV charges'!$A:$O,11,FALSE)=0,"",VLOOKUP($A87,'Annex 2 EHV charges'!$A:$O,11,FALSE)),"")</f>
        <v>2.06</v>
      </c>
    </row>
    <row r="88" spans="1:8" x14ac:dyDescent="0.2">
      <c r="A88" s="103">
        <f t="array" ref="A88">IFERROR(INDEX('Annex 2 EHV charges'!$A$11:$A$410, MATCH(0, IF(ISBLANK('Annex 2 EHV charges'!$A$11:$A$410),1, COUNTIF(A$4:$A87, 'Annex 2 EHV charges'!$A$11:$A$410)), 0)),"")</f>
        <v>346</v>
      </c>
      <c r="B88" s="103">
        <f>IF($A88="","",VLOOKUP($A88,'Annex 2 EHV charges'!$A:$O,2,0))</f>
        <v>346</v>
      </c>
      <c r="C88" s="104">
        <f>IF($A88="","",VLOOKUP($A88,'Annex 2 EHV charges'!$A:$O,3,0))</f>
        <v>2200042620205</v>
      </c>
      <c r="D88" s="103" t="str">
        <f>IF($A88="","",VLOOKUP($A88,'Annex 2 EHV charges'!$A:$O,7,0))</f>
        <v>Withy Drove</v>
      </c>
      <c r="E88" s="108">
        <f>IFERROR(IF(VLOOKUP($A88,'Annex 2 EHV charges'!$A:$O,8,FALSE)=0,"",VLOOKUP($A88,'Annex 2 EHV charges'!$A:$O,8,FALSE)),"")</f>
        <v>0.72099999999999997</v>
      </c>
      <c r="F88" s="109">
        <f>IFERROR(IF(VLOOKUP($A88,'Annex 2 EHV charges'!$A:$O,9,FALSE)=0,"",VLOOKUP($A88,'Annex 2 EHV charges'!$A:$O,9,FALSE)),"")</f>
        <v>37.81</v>
      </c>
      <c r="G88" s="110">
        <f>IFERROR(IF(VLOOKUP($A88,'Annex 2 EHV charges'!$A:$O,10,FALSE)=0,"",VLOOKUP($A88,'Annex 2 EHV charges'!$A:$O,10,FALSE)),"")</f>
        <v>1.96</v>
      </c>
      <c r="H88" s="110">
        <f>IFERROR(IF(VLOOKUP($A88,'Annex 2 EHV charges'!$A:$O,11,FALSE)=0,"",VLOOKUP($A88,'Annex 2 EHV charges'!$A:$O,11,FALSE)),"")</f>
        <v>1.96</v>
      </c>
    </row>
    <row r="89" spans="1:8" x14ac:dyDescent="0.2">
      <c r="A89" s="103">
        <f t="array" ref="A89">IFERROR(INDEX('Annex 2 EHV charges'!$A$11:$A$410, MATCH(0, IF(ISBLANK('Annex 2 EHV charges'!$A$11:$A$410),1, COUNTIF(A$4:$A88, 'Annex 2 EHV charges'!$A$11:$A$410)), 0)),"")</f>
        <v>348</v>
      </c>
      <c r="B89" s="103">
        <f>IF($A89="","",VLOOKUP($A89,'Annex 2 EHV charges'!$A:$O,2,0))</f>
        <v>348</v>
      </c>
      <c r="C89" s="104">
        <f>IF($A89="","",VLOOKUP($A89,'Annex 2 EHV charges'!$A:$O,3,0))</f>
        <v>2200042620250</v>
      </c>
      <c r="D89" s="103" t="str">
        <f>IF($A89="","",VLOOKUP($A89,'Annex 2 EHV charges'!$A:$O,7,0))</f>
        <v>Fitzwarren (Montys) Farm</v>
      </c>
      <c r="E89" s="108" t="str">
        <f>IFERROR(IF(VLOOKUP($A89,'Annex 2 EHV charges'!$A:$O,8,FALSE)=0,"",VLOOKUP($A89,'Annex 2 EHV charges'!$A:$O,8,FALSE)),"")</f>
        <v/>
      </c>
      <c r="F89" s="109">
        <f>IFERROR(IF(VLOOKUP($A89,'Annex 2 EHV charges'!$A:$O,9,FALSE)=0,"",VLOOKUP($A89,'Annex 2 EHV charges'!$A:$O,9,FALSE)),"")</f>
        <v>3.04</v>
      </c>
      <c r="G89" s="110">
        <f>IFERROR(IF(VLOOKUP($A89,'Annex 2 EHV charges'!$A:$O,10,FALSE)=0,"",VLOOKUP($A89,'Annex 2 EHV charges'!$A:$O,10,FALSE)),"")</f>
        <v>2.57</v>
      </c>
      <c r="H89" s="110">
        <f>IFERROR(IF(VLOOKUP($A89,'Annex 2 EHV charges'!$A:$O,11,FALSE)=0,"",VLOOKUP($A89,'Annex 2 EHV charges'!$A:$O,11,FALSE)),"")</f>
        <v>2.57</v>
      </c>
    </row>
    <row r="90" spans="1:8" x14ac:dyDescent="0.2">
      <c r="A90" s="103">
        <f t="array" ref="A90">IFERROR(INDEX('Annex 2 EHV charges'!$A$11:$A$410, MATCH(0, IF(ISBLANK('Annex 2 EHV charges'!$A$11:$A$410),1, COUNTIF(A$4:$A89, 'Annex 2 EHV charges'!$A$11:$A$410)), 0)),"")</f>
        <v>350</v>
      </c>
      <c r="B90" s="103">
        <f>IF($A90="","",VLOOKUP($A90,'Annex 2 EHV charges'!$A:$O,2,0))</f>
        <v>350</v>
      </c>
      <c r="C90" s="104">
        <f>IF($A90="","",VLOOKUP($A90,'Annex 2 EHV charges'!$A:$O,3,0))</f>
        <v>2200042622035</v>
      </c>
      <c r="D90" s="103" t="str">
        <f>IF($A90="","",VLOOKUP($A90,'Annex 2 EHV charges'!$A:$O,7,0))</f>
        <v>Dunsland Cross WF</v>
      </c>
      <c r="E90" s="108">
        <f>IFERROR(IF(VLOOKUP($A90,'Annex 2 EHV charges'!$A:$O,8,FALSE)=0,"",VLOOKUP($A90,'Annex 2 EHV charges'!$A:$O,8,FALSE)),"")</f>
        <v>1.6020000000000001</v>
      </c>
      <c r="F90" s="109">
        <f>IFERROR(IF(VLOOKUP($A90,'Annex 2 EHV charges'!$A:$O,9,FALSE)=0,"",VLOOKUP($A90,'Annex 2 EHV charges'!$A:$O,9,FALSE)),"")</f>
        <v>8.43</v>
      </c>
      <c r="G90" s="110">
        <f>IFERROR(IF(VLOOKUP($A90,'Annex 2 EHV charges'!$A:$O,10,FALSE)=0,"",VLOOKUP($A90,'Annex 2 EHV charges'!$A:$O,10,FALSE)),"")</f>
        <v>1.37</v>
      </c>
      <c r="H90" s="110">
        <f>IFERROR(IF(VLOOKUP($A90,'Annex 2 EHV charges'!$A:$O,11,FALSE)=0,"",VLOOKUP($A90,'Annex 2 EHV charges'!$A:$O,11,FALSE)),"")</f>
        <v>1.37</v>
      </c>
    </row>
    <row r="91" spans="1:8" x14ac:dyDescent="0.2">
      <c r="A91" s="103">
        <f t="array" ref="A91">IFERROR(INDEX('Annex 2 EHV charges'!$A$11:$A$410, MATCH(0, IF(ISBLANK('Annex 2 EHV charges'!$A$11:$A$410),1, COUNTIF(A$4:$A90, 'Annex 2 EHV charges'!$A$11:$A$410)), 0)),"")</f>
        <v>351</v>
      </c>
      <c r="B91" s="103">
        <f>IF($A91="","",VLOOKUP($A91,'Annex 2 EHV charges'!$A:$O,2,0))</f>
        <v>351</v>
      </c>
      <c r="C91" s="104">
        <f>IF($A91="","",VLOOKUP($A91,'Annex 2 EHV charges'!$A:$O,3,0))</f>
        <v>2200042626944</v>
      </c>
      <c r="D91" s="103" t="str">
        <f>IF($A91="","",VLOOKUP($A91,'Annex 2 EHV charges'!$A:$O,7,0))</f>
        <v>Trerule Farm</v>
      </c>
      <c r="E91" s="108">
        <f>IFERROR(IF(VLOOKUP($A91,'Annex 2 EHV charges'!$A:$O,8,FALSE)=0,"",VLOOKUP($A91,'Annex 2 EHV charges'!$A:$O,8,FALSE)),"")</f>
        <v>1.365</v>
      </c>
      <c r="F91" s="109">
        <f>IFERROR(IF(VLOOKUP($A91,'Annex 2 EHV charges'!$A:$O,9,FALSE)=0,"",VLOOKUP($A91,'Annex 2 EHV charges'!$A:$O,9,FALSE)),"")</f>
        <v>12.32</v>
      </c>
      <c r="G91" s="110">
        <f>IFERROR(IF(VLOOKUP($A91,'Annex 2 EHV charges'!$A:$O,10,FALSE)=0,"",VLOOKUP($A91,'Annex 2 EHV charges'!$A:$O,10,FALSE)),"")</f>
        <v>1.54</v>
      </c>
      <c r="H91" s="110">
        <f>IFERROR(IF(VLOOKUP($A91,'Annex 2 EHV charges'!$A:$O,11,FALSE)=0,"",VLOOKUP($A91,'Annex 2 EHV charges'!$A:$O,11,FALSE)),"")</f>
        <v>1.54</v>
      </c>
    </row>
    <row r="92" spans="1:8" x14ac:dyDescent="0.2">
      <c r="A92" s="103">
        <f t="array" ref="A92">IFERROR(INDEX('Annex 2 EHV charges'!$A$11:$A$410, MATCH(0, IF(ISBLANK('Annex 2 EHV charges'!$A$11:$A$410),1, COUNTIF(A$4:$A91, 'Annex 2 EHV charges'!$A$11:$A$410)), 0)),"")</f>
        <v>352</v>
      </c>
      <c r="B92" s="103">
        <f>IF($A92="","",VLOOKUP($A92,'Annex 2 EHV charges'!$A:$O,2,0))</f>
        <v>352</v>
      </c>
      <c r="C92" s="104">
        <f>IF($A92="","",VLOOKUP($A92,'Annex 2 EHV charges'!$A:$O,3,0))</f>
        <v>2200042627140</v>
      </c>
      <c r="D92" s="103" t="str">
        <f>IF($A92="","",VLOOKUP($A92,'Annex 2 EHV charges'!$A:$O,7,0))</f>
        <v>Nancrossa</v>
      </c>
      <c r="E92" s="108">
        <f>IFERROR(IF(VLOOKUP($A92,'Annex 2 EHV charges'!$A:$O,8,FALSE)=0,"",VLOOKUP($A92,'Annex 2 EHV charges'!$A:$O,8,FALSE)),"")</f>
        <v>1.9419999999999999</v>
      </c>
      <c r="F92" s="109">
        <f>IFERROR(IF(VLOOKUP($A92,'Annex 2 EHV charges'!$A:$O,9,FALSE)=0,"",VLOOKUP($A92,'Annex 2 EHV charges'!$A:$O,9,FALSE)),"")</f>
        <v>1.95</v>
      </c>
      <c r="G92" s="110">
        <f>IFERROR(IF(VLOOKUP($A92,'Annex 2 EHV charges'!$A:$O,10,FALSE)=0,"",VLOOKUP($A92,'Annex 2 EHV charges'!$A:$O,10,FALSE)),"")</f>
        <v>2.2799999999999998</v>
      </c>
      <c r="H92" s="110">
        <f>IFERROR(IF(VLOOKUP($A92,'Annex 2 EHV charges'!$A:$O,11,FALSE)=0,"",VLOOKUP($A92,'Annex 2 EHV charges'!$A:$O,11,FALSE)),"")</f>
        <v>2.2799999999999998</v>
      </c>
    </row>
    <row r="93" spans="1:8" x14ac:dyDescent="0.2">
      <c r="A93" s="103">
        <f t="array" ref="A93">IFERROR(INDEX('Annex 2 EHV charges'!$A$11:$A$410, MATCH(0, IF(ISBLANK('Annex 2 EHV charges'!$A$11:$A$410),1, COUNTIF(A$4:$A92, 'Annex 2 EHV charges'!$A$11:$A$410)), 0)),"")</f>
        <v>353</v>
      </c>
      <c r="B93" s="103">
        <f>IF($A93="","",VLOOKUP($A93,'Annex 2 EHV charges'!$A:$O,2,0))</f>
        <v>353</v>
      </c>
      <c r="C93" s="104">
        <f>IF($A93="","",VLOOKUP($A93,'Annex 2 EHV charges'!$A:$O,3,0))</f>
        <v>2200042637885</v>
      </c>
      <c r="D93" s="103" t="str">
        <f>IF($A93="","",VLOOKUP($A93,'Annex 2 EHV charges'!$A:$O,7,0))</f>
        <v>Wick Farm West</v>
      </c>
      <c r="E93" s="108">
        <f>IFERROR(IF(VLOOKUP($A93,'Annex 2 EHV charges'!$A:$O,8,FALSE)=0,"",VLOOKUP($A93,'Annex 2 EHV charges'!$A:$O,8,FALSE)),"")</f>
        <v>1.27</v>
      </c>
      <c r="F93" s="109">
        <f>IFERROR(IF(VLOOKUP($A93,'Annex 2 EHV charges'!$A:$O,9,FALSE)=0,"",VLOOKUP($A93,'Annex 2 EHV charges'!$A:$O,9,FALSE)),"")</f>
        <v>6.6</v>
      </c>
      <c r="G93" s="110">
        <f>IFERROR(IF(VLOOKUP($A93,'Annex 2 EHV charges'!$A:$O,10,FALSE)=0,"",VLOOKUP($A93,'Annex 2 EHV charges'!$A:$O,10,FALSE)),"")</f>
        <v>1.56</v>
      </c>
      <c r="H93" s="110">
        <f>IFERROR(IF(VLOOKUP($A93,'Annex 2 EHV charges'!$A:$O,11,FALSE)=0,"",VLOOKUP($A93,'Annex 2 EHV charges'!$A:$O,11,FALSE)),"")</f>
        <v>1.56</v>
      </c>
    </row>
    <row r="94" spans="1:8" x14ac:dyDescent="0.2">
      <c r="A94" s="103">
        <f t="array" ref="A94">IFERROR(INDEX('Annex 2 EHV charges'!$A$11:$A$410, MATCH(0, IF(ISBLANK('Annex 2 EHV charges'!$A$11:$A$410),1, COUNTIF(A$4:$A93, 'Annex 2 EHV charges'!$A$11:$A$410)), 0)),"")</f>
        <v>354</v>
      </c>
      <c r="B94" s="103">
        <f>IF($A94="","",VLOOKUP($A94,'Annex 2 EHV charges'!$A:$O,2,0))</f>
        <v>354</v>
      </c>
      <c r="C94" s="104">
        <f>IF($A94="","",VLOOKUP($A94,'Annex 2 EHV charges'!$A:$O,3,0))</f>
        <v>2200042655528</v>
      </c>
      <c r="D94" s="103" t="str">
        <f>IF($A94="","",VLOOKUP($A94,'Annex 2 EHV charges'!$A:$O,7,0))</f>
        <v>(LWeston ntw) Severn Community</v>
      </c>
      <c r="E94" s="108">
        <f>IFERROR(IF(VLOOKUP($A94,'Annex 2 EHV charges'!$A:$O,8,FALSE)=0,"",VLOOKUP($A94,'Annex 2 EHV charges'!$A:$O,8,FALSE)),"")</f>
        <v>0.27</v>
      </c>
      <c r="F94" s="109">
        <f>IFERROR(IF(VLOOKUP($A94,'Annex 2 EHV charges'!$A:$O,9,FALSE)=0,"",VLOOKUP($A94,'Annex 2 EHV charges'!$A:$O,9,FALSE)),"")</f>
        <v>346.53</v>
      </c>
      <c r="G94" s="110">
        <f>IFERROR(IF(VLOOKUP($A94,'Annex 2 EHV charges'!$A:$O,10,FALSE)=0,"",VLOOKUP($A94,'Annex 2 EHV charges'!$A:$O,10,FALSE)),"")</f>
        <v>0.98</v>
      </c>
      <c r="H94" s="110">
        <f>IFERROR(IF(VLOOKUP($A94,'Annex 2 EHV charges'!$A:$O,11,FALSE)=0,"",VLOOKUP($A94,'Annex 2 EHV charges'!$A:$O,11,FALSE)),"")</f>
        <v>0.98</v>
      </c>
    </row>
    <row r="95" spans="1:8" x14ac:dyDescent="0.2">
      <c r="A95" s="103">
        <f t="array" ref="A95">IFERROR(INDEX('Annex 2 EHV charges'!$A$11:$A$410, MATCH(0, IF(ISBLANK('Annex 2 EHV charges'!$A$11:$A$410),1, COUNTIF(A$4:$A94, 'Annex 2 EHV charges'!$A$11:$A$410)), 0)),"")</f>
        <v>356</v>
      </c>
      <c r="B95" s="103">
        <f>IF($A95="","",VLOOKUP($A95,'Annex 2 EHV charges'!$A:$O,2,0))</f>
        <v>356</v>
      </c>
      <c r="C95" s="104">
        <f>IF($A95="","",VLOOKUP($A95,'Annex 2 EHV charges'!$A:$O,3,0))</f>
        <v>2200042679592</v>
      </c>
      <c r="D95" s="103" t="str">
        <f>IF($A95="","",VLOOKUP($A95,'Annex 2 EHV charges'!$A:$O,7,0))</f>
        <v>Tamerton Bridge STOR</v>
      </c>
      <c r="E95" s="108">
        <f>IFERROR(IF(VLOOKUP($A95,'Annex 2 EHV charges'!$A:$O,8,FALSE)=0,"",VLOOKUP($A95,'Annex 2 EHV charges'!$A:$O,8,FALSE)),"")</f>
        <v>0.51</v>
      </c>
      <c r="F95" s="109">
        <f>IFERROR(IF(VLOOKUP($A95,'Annex 2 EHV charges'!$A:$O,9,FALSE)=0,"",VLOOKUP($A95,'Annex 2 EHV charges'!$A:$O,9,FALSE)),"")</f>
        <v>7.66</v>
      </c>
      <c r="G95" s="110">
        <f>IFERROR(IF(VLOOKUP($A95,'Annex 2 EHV charges'!$A:$O,10,FALSE)=0,"",VLOOKUP($A95,'Annex 2 EHV charges'!$A:$O,10,FALSE)),"")</f>
        <v>1.26</v>
      </c>
      <c r="H95" s="110">
        <f>IFERROR(IF(VLOOKUP($A95,'Annex 2 EHV charges'!$A:$O,11,FALSE)=0,"",VLOOKUP($A95,'Annex 2 EHV charges'!$A:$O,11,FALSE)),"")</f>
        <v>1.26</v>
      </c>
    </row>
    <row r="96" spans="1:8" x14ac:dyDescent="0.2">
      <c r="A96" s="103">
        <f t="array" ref="A96">IFERROR(INDEX('Annex 2 EHV charges'!$A$11:$A$410, MATCH(0, IF(ISBLANK('Annex 2 EHV charges'!$A$11:$A$410),1, COUNTIF(A$4:$A95, 'Annex 2 EHV charges'!$A$11:$A$410)), 0)),"")</f>
        <v>357</v>
      </c>
      <c r="B96" s="103">
        <f>IF($A96="","",VLOOKUP($A96,'Annex 2 EHV charges'!$A:$O,2,0))</f>
        <v>357</v>
      </c>
      <c r="C96" s="104">
        <f>IF($A96="","",VLOOKUP($A96,'Annex 2 EHV charges'!$A:$O,3,0))</f>
        <v>2200042689270</v>
      </c>
      <c r="D96" s="103" t="str">
        <f>IF($A96="","",VLOOKUP($A96,'Annex 2 EHV charges'!$A:$O,7,0))</f>
        <v>Ashwater PV Site 2</v>
      </c>
      <c r="E96" s="108">
        <f>IFERROR(IF(VLOOKUP($A96,'Annex 2 EHV charges'!$A:$O,8,FALSE)=0,"",VLOOKUP($A96,'Annex 2 EHV charges'!$A:$O,8,FALSE)),"")</f>
        <v>1.5920000000000001</v>
      </c>
      <c r="F96" s="109">
        <f>IFERROR(IF(VLOOKUP($A96,'Annex 2 EHV charges'!$A:$O,9,FALSE)=0,"",VLOOKUP($A96,'Annex 2 EHV charges'!$A:$O,9,FALSE)),"")</f>
        <v>8.66</v>
      </c>
      <c r="G96" s="110">
        <f>IFERROR(IF(VLOOKUP($A96,'Annex 2 EHV charges'!$A:$O,10,FALSE)=0,"",VLOOKUP($A96,'Annex 2 EHV charges'!$A:$O,10,FALSE)),"")</f>
        <v>1.24</v>
      </c>
      <c r="H96" s="110">
        <f>IFERROR(IF(VLOOKUP($A96,'Annex 2 EHV charges'!$A:$O,11,FALSE)=0,"",VLOOKUP($A96,'Annex 2 EHV charges'!$A:$O,11,FALSE)),"")</f>
        <v>1.24</v>
      </c>
    </row>
    <row r="97" spans="1:8" x14ac:dyDescent="0.2">
      <c r="A97" s="103">
        <f t="array" ref="A97">IFERROR(INDEX('Annex 2 EHV charges'!$A$11:$A$410, MATCH(0, IF(ISBLANK('Annex 2 EHV charges'!$A$11:$A$410),1, COUNTIF(A$4:$A96, 'Annex 2 EHV charges'!$A$11:$A$410)), 0)),"")</f>
        <v>358</v>
      </c>
      <c r="B97" s="103">
        <f>IF($A97="","",VLOOKUP($A97,'Annex 2 EHV charges'!$A:$O,2,0))</f>
        <v>358</v>
      </c>
      <c r="C97" s="104">
        <f>IF($A97="","",VLOOKUP($A97,'Annex 2 EHV charges'!$A:$O,3,0))</f>
        <v>2200042722608</v>
      </c>
      <c r="D97" s="103" t="str">
        <f>IF($A97="","",VLOOKUP($A97,'Annex 2 EHV charges'!$A:$O,7,0))</f>
        <v>Bodwen</v>
      </c>
      <c r="E97" s="108">
        <f>IFERROR(IF(VLOOKUP($A97,'Annex 2 EHV charges'!$A:$O,8,FALSE)=0,"",VLOOKUP($A97,'Annex 2 EHV charges'!$A:$O,8,FALSE)),"")</f>
        <v>0.96599999999999997</v>
      </c>
      <c r="F97" s="109">
        <f>IFERROR(IF(VLOOKUP($A97,'Annex 2 EHV charges'!$A:$O,9,FALSE)=0,"",VLOOKUP($A97,'Annex 2 EHV charges'!$A:$O,9,FALSE)),"")</f>
        <v>9.59</v>
      </c>
      <c r="G97" s="110">
        <f>IFERROR(IF(VLOOKUP($A97,'Annex 2 EHV charges'!$A:$O,10,FALSE)=0,"",VLOOKUP($A97,'Annex 2 EHV charges'!$A:$O,10,FALSE)),"")</f>
        <v>1.21</v>
      </c>
      <c r="H97" s="110">
        <f>IFERROR(IF(VLOOKUP($A97,'Annex 2 EHV charges'!$A:$O,11,FALSE)=0,"",VLOOKUP($A97,'Annex 2 EHV charges'!$A:$O,11,FALSE)),"")</f>
        <v>1.21</v>
      </c>
    </row>
    <row r="98" spans="1:8" x14ac:dyDescent="0.2">
      <c r="A98" s="103">
        <f t="array" ref="A98">IFERROR(INDEX('Annex 2 EHV charges'!$A$11:$A$410, MATCH(0, IF(ISBLANK('Annex 2 EHV charges'!$A$11:$A$410),1, COUNTIF(A$4:$A97, 'Annex 2 EHV charges'!$A$11:$A$410)), 0)),"")</f>
        <v>359</v>
      </c>
      <c r="B98" s="103">
        <f>IF($A98="","",VLOOKUP($A98,'Annex 2 EHV charges'!$A:$O,2,0))</f>
        <v>359</v>
      </c>
      <c r="C98" s="104">
        <f>IF($A98="","",VLOOKUP($A98,'Annex 2 EHV charges'!$A:$O,3,0))</f>
        <v>2200042729774</v>
      </c>
      <c r="D98" s="103" t="str">
        <f>IF($A98="","",VLOOKUP($A98,'Annex 2 EHV charges'!$A:$O,7,0))</f>
        <v>Sharland Farm PV</v>
      </c>
      <c r="E98" s="108">
        <f>IFERROR(IF(VLOOKUP($A98,'Annex 2 EHV charges'!$A:$O,8,FALSE)=0,"",VLOOKUP($A98,'Annex 2 EHV charges'!$A:$O,8,FALSE)),"")</f>
        <v>3.8889999999999998</v>
      </c>
      <c r="F98" s="109">
        <f>IFERROR(IF(VLOOKUP($A98,'Annex 2 EHV charges'!$A:$O,9,FALSE)=0,"",VLOOKUP($A98,'Annex 2 EHV charges'!$A:$O,9,FALSE)),"")</f>
        <v>22.1</v>
      </c>
      <c r="G98" s="110">
        <f>IFERROR(IF(VLOOKUP($A98,'Annex 2 EHV charges'!$A:$O,10,FALSE)=0,"",VLOOKUP($A98,'Annex 2 EHV charges'!$A:$O,10,FALSE)),"")</f>
        <v>2.91</v>
      </c>
      <c r="H98" s="110">
        <f>IFERROR(IF(VLOOKUP($A98,'Annex 2 EHV charges'!$A:$O,11,FALSE)=0,"",VLOOKUP($A98,'Annex 2 EHV charges'!$A:$O,11,FALSE)),"")</f>
        <v>2.91</v>
      </c>
    </row>
    <row r="99" spans="1:8" x14ac:dyDescent="0.2">
      <c r="A99" s="103">
        <f t="array" ref="A99">IFERROR(INDEX('Annex 2 EHV charges'!$A$11:$A$410, MATCH(0, IF(ISBLANK('Annex 2 EHV charges'!$A$11:$A$410),1, COUNTIF(A$4:$A98, 'Annex 2 EHV charges'!$A$11:$A$410)), 0)),"")</f>
        <v>360</v>
      </c>
      <c r="B99" s="103">
        <f>IF($A99="","",VLOOKUP($A99,'Annex 2 EHV charges'!$A:$O,2,0))</f>
        <v>360</v>
      </c>
      <c r="C99" s="104">
        <f>IF($A99="","",VLOOKUP($A99,'Annex 2 EHV charges'!$A:$O,3,0))</f>
        <v>2200042733460</v>
      </c>
      <c r="D99" s="103" t="str">
        <f>IF($A99="","",VLOOKUP($A99,'Annex 2 EHV charges'!$A:$O,7,0))</f>
        <v xml:space="preserve">Stoneshill Farm </v>
      </c>
      <c r="E99" s="108">
        <f>IFERROR(IF(VLOOKUP($A99,'Annex 2 EHV charges'!$A:$O,8,FALSE)=0,"",VLOOKUP($A99,'Annex 2 EHV charges'!$A:$O,8,FALSE)),"")</f>
        <v>3.988</v>
      </c>
      <c r="F99" s="109">
        <f>IFERROR(IF(VLOOKUP($A99,'Annex 2 EHV charges'!$A:$O,9,FALSE)=0,"",VLOOKUP($A99,'Annex 2 EHV charges'!$A:$O,9,FALSE)),"")</f>
        <v>14.01</v>
      </c>
      <c r="G99" s="110">
        <f>IFERROR(IF(VLOOKUP($A99,'Annex 2 EHV charges'!$A:$O,10,FALSE)=0,"",VLOOKUP($A99,'Annex 2 EHV charges'!$A:$O,10,FALSE)),"")</f>
        <v>2.0099999999999998</v>
      </c>
      <c r="H99" s="110">
        <f>IFERROR(IF(VLOOKUP($A99,'Annex 2 EHV charges'!$A:$O,11,FALSE)=0,"",VLOOKUP($A99,'Annex 2 EHV charges'!$A:$O,11,FALSE)),"")</f>
        <v>2.0099999999999998</v>
      </c>
    </row>
    <row r="100" spans="1:8" x14ac:dyDescent="0.2">
      <c r="A100" s="103">
        <f t="array" ref="A100">IFERROR(INDEX('Annex 2 EHV charges'!$A$11:$A$410, MATCH(0, IF(ISBLANK('Annex 2 EHV charges'!$A$11:$A$410),1, COUNTIF(A$4:$A99, 'Annex 2 EHV charges'!$A$11:$A$410)), 0)),"")</f>
        <v>361</v>
      </c>
      <c r="B100" s="103">
        <f>IF($A100="","",VLOOKUP($A100,'Annex 2 EHV charges'!$A:$O,2,0))</f>
        <v>361</v>
      </c>
      <c r="C100" s="104">
        <f>IF($A100="","",VLOOKUP($A100,'Annex 2 EHV charges'!$A:$O,3,0))</f>
        <v>2200042733850</v>
      </c>
      <c r="D100" s="103" t="str">
        <f>IF($A100="","",VLOOKUP($A100,'Annex 2 EHV charges'!$A:$O,7,0))</f>
        <v>Nmoor Parsonage Wood PV</v>
      </c>
      <c r="E100" s="108" t="str">
        <f>IFERROR(IF(VLOOKUP($A100,'Annex 2 EHV charges'!$A:$O,8,FALSE)=0,"",VLOOKUP($A100,'Annex 2 EHV charges'!$A:$O,8,FALSE)),"")</f>
        <v/>
      </c>
      <c r="F100" s="109">
        <f>IFERROR(IF(VLOOKUP($A100,'Annex 2 EHV charges'!$A:$O,9,FALSE)=0,"",VLOOKUP($A100,'Annex 2 EHV charges'!$A:$O,9,FALSE)),"")</f>
        <v>3.29</v>
      </c>
      <c r="G100" s="110">
        <f>IFERROR(IF(VLOOKUP($A100,'Annex 2 EHV charges'!$A:$O,10,FALSE)=0,"",VLOOKUP($A100,'Annex 2 EHV charges'!$A:$O,10,FALSE)),"")</f>
        <v>1.39</v>
      </c>
      <c r="H100" s="110">
        <f>IFERROR(IF(VLOOKUP($A100,'Annex 2 EHV charges'!$A:$O,11,FALSE)=0,"",VLOOKUP($A100,'Annex 2 EHV charges'!$A:$O,11,FALSE)),"")</f>
        <v>1.39</v>
      </c>
    </row>
    <row r="101" spans="1:8" x14ac:dyDescent="0.2">
      <c r="A101" s="103">
        <f t="array" ref="A101">IFERROR(INDEX('Annex 2 EHV charges'!$A$11:$A$410, MATCH(0, IF(ISBLANK('Annex 2 EHV charges'!$A$11:$A$410),1, COUNTIF(A$4:$A100, 'Annex 2 EHV charges'!$A$11:$A$410)), 0)),"")</f>
        <v>362</v>
      </c>
      <c r="B101" s="103">
        <f>IF($A101="","",VLOOKUP($A101,'Annex 2 EHV charges'!$A:$O,2,0))</f>
        <v>362</v>
      </c>
      <c r="C101" s="104">
        <f>IF($A101="","",VLOOKUP($A101,'Annex 2 EHV charges'!$A:$O,3,0))</f>
        <v>2200042738705</v>
      </c>
      <c r="D101" s="103" t="str">
        <f>IF($A101="","",VLOOKUP($A101,'Annex 2 EHV charges'!$A:$O,7,0))</f>
        <v>Axe View Way PV</v>
      </c>
      <c r="E101" s="108">
        <f>IFERROR(IF(VLOOKUP($A101,'Annex 2 EHV charges'!$A:$O,8,FALSE)=0,"",VLOOKUP($A101,'Annex 2 EHV charges'!$A:$O,8,FALSE)),"")</f>
        <v>0.40600000000000003</v>
      </c>
      <c r="F101" s="109">
        <f>IFERROR(IF(VLOOKUP($A101,'Annex 2 EHV charges'!$A:$O,9,FALSE)=0,"",VLOOKUP($A101,'Annex 2 EHV charges'!$A:$O,9,FALSE)),"")</f>
        <v>6.5</v>
      </c>
      <c r="G101" s="110">
        <f>IFERROR(IF(VLOOKUP($A101,'Annex 2 EHV charges'!$A:$O,10,FALSE)=0,"",VLOOKUP($A101,'Annex 2 EHV charges'!$A:$O,10,FALSE)),"")</f>
        <v>1.65</v>
      </c>
      <c r="H101" s="110">
        <f>IFERROR(IF(VLOOKUP($A101,'Annex 2 EHV charges'!$A:$O,11,FALSE)=0,"",VLOOKUP($A101,'Annex 2 EHV charges'!$A:$O,11,FALSE)),"")</f>
        <v>1.65</v>
      </c>
    </row>
    <row r="102" spans="1:8" x14ac:dyDescent="0.2">
      <c r="A102" s="103">
        <f t="array" ref="A102">IFERROR(INDEX('Annex 2 EHV charges'!$A$11:$A$410, MATCH(0, IF(ISBLANK('Annex 2 EHV charges'!$A$11:$A$410),1, COUNTIF(A$4:$A101, 'Annex 2 EHV charges'!$A$11:$A$410)), 0)),"")</f>
        <v>363</v>
      </c>
      <c r="B102" s="103">
        <f>IF($A102="","",VLOOKUP($A102,'Annex 2 EHV charges'!$A:$O,2,0))</f>
        <v>363</v>
      </c>
      <c r="C102" s="104">
        <f>IF($A102="","",VLOOKUP($A102,'Annex 2 EHV charges'!$A:$O,3,0))</f>
        <v>2200042742491</v>
      </c>
      <c r="D102" s="103" t="str">
        <f>IF($A102="","",VLOOKUP($A102,'Annex 2 EHV charges'!$A:$O,7,0))</f>
        <v>Place Barton Farm</v>
      </c>
      <c r="E102" s="108">
        <f>IFERROR(IF(VLOOKUP($A102,'Annex 2 EHV charges'!$A:$O,8,FALSE)=0,"",VLOOKUP($A102,'Annex 2 EHV charges'!$A:$O,8,FALSE)),"")</f>
        <v>1.2709999999999999</v>
      </c>
      <c r="F102" s="109">
        <f>IFERROR(IF(VLOOKUP($A102,'Annex 2 EHV charges'!$A:$O,9,FALSE)=0,"",VLOOKUP($A102,'Annex 2 EHV charges'!$A:$O,9,FALSE)),"")</f>
        <v>8.85</v>
      </c>
      <c r="G102" s="110">
        <f>IFERROR(IF(VLOOKUP($A102,'Annex 2 EHV charges'!$A:$O,10,FALSE)=0,"",VLOOKUP($A102,'Annex 2 EHV charges'!$A:$O,10,FALSE)),"")</f>
        <v>2.0099999999999998</v>
      </c>
      <c r="H102" s="110">
        <f>IFERROR(IF(VLOOKUP($A102,'Annex 2 EHV charges'!$A:$O,11,FALSE)=0,"",VLOOKUP($A102,'Annex 2 EHV charges'!$A:$O,11,FALSE)),"")</f>
        <v>2.0099999999999998</v>
      </c>
    </row>
    <row r="103" spans="1:8" x14ac:dyDescent="0.2">
      <c r="A103" s="103">
        <f t="array" ref="A103">IFERROR(INDEX('Annex 2 EHV charges'!$A$11:$A$410, MATCH(0, IF(ISBLANK('Annex 2 EHV charges'!$A$11:$A$410),1, COUNTIF(A$4:$A102, 'Annex 2 EHV charges'!$A$11:$A$410)), 0)),"")</f>
        <v>364</v>
      </c>
      <c r="B103" s="103">
        <f>IF($A103="","",VLOOKUP($A103,'Annex 2 EHV charges'!$A:$O,2,0))</f>
        <v>364</v>
      </c>
      <c r="C103" s="104">
        <f>IF($A103="","",VLOOKUP($A103,'Annex 2 EHV charges'!$A:$O,3,0))</f>
        <v>2200042742516</v>
      </c>
      <c r="D103" s="103" t="str">
        <f>IF($A103="","",VLOOKUP($A103,'Annex 2 EHV charges'!$A:$O,7,0))</f>
        <v>Old Stone Farm</v>
      </c>
      <c r="E103" s="108">
        <f>IFERROR(IF(VLOOKUP($A103,'Annex 2 EHV charges'!$A:$O,8,FALSE)=0,"",VLOOKUP($A103,'Annex 2 EHV charges'!$A:$O,8,FALSE)),"")</f>
        <v>2.0459999999999998</v>
      </c>
      <c r="F103" s="109">
        <f>IFERROR(IF(VLOOKUP($A103,'Annex 2 EHV charges'!$A:$O,9,FALSE)=0,"",VLOOKUP($A103,'Annex 2 EHV charges'!$A:$O,9,FALSE)),"")</f>
        <v>6.23</v>
      </c>
      <c r="G103" s="110">
        <f>IFERROR(IF(VLOOKUP($A103,'Annex 2 EHV charges'!$A:$O,10,FALSE)=0,"",VLOOKUP($A103,'Annex 2 EHV charges'!$A:$O,10,FALSE)),"")</f>
        <v>2.86</v>
      </c>
      <c r="H103" s="110">
        <f>IFERROR(IF(VLOOKUP($A103,'Annex 2 EHV charges'!$A:$O,11,FALSE)=0,"",VLOOKUP($A103,'Annex 2 EHV charges'!$A:$O,11,FALSE)),"")</f>
        <v>2.86</v>
      </c>
    </row>
    <row r="104" spans="1:8" x14ac:dyDescent="0.2">
      <c r="A104" s="103">
        <f t="array" ref="A104">IFERROR(INDEX('Annex 2 EHV charges'!$A$11:$A$410, MATCH(0, IF(ISBLANK('Annex 2 EHV charges'!$A$11:$A$410),1, COUNTIF(A$4:$A103, 'Annex 2 EHV charges'!$A$11:$A$410)), 0)),"")</f>
        <v>367</v>
      </c>
      <c r="B104" s="103">
        <f>IF($A104="","",VLOOKUP($A104,'Annex 2 EHV charges'!$A:$O,2,0))</f>
        <v>367</v>
      </c>
      <c r="C104" s="104">
        <f>IF($A104="","",VLOOKUP($A104,'Annex 2 EHV charges'!$A:$O,3,0))</f>
        <v>2200042784482</v>
      </c>
      <c r="D104" s="103" t="str">
        <f>IF($A104="","",VLOOKUP($A104,'Annex 2 EHV charges'!$A:$O,7,0))</f>
        <v>Lockleaze Battery Storage</v>
      </c>
      <c r="E104" s="108">
        <f>IFERROR(IF(VLOOKUP($A104,'Annex 2 EHV charges'!$A:$O,8,FALSE)=0,"",VLOOKUP($A104,'Annex 2 EHV charges'!$A:$O,8,FALSE)),"")</f>
        <v>0.76300000000000001</v>
      </c>
      <c r="F104" s="109">
        <f>IFERROR(IF(VLOOKUP($A104,'Annex 2 EHV charges'!$A:$O,9,FALSE)=0,"",VLOOKUP($A104,'Annex 2 EHV charges'!$A:$O,9,FALSE)),"")</f>
        <v>323.45</v>
      </c>
      <c r="G104" s="110">
        <f>IFERROR(IF(VLOOKUP($A104,'Annex 2 EHV charges'!$A:$O,10,FALSE)=0,"",VLOOKUP($A104,'Annex 2 EHV charges'!$A:$O,10,FALSE)),"")</f>
        <v>1</v>
      </c>
      <c r="H104" s="110">
        <f>IFERROR(IF(VLOOKUP($A104,'Annex 2 EHV charges'!$A:$O,11,FALSE)=0,"",VLOOKUP($A104,'Annex 2 EHV charges'!$A:$O,11,FALSE)),"")</f>
        <v>1</v>
      </c>
    </row>
    <row r="105" spans="1:8" x14ac:dyDescent="0.2">
      <c r="A105" s="103">
        <f t="array" ref="A105">IFERROR(INDEX('Annex 2 EHV charges'!$A$11:$A$410, MATCH(0, IF(ISBLANK('Annex 2 EHV charges'!$A$11:$A$410),1, COUNTIF(A$4:$A104, 'Annex 2 EHV charges'!$A$11:$A$410)), 0)),"")</f>
        <v>600</v>
      </c>
      <c r="B105" s="103">
        <f>IF($A105="","",VLOOKUP($A105,'Annex 2 EHV charges'!$A:$O,2,0))</f>
        <v>600</v>
      </c>
      <c r="C105" s="104">
        <f>IF($A105="","",VLOOKUP($A105,'Annex 2 EHV charges'!$A:$O,3,0))</f>
        <v>2200032010850</v>
      </c>
      <c r="D105" s="103" t="str">
        <f>IF($A105="","",VLOOKUP($A105,'Annex 2 EHV charges'!$A:$O,7,0))</f>
        <v>Imerys1(Blackpool)</v>
      </c>
      <c r="E105" s="108">
        <f>IFERROR(IF(VLOOKUP($A105,'Annex 2 EHV charges'!$A:$O,8,FALSE)=0,"",VLOOKUP($A105,'Annex 2 EHV charges'!$A:$O,8,FALSE)),"")</f>
        <v>1.4670000000000001</v>
      </c>
      <c r="F105" s="109">
        <f>IFERROR(IF(VLOOKUP($A105,'Annex 2 EHV charges'!$A:$O,9,FALSE)=0,"",VLOOKUP($A105,'Annex 2 EHV charges'!$A:$O,9,FALSE)),"")</f>
        <v>107.18</v>
      </c>
      <c r="G105" s="110">
        <f>IFERROR(IF(VLOOKUP($A105,'Annex 2 EHV charges'!$A:$O,10,FALSE)=0,"",VLOOKUP($A105,'Annex 2 EHV charges'!$A:$O,10,FALSE)),"")</f>
        <v>1.71</v>
      </c>
      <c r="H105" s="110">
        <f>IFERROR(IF(VLOOKUP($A105,'Annex 2 EHV charges'!$A:$O,11,FALSE)=0,"",VLOOKUP($A105,'Annex 2 EHV charges'!$A:$O,11,FALSE)),"")</f>
        <v>1.71</v>
      </c>
    </row>
    <row r="106" spans="1:8" x14ac:dyDescent="0.2">
      <c r="A106" s="103">
        <f t="array" ref="A106">IFERROR(INDEX('Annex 2 EHV charges'!$A$11:$A$410, MATCH(0, IF(ISBLANK('Annex 2 EHV charges'!$A$11:$A$410),1, COUNTIF(A$4:$A105, 'Annex 2 EHV charges'!$A$11:$A$410)), 0)),"")</f>
        <v>603</v>
      </c>
      <c r="B106" s="103">
        <f>IF($A106="","",VLOOKUP($A106,'Annex 2 EHV charges'!$A:$O,2,0))</f>
        <v>603</v>
      </c>
      <c r="C106" s="104">
        <f>IF($A106="","",VLOOKUP($A106,'Annex 2 EHV charges'!$A:$O,3,0))</f>
        <v>2200042461315</v>
      </c>
      <c r="D106" s="103" t="str">
        <f>IF($A106="","",VLOOKUP($A106,'Annex 2 EHV charges'!$A:$O,7,0))</f>
        <v>Otterham WT Feeder1</v>
      </c>
      <c r="E106" s="108">
        <f>IFERROR(IF(VLOOKUP($A106,'Annex 2 EHV charges'!$A:$O,8,FALSE)=0,"",VLOOKUP($A106,'Annex 2 EHV charges'!$A:$O,8,FALSE)),"")</f>
        <v>6.0000000000000001E-3</v>
      </c>
      <c r="F106" s="109">
        <f>IFERROR(IF(VLOOKUP($A106,'Annex 2 EHV charges'!$A:$O,9,FALSE)=0,"",VLOOKUP($A106,'Annex 2 EHV charges'!$A:$O,9,FALSE)),"")</f>
        <v>1.61</v>
      </c>
      <c r="G106" s="110">
        <f>IFERROR(IF(VLOOKUP($A106,'Annex 2 EHV charges'!$A:$O,10,FALSE)=0,"",VLOOKUP($A106,'Annex 2 EHV charges'!$A:$O,10,FALSE)),"")</f>
        <v>1.22</v>
      </c>
      <c r="H106" s="110">
        <f>IFERROR(IF(VLOOKUP($A106,'Annex 2 EHV charges'!$A:$O,11,FALSE)=0,"",VLOOKUP($A106,'Annex 2 EHV charges'!$A:$O,11,FALSE)),"")</f>
        <v>1.22</v>
      </c>
    </row>
    <row r="107" spans="1:8" x14ac:dyDescent="0.2">
      <c r="A107" s="103">
        <f t="array" ref="A107">IFERROR(INDEX('Annex 2 EHV charges'!$A$11:$A$410, MATCH(0, IF(ISBLANK('Annex 2 EHV charges'!$A$11:$A$410),1, COUNTIF(A$4:$A106, 'Annex 2 EHV charges'!$A$11:$A$410)), 0)),"")</f>
        <v>604</v>
      </c>
      <c r="B107" s="103">
        <f>IF($A107="","",VLOOKUP($A107,'Annex 2 EHV charges'!$A:$O,2,0))</f>
        <v>604</v>
      </c>
      <c r="C107" s="104">
        <f>IF($A107="","",VLOOKUP($A107,'Annex 2 EHV charges'!$A:$O,3,0))</f>
        <v>2200042501410</v>
      </c>
      <c r="D107" s="103" t="str">
        <f>IF($A107="","",VLOOKUP($A107,'Annex 2 EHV charges'!$A:$O,7,0))</f>
        <v>Otterham WT Feeder2</v>
      </c>
      <c r="E107" s="108">
        <f>IFERROR(IF(VLOOKUP($A107,'Annex 2 EHV charges'!$A:$O,8,FALSE)=0,"",VLOOKUP($A107,'Annex 2 EHV charges'!$A:$O,8,FALSE)),"")</f>
        <v>6.0000000000000001E-3</v>
      </c>
      <c r="F107" s="109">
        <f>IFERROR(IF(VLOOKUP($A107,'Annex 2 EHV charges'!$A:$O,9,FALSE)=0,"",VLOOKUP($A107,'Annex 2 EHV charges'!$A:$O,9,FALSE)),"")</f>
        <v>1.61</v>
      </c>
      <c r="G107" s="110">
        <f>IFERROR(IF(VLOOKUP($A107,'Annex 2 EHV charges'!$A:$O,10,FALSE)=0,"",VLOOKUP($A107,'Annex 2 EHV charges'!$A:$O,10,FALSE)),"")</f>
        <v>1.23</v>
      </c>
      <c r="H107" s="110">
        <f>IFERROR(IF(VLOOKUP($A107,'Annex 2 EHV charges'!$A:$O,11,FALSE)=0,"",VLOOKUP($A107,'Annex 2 EHV charges'!$A:$O,11,FALSE)),"")</f>
        <v>1.23</v>
      </c>
    </row>
    <row r="108" spans="1:8" x14ac:dyDescent="0.2">
      <c r="A108" s="103">
        <f t="array" ref="A108">IFERROR(INDEX('Annex 2 EHV charges'!$A$11:$A$410, MATCH(0, IF(ISBLANK('Annex 2 EHV charges'!$A$11:$A$410),1, COUNTIF(A$4:$A107, 'Annex 2 EHV charges'!$A$11:$A$410)), 0)),"")</f>
        <v>607</v>
      </c>
      <c r="B108" s="103">
        <f>IF($A108="","",VLOOKUP($A108,'Annex 2 EHV charges'!$A:$O,2,0))</f>
        <v>607</v>
      </c>
      <c r="C108" s="104">
        <f>IF($A108="","",VLOOKUP($A108,'Annex 2 EHV charges'!$A:$O,3,0))</f>
        <v>2200042141133</v>
      </c>
      <c r="D108" s="103" t="str">
        <f>IF($A108="","",VLOOKUP($A108,'Annex 2 EHV charges'!$A:$O,7,0))</f>
        <v>Wyld Meadow</v>
      </c>
      <c r="E108" s="108">
        <f>IFERROR(IF(VLOOKUP($A108,'Annex 2 EHV charges'!$A:$O,8,FALSE)=0,"",VLOOKUP($A108,'Annex 2 EHV charges'!$A:$O,8,FALSE)),"")</f>
        <v>0.39300000000000002</v>
      </c>
      <c r="F108" s="109">
        <f>IFERROR(IF(VLOOKUP($A108,'Annex 2 EHV charges'!$A:$O,9,FALSE)=0,"",VLOOKUP($A108,'Annex 2 EHV charges'!$A:$O,9,FALSE)),"")</f>
        <v>7.75</v>
      </c>
      <c r="G108" s="110">
        <f>IFERROR(IF(VLOOKUP($A108,'Annex 2 EHV charges'!$A:$O,10,FALSE)=0,"",VLOOKUP($A108,'Annex 2 EHV charges'!$A:$O,10,FALSE)),"")</f>
        <v>2.0099999999999998</v>
      </c>
      <c r="H108" s="110">
        <f>IFERROR(IF(VLOOKUP($A108,'Annex 2 EHV charges'!$A:$O,11,FALSE)=0,"",VLOOKUP($A108,'Annex 2 EHV charges'!$A:$O,11,FALSE)),"")</f>
        <v>2.0099999999999998</v>
      </c>
    </row>
    <row r="109" spans="1:8" x14ac:dyDescent="0.2">
      <c r="A109" s="103">
        <f t="array" ref="A109">IFERROR(INDEX('Annex 2 EHV charges'!$A$11:$A$410, MATCH(0, IF(ISBLANK('Annex 2 EHV charges'!$A$11:$A$410),1, COUNTIF(A$4:$A108, 'Annex 2 EHV charges'!$A$11:$A$410)), 0)),"")</f>
        <v>608</v>
      </c>
      <c r="B109" s="103">
        <f>IF($A109="","",VLOOKUP($A109,'Annex 2 EHV charges'!$A:$O,2,0))</f>
        <v>608</v>
      </c>
      <c r="C109" s="104">
        <f>IF($A109="","",VLOOKUP($A109,'Annex 2 EHV charges'!$A:$O,3,0))</f>
        <v>2200042141259</v>
      </c>
      <c r="D109" s="103" t="str">
        <f>IF($A109="","",VLOOKUP($A109,'Annex 2 EHV charges'!$A:$O,7,0))</f>
        <v>Prince Rock</v>
      </c>
      <c r="E109" s="108">
        <f>IFERROR(IF(VLOOKUP($A109,'Annex 2 EHV charges'!$A:$O,8,FALSE)=0,"",VLOOKUP($A109,'Annex 2 EHV charges'!$A:$O,8,FALSE)),"")</f>
        <v>2.1030000000000002</v>
      </c>
      <c r="F109" s="109">
        <f>IFERROR(IF(VLOOKUP($A109,'Annex 2 EHV charges'!$A:$O,9,FALSE)=0,"",VLOOKUP($A109,'Annex 2 EHV charges'!$A:$O,9,FALSE)),"")</f>
        <v>2.56</v>
      </c>
      <c r="G109" s="110">
        <f>IFERROR(IF(VLOOKUP($A109,'Annex 2 EHV charges'!$A:$O,10,FALSE)=0,"",VLOOKUP($A109,'Annex 2 EHV charges'!$A:$O,10,FALSE)),"")</f>
        <v>1.2</v>
      </c>
      <c r="H109" s="110">
        <f>IFERROR(IF(VLOOKUP($A109,'Annex 2 EHV charges'!$A:$O,11,FALSE)=0,"",VLOOKUP($A109,'Annex 2 EHV charges'!$A:$O,11,FALSE)),"")</f>
        <v>1.2</v>
      </c>
    </row>
    <row r="110" spans="1:8" x14ac:dyDescent="0.2">
      <c r="A110" s="103">
        <f t="array" ref="A110">IFERROR(INDEX('Annex 2 EHV charges'!$A$11:$A$410, MATCH(0, IF(ISBLANK('Annex 2 EHV charges'!$A$11:$A$410),1, COUNTIF(A$4:$A109, 'Annex 2 EHV charges'!$A$11:$A$410)), 0)),"")</f>
        <v>612</v>
      </c>
      <c r="B110" s="103">
        <f>IF($A110="","",VLOOKUP($A110,'Annex 2 EHV charges'!$A:$O,2,0))</f>
        <v>612</v>
      </c>
      <c r="C110" s="104">
        <f>IF($A110="","",VLOOKUP($A110,'Annex 2 EHV charges'!$A:$O,3,0))</f>
        <v>2200032168607</v>
      </c>
      <c r="D110" s="103" t="str">
        <f>IF($A110="","",VLOOKUP($A110,'Annex 2 EHV charges'!$A:$O,7,0))</f>
        <v>Bradon Farm</v>
      </c>
      <c r="E110" s="108">
        <f>IFERROR(IF(VLOOKUP($A110,'Annex 2 EHV charges'!$A:$O,8,FALSE)=0,"",VLOOKUP($A110,'Annex 2 EHV charges'!$A:$O,8,FALSE)),"")</f>
        <v>0.755</v>
      </c>
      <c r="F110" s="109">
        <f>IFERROR(IF(VLOOKUP($A110,'Annex 2 EHV charges'!$A:$O,9,FALSE)=0,"",VLOOKUP($A110,'Annex 2 EHV charges'!$A:$O,9,FALSE)),"")</f>
        <v>43.13</v>
      </c>
      <c r="G110" s="110">
        <f>IFERROR(IF(VLOOKUP($A110,'Annex 2 EHV charges'!$A:$O,10,FALSE)=0,"",VLOOKUP($A110,'Annex 2 EHV charges'!$A:$O,10,FALSE)),"")</f>
        <v>1.45</v>
      </c>
      <c r="H110" s="110">
        <f>IFERROR(IF(VLOOKUP($A110,'Annex 2 EHV charges'!$A:$O,11,FALSE)=0,"",VLOOKUP($A110,'Annex 2 EHV charges'!$A:$O,11,FALSE)),"")</f>
        <v>1.45</v>
      </c>
    </row>
    <row r="111" spans="1:8" x14ac:dyDescent="0.2">
      <c r="A111" s="103">
        <f t="array" ref="A111">IFERROR(INDEX('Annex 2 EHV charges'!$A$11:$A$410, MATCH(0, IF(ISBLANK('Annex 2 EHV charges'!$A$11:$A$410),1, COUNTIF(A$4:$A110, 'Annex 2 EHV charges'!$A$11:$A$410)), 0)),"")</f>
        <v>613</v>
      </c>
      <c r="B111" s="103">
        <f>IF($A111="","",VLOOKUP($A111,'Annex 2 EHV charges'!$A:$O,2,0))</f>
        <v>613</v>
      </c>
      <c r="C111" s="104">
        <f>IF($A111="","",VLOOKUP($A111,'Annex 2 EHV charges'!$A:$O,3,0))</f>
        <v>2200040848888</v>
      </c>
      <c r="D111" s="103" t="str">
        <f>IF($A111="","",VLOOKUP($A111,'Annex 2 EHV charges'!$A:$O,7,0))</f>
        <v>Carland Cross</v>
      </c>
      <c r="E111" s="108">
        <f>IFERROR(IF(VLOOKUP($A111,'Annex 2 EHV charges'!$A:$O,8,FALSE)=0,"",VLOOKUP($A111,'Annex 2 EHV charges'!$A:$O,8,FALSE)),"")</f>
        <v>1.0649999999999999</v>
      </c>
      <c r="F111" s="109">
        <f>IFERROR(IF(VLOOKUP($A111,'Annex 2 EHV charges'!$A:$O,9,FALSE)=0,"",VLOOKUP($A111,'Annex 2 EHV charges'!$A:$O,9,FALSE)),"")</f>
        <v>2.5299999999999998</v>
      </c>
      <c r="G111" s="110">
        <f>IFERROR(IF(VLOOKUP($A111,'Annex 2 EHV charges'!$A:$O,10,FALSE)=0,"",VLOOKUP($A111,'Annex 2 EHV charges'!$A:$O,10,FALSE)),"")</f>
        <v>1.51</v>
      </c>
      <c r="H111" s="110">
        <f>IFERROR(IF(VLOOKUP($A111,'Annex 2 EHV charges'!$A:$O,11,FALSE)=0,"",VLOOKUP($A111,'Annex 2 EHV charges'!$A:$O,11,FALSE)),"")</f>
        <v>1.51</v>
      </c>
    </row>
    <row r="112" spans="1:8" x14ac:dyDescent="0.2">
      <c r="A112" s="103">
        <f t="array" ref="A112">IFERROR(INDEX('Annex 2 EHV charges'!$A$11:$A$410, MATCH(0, IF(ISBLANK('Annex 2 EHV charges'!$A$11:$A$410),1, COUNTIF(A$4:$A111, 'Annex 2 EHV charges'!$A$11:$A$410)), 0)),"")</f>
        <v>614</v>
      </c>
      <c r="B112" s="103">
        <f>IF($A112="","",VLOOKUP($A112,'Annex 2 EHV charges'!$A:$O,2,0))</f>
        <v>614</v>
      </c>
      <c r="C112" s="104">
        <f>IF($A112="","",VLOOKUP($A112,'Annex 2 EHV charges'!$A:$O,3,0))</f>
        <v>2200030511311</v>
      </c>
      <c r="D112" s="103" t="str">
        <f>IF($A112="","",VLOOKUP($A112,'Annex 2 EHV charges'!$A:$O,7,0))</f>
        <v>Cold Northcott</v>
      </c>
      <c r="E112" s="108">
        <f>IFERROR(IF(VLOOKUP($A112,'Annex 2 EHV charges'!$A:$O,8,FALSE)=0,"",VLOOKUP($A112,'Annex 2 EHV charges'!$A:$O,8,FALSE)),"")</f>
        <v>0.82299999999999995</v>
      </c>
      <c r="F112" s="109">
        <f>IFERROR(IF(VLOOKUP($A112,'Annex 2 EHV charges'!$A:$O,9,FALSE)=0,"",VLOOKUP($A112,'Annex 2 EHV charges'!$A:$O,9,FALSE)),"")</f>
        <v>13.4</v>
      </c>
      <c r="G112" s="110">
        <f>IFERROR(IF(VLOOKUP($A112,'Annex 2 EHV charges'!$A:$O,10,FALSE)=0,"",VLOOKUP($A112,'Annex 2 EHV charges'!$A:$O,10,FALSE)),"")</f>
        <v>3.99</v>
      </c>
      <c r="H112" s="110">
        <f>IFERROR(IF(VLOOKUP($A112,'Annex 2 EHV charges'!$A:$O,11,FALSE)=0,"",VLOOKUP($A112,'Annex 2 EHV charges'!$A:$O,11,FALSE)),"")</f>
        <v>3.99</v>
      </c>
    </row>
    <row r="113" spans="1:8" x14ac:dyDescent="0.2">
      <c r="A113" s="103">
        <f t="array" ref="A113">IFERROR(INDEX('Annex 2 EHV charges'!$A$11:$A$410, MATCH(0, IF(ISBLANK('Annex 2 EHV charges'!$A$11:$A$410),1, COUNTIF(A$4:$A112, 'Annex 2 EHV charges'!$A$11:$A$410)), 0)),"")</f>
        <v>615</v>
      </c>
      <c r="B113" s="103">
        <f>IF($A113="","",VLOOKUP($A113,'Annex 2 EHV charges'!$A:$O,2,0))</f>
        <v>615</v>
      </c>
      <c r="C113" s="104">
        <f>IF($A113="","",VLOOKUP($A113,'Annex 2 EHV charges'!$A:$O,3,0))</f>
        <v>2200040863404</v>
      </c>
      <c r="D113" s="103" t="str">
        <f>IF($A113="","",VLOOKUP($A113,'Annex 2 EHV charges'!$A:$O,7,0))</f>
        <v>Forestmoor 1</v>
      </c>
      <c r="E113" s="108">
        <f>IFERROR(IF(VLOOKUP($A113,'Annex 2 EHV charges'!$A:$O,8,FALSE)=0,"",VLOOKUP($A113,'Annex 2 EHV charges'!$A:$O,8,FALSE)),"")</f>
        <v>1.8560000000000001</v>
      </c>
      <c r="F113" s="109">
        <f>IFERROR(IF(VLOOKUP($A113,'Annex 2 EHV charges'!$A:$O,9,FALSE)=0,"",VLOOKUP($A113,'Annex 2 EHV charges'!$A:$O,9,FALSE)),"")</f>
        <v>17.2</v>
      </c>
      <c r="G113" s="110">
        <f>IFERROR(IF(VLOOKUP($A113,'Annex 2 EHV charges'!$A:$O,10,FALSE)=0,"",VLOOKUP($A113,'Annex 2 EHV charges'!$A:$O,10,FALSE)),"")</f>
        <v>1.39</v>
      </c>
      <c r="H113" s="110">
        <f>IFERROR(IF(VLOOKUP($A113,'Annex 2 EHV charges'!$A:$O,11,FALSE)=0,"",VLOOKUP($A113,'Annex 2 EHV charges'!$A:$O,11,FALSE)),"")</f>
        <v>1.39</v>
      </c>
    </row>
    <row r="114" spans="1:8" x14ac:dyDescent="0.2">
      <c r="A114" s="103">
        <f t="array" ref="A114">IFERROR(INDEX('Annex 2 EHV charges'!$A$11:$A$410, MATCH(0, IF(ISBLANK('Annex 2 EHV charges'!$A$11:$A$410),1, COUNTIF(A$4:$A113, 'Annex 2 EHV charges'!$A$11:$A$410)), 0)),"")</f>
        <v>616</v>
      </c>
      <c r="B114" s="103">
        <f>IF($A114="","",VLOOKUP($A114,'Annex 2 EHV charges'!$A:$O,2,0))</f>
        <v>616</v>
      </c>
      <c r="C114" s="104">
        <f>IF($A114="","",VLOOKUP($A114,'Annex 2 EHV charges'!$A:$O,3,0))</f>
        <v>2200040863431</v>
      </c>
      <c r="D114" s="103" t="str">
        <f>IF($A114="","",VLOOKUP($A114,'Annex 2 EHV charges'!$A:$O,7,0))</f>
        <v>Forestmoor 2</v>
      </c>
      <c r="E114" s="108">
        <f>IFERROR(IF(VLOOKUP($A114,'Annex 2 EHV charges'!$A:$O,8,FALSE)=0,"",VLOOKUP($A114,'Annex 2 EHV charges'!$A:$O,8,FALSE)),"")</f>
        <v>1.8560000000000001</v>
      </c>
      <c r="F114" s="109">
        <f>IFERROR(IF(VLOOKUP($A114,'Annex 2 EHV charges'!$A:$O,9,FALSE)=0,"",VLOOKUP($A114,'Annex 2 EHV charges'!$A:$O,9,FALSE)),"")</f>
        <v>31.53</v>
      </c>
      <c r="G114" s="110">
        <f>IFERROR(IF(VLOOKUP($A114,'Annex 2 EHV charges'!$A:$O,10,FALSE)=0,"",VLOOKUP($A114,'Annex 2 EHV charges'!$A:$O,10,FALSE)),"")</f>
        <v>1.39</v>
      </c>
      <c r="H114" s="110">
        <f>IFERROR(IF(VLOOKUP($A114,'Annex 2 EHV charges'!$A:$O,11,FALSE)=0,"",VLOOKUP($A114,'Annex 2 EHV charges'!$A:$O,11,FALSE)),"")</f>
        <v>1.39</v>
      </c>
    </row>
    <row r="115" spans="1:8" x14ac:dyDescent="0.2">
      <c r="A115" s="103">
        <f t="array" ref="A115">IFERROR(INDEX('Annex 2 EHV charges'!$A$11:$A$410, MATCH(0, IF(ISBLANK('Annex 2 EHV charges'!$A$11:$A$410),1, COUNTIF(A$4:$A114, 'Annex 2 EHV charges'!$A$11:$A$410)), 0)),"")</f>
        <v>617</v>
      </c>
      <c r="B115" s="103">
        <f>IF($A115="","",VLOOKUP($A115,'Annex 2 EHV charges'!$A:$O,2,0))</f>
        <v>617</v>
      </c>
      <c r="C115" s="104">
        <f>IF($A115="","",VLOOKUP($A115,'Annex 2 EHV charges'!$A:$O,3,0))</f>
        <v>2200030109831</v>
      </c>
      <c r="D115" s="103" t="str">
        <f>IF($A115="","",VLOOKUP($A115,'Annex 2 EHV charges'!$A:$O,7,0))</f>
        <v>Four Burrows</v>
      </c>
      <c r="E115" s="108">
        <f>IFERROR(IF(VLOOKUP($A115,'Annex 2 EHV charges'!$A:$O,8,FALSE)=0,"",VLOOKUP($A115,'Annex 2 EHV charges'!$A:$O,8,FALSE)),"")</f>
        <v>0.90200000000000002</v>
      </c>
      <c r="F115" s="109">
        <f>IFERROR(IF(VLOOKUP($A115,'Annex 2 EHV charges'!$A:$O,9,FALSE)=0,"",VLOOKUP($A115,'Annex 2 EHV charges'!$A:$O,9,FALSE)),"")</f>
        <v>17.45</v>
      </c>
      <c r="G115" s="110">
        <f>IFERROR(IF(VLOOKUP($A115,'Annex 2 EHV charges'!$A:$O,10,FALSE)=0,"",VLOOKUP($A115,'Annex 2 EHV charges'!$A:$O,10,FALSE)),"")</f>
        <v>1.61</v>
      </c>
      <c r="H115" s="110">
        <f>IFERROR(IF(VLOOKUP($A115,'Annex 2 EHV charges'!$A:$O,11,FALSE)=0,"",VLOOKUP($A115,'Annex 2 EHV charges'!$A:$O,11,FALSE)),"")</f>
        <v>1.61</v>
      </c>
    </row>
    <row r="116" spans="1:8" x14ac:dyDescent="0.2">
      <c r="A116" s="103">
        <f t="array" ref="A116">IFERROR(INDEX('Annex 2 EHV charges'!$A$11:$A$410, MATCH(0, IF(ISBLANK('Annex 2 EHV charges'!$A$11:$A$410),1, COUNTIF(A$4:$A115, 'Annex 2 EHV charges'!$A$11:$A$410)), 0)),"")</f>
        <v>618</v>
      </c>
      <c r="B116" s="103">
        <f>IF($A116="","",VLOOKUP($A116,'Annex 2 EHV charges'!$A:$O,2,0))</f>
        <v>618</v>
      </c>
      <c r="C116" s="104">
        <f>IF($A116="","",VLOOKUP($A116,'Annex 2 EHV charges'!$A:$O,3,0))</f>
        <v>2200042384194</v>
      </c>
      <c r="D116" s="103" t="str">
        <f>IF($A116="","",VLOOKUP($A116,'Annex 2 EHV charges'!$A:$O,7,0))</f>
        <v>Canworthy PV</v>
      </c>
      <c r="E116" s="108" t="str">
        <f>IFERROR(IF(VLOOKUP($A116,'Annex 2 EHV charges'!$A:$O,8,FALSE)=0,"",VLOOKUP($A116,'Annex 2 EHV charges'!$A:$O,8,FALSE)),"")</f>
        <v/>
      </c>
      <c r="F116" s="109">
        <f>IFERROR(IF(VLOOKUP($A116,'Annex 2 EHV charges'!$A:$O,9,FALSE)=0,"",VLOOKUP($A116,'Annex 2 EHV charges'!$A:$O,9,FALSE)),"")</f>
        <v>5.68</v>
      </c>
      <c r="G116" s="110">
        <f>IFERROR(IF(VLOOKUP($A116,'Annex 2 EHV charges'!$A:$O,10,FALSE)=0,"",VLOOKUP($A116,'Annex 2 EHV charges'!$A:$O,10,FALSE)),"")</f>
        <v>2.23</v>
      </c>
      <c r="H116" s="110">
        <f>IFERROR(IF(VLOOKUP($A116,'Annex 2 EHV charges'!$A:$O,11,FALSE)=0,"",VLOOKUP($A116,'Annex 2 EHV charges'!$A:$O,11,FALSE)),"")</f>
        <v>2.23</v>
      </c>
    </row>
    <row r="117" spans="1:8" x14ac:dyDescent="0.2">
      <c r="A117" s="103">
        <f t="array" ref="A117">IFERROR(INDEX('Annex 2 EHV charges'!$A$11:$A$410, MATCH(0, IF(ISBLANK('Annex 2 EHV charges'!$A$11:$A$410),1, COUNTIF(A$4:$A116, 'Annex 2 EHV charges'!$A$11:$A$410)), 0)),"")</f>
        <v>619</v>
      </c>
      <c r="B117" s="103">
        <f>IF($A117="","",VLOOKUP($A117,'Annex 2 EHV charges'!$A:$O,2,0))</f>
        <v>619</v>
      </c>
      <c r="C117" s="104">
        <f>IF($A117="","",VLOOKUP($A117,'Annex 2 EHV charges'!$A:$O,3,0))</f>
        <v>2200030112133</v>
      </c>
      <c r="D117" s="103" t="str">
        <f>IF($A117="","",VLOOKUP($A117,'Annex 2 EHV charges'!$A:$O,7,0))</f>
        <v>St Breock</v>
      </c>
      <c r="E117" s="108">
        <f>IFERROR(IF(VLOOKUP($A117,'Annex 2 EHV charges'!$A:$O,8,FALSE)=0,"",VLOOKUP($A117,'Annex 2 EHV charges'!$A:$O,8,FALSE)),"")</f>
        <v>0.77600000000000002</v>
      </c>
      <c r="F117" s="109">
        <f>IFERROR(IF(VLOOKUP($A117,'Annex 2 EHV charges'!$A:$O,9,FALSE)=0,"",VLOOKUP($A117,'Annex 2 EHV charges'!$A:$O,9,FALSE)),"")</f>
        <v>9.6300000000000008</v>
      </c>
      <c r="G117" s="110">
        <f>IFERROR(IF(VLOOKUP($A117,'Annex 2 EHV charges'!$A:$O,10,FALSE)=0,"",VLOOKUP($A117,'Annex 2 EHV charges'!$A:$O,10,FALSE)),"")</f>
        <v>1.67</v>
      </c>
      <c r="H117" s="110">
        <f>IFERROR(IF(VLOOKUP($A117,'Annex 2 EHV charges'!$A:$O,11,FALSE)=0,"",VLOOKUP($A117,'Annex 2 EHV charges'!$A:$O,11,FALSE)),"")</f>
        <v>1.67</v>
      </c>
    </row>
    <row r="118" spans="1:8" x14ac:dyDescent="0.2">
      <c r="A118" s="103">
        <f t="array" ref="A118">IFERROR(INDEX('Annex 2 EHV charges'!$A$11:$A$410, MATCH(0, IF(ISBLANK('Annex 2 EHV charges'!$A$11:$A$410),1, COUNTIF(A$4:$A117, 'Annex 2 EHV charges'!$A$11:$A$410)), 0)),"")</f>
        <v>620</v>
      </c>
      <c r="B118" s="103">
        <f>IF($A118="","",VLOOKUP($A118,'Annex 2 EHV charges'!$A:$O,2,0))</f>
        <v>620</v>
      </c>
      <c r="C118" s="104">
        <f>IF($A118="","",VLOOKUP($A118,'Annex 2 EHV charges'!$A:$O,3,0))</f>
        <v>2200030348790</v>
      </c>
      <c r="D118" s="103" t="str">
        <f>IF($A118="","",VLOOKUP($A118,'Annex 2 EHV charges'!$A:$O,7,0))</f>
        <v>DML - Central</v>
      </c>
      <c r="E118" s="108">
        <f>IFERROR(IF(VLOOKUP($A118,'Annex 2 EHV charges'!$A:$O,8,FALSE)=0,"",VLOOKUP($A118,'Annex 2 EHV charges'!$A:$O,8,FALSE)),"")</f>
        <v>1.6950000000000001</v>
      </c>
      <c r="F118" s="109">
        <f>IFERROR(IF(VLOOKUP($A118,'Annex 2 EHV charges'!$A:$O,9,FALSE)=0,"",VLOOKUP($A118,'Annex 2 EHV charges'!$A:$O,9,FALSE)),"")</f>
        <v>1602.74</v>
      </c>
      <c r="G118" s="110">
        <f>IFERROR(IF(VLOOKUP($A118,'Annex 2 EHV charges'!$A:$O,10,FALSE)=0,"",VLOOKUP($A118,'Annex 2 EHV charges'!$A:$O,10,FALSE)),"")</f>
        <v>0.92</v>
      </c>
      <c r="H118" s="110">
        <f>IFERROR(IF(VLOOKUP($A118,'Annex 2 EHV charges'!$A:$O,11,FALSE)=0,"",VLOOKUP($A118,'Annex 2 EHV charges'!$A:$O,11,FALSE)),"")</f>
        <v>0.92</v>
      </c>
    </row>
    <row r="119" spans="1:8" x14ac:dyDescent="0.2">
      <c r="A119" s="103">
        <f t="array" ref="A119">IFERROR(INDEX('Annex 2 EHV charges'!$A$11:$A$410, MATCH(0, IF(ISBLANK('Annex 2 EHV charges'!$A$11:$A$410),1, COUNTIF(A$4:$A118, 'Annex 2 EHV charges'!$A$11:$A$410)), 0)),"")</f>
        <v>623</v>
      </c>
      <c r="B119" s="103">
        <f>IF($A119="","",VLOOKUP($A119,'Annex 2 EHV charges'!$A:$O,2,0))</f>
        <v>623</v>
      </c>
      <c r="C119" s="104">
        <f>IF($A119="","",VLOOKUP($A119,'Annex 2 EHV charges'!$A:$O,3,0))</f>
        <v>2200042602289</v>
      </c>
      <c r="D119" s="103" t="str">
        <f>IF($A119="","",VLOOKUP($A119,'Annex 2 EHV charges'!$A:$O,7,0))</f>
        <v>Denbrook WF</v>
      </c>
      <c r="E119" s="108">
        <f>IFERROR(IF(VLOOKUP($A119,'Annex 2 EHV charges'!$A:$O,8,FALSE)=0,"",VLOOKUP($A119,'Annex 2 EHV charges'!$A:$O,8,FALSE)),"")</f>
        <v>0.53400000000000003</v>
      </c>
      <c r="F119" s="109">
        <f>IFERROR(IF(VLOOKUP($A119,'Annex 2 EHV charges'!$A:$O,9,FALSE)=0,"",VLOOKUP($A119,'Annex 2 EHV charges'!$A:$O,9,FALSE)),"")</f>
        <v>28.22</v>
      </c>
      <c r="G119" s="110">
        <f>IFERROR(IF(VLOOKUP($A119,'Annex 2 EHV charges'!$A:$O,10,FALSE)=0,"",VLOOKUP($A119,'Annex 2 EHV charges'!$A:$O,10,FALSE)),"")</f>
        <v>1</v>
      </c>
      <c r="H119" s="110">
        <f>IFERROR(IF(VLOOKUP($A119,'Annex 2 EHV charges'!$A:$O,11,FALSE)=0,"",VLOOKUP($A119,'Annex 2 EHV charges'!$A:$O,11,FALSE)),"")</f>
        <v>1</v>
      </c>
    </row>
    <row r="120" spans="1:8" x14ac:dyDescent="0.2">
      <c r="A120" s="103">
        <f t="array" ref="A120">IFERROR(INDEX('Annex 2 EHV charges'!$A$11:$A$410, MATCH(0, IF(ISBLANK('Annex 2 EHV charges'!$A$11:$A$410),1, COUNTIF(A$4:$A119, 'Annex 2 EHV charges'!$A$11:$A$410)), 0)),"")</f>
        <v>624</v>
      </c>
      <c r="B120" s="103">
        <f>IF($A120="","",VLOOKUP($A120,'Annex 2 EHV charges'!$A:$O,2,0))</f>
        <v>624</v>
      </c>
      <c r="C120" s="104">
        <f>IF($A120="","",VLOOKUP($A120,'Annex 2 EHV charges'!$A:$O,3,0))</f>
        <v>2200041804437</v>
      </c>
      <c r="D120" s="103" t="str">
        <f>IF($A120="","",VLOOKUP($A120,'Annex 2 EHV charges'!$A:$O,7,0))</f>
        <v>Hayle Wave Hub</v>
      </c>
      <c r="E120" s="108">
        <f>IFERROR(IF(VLOOKUP($A120,'Annex 2 EHV charges'!$A:$O,8,FALSE)=0,"",VLOOKUP($A120,'Annex 2 EHV charges'!$A:$O,8,FALSE)),"")</f>
        <v>12.27</v>
      </c>
      <c r="F120" s="109">
        <f>IFERROR(IF(VLOOKUP($A120,'Annex 2 EHV charges'!$A:$O,9,FALSE)=0,"",VLOOKUP($A120,'Annex 2 EHV charges'!$A:$O,9,FALSE)),"")</f>
        <v>11.1</v>
      </c>
      <c r="G120" s="110">
        <f>IFERROR(IF(VLOOKUP($A120,'Annex 2 EHV charges'!$A:$O,10,FALSE)=0,"",VLOOKUP($A120,'Annex 2 EHV charges'!$A:$O,10,FALSE)),"")</f>
        <v>1.2</v>
      </c>
      <c r="H120" s="110">
        <f>IFERROR(IF(VLOOKUP($A120,'Annex 2 EHV charges'!$A:$O,11,FALSE)=0,"",VLOOKUP($A120,'Annex 2 EHV charges'!$A:$O,11,FALSE)),"")</f>
        <v>1.2</v>
      </c>
    </row>
    <row r="121" spans="1:8" x14ac:dyDescent="0.2">
      <c r="A121" s="103">
        <f t="array" ref="A121">IFERROR(INDEX('Annex 2 EHV charges'!$A$11:$A$410, MATCH(0, IF(ISBLANK('Annex 2 EHV charges'!$A$11:$A$410),1, COUNTIF(A$4:$A120, 'Annex 2 EHV charges'!$A$11:$A$410)), 0)),"")</f>
        <v>625</v>
      </c>
      <c r="B121" s="103">
        <f>IF($A121="","",VLOOKUP($A121,'Annex 2 EHV charges'!$A:$O,2,0))</f>
        <v>625</v>
      </c>
      <c r="C121" s="104">
        <f>IF($A121="","",VLOOKUP($A121,'Annex 2 EHV charges'!$A:$O,3,0))</f>
        <v>2200031995530</v>
      </c>
      <c r="D121" s="103" t="str">
        <f>IF($A121="","",VLOOKUP($A121,'Annex 2 EHV charges'!$A:$O,7,0))</f>
        <v>Marsh Barton</v>
      </c>
      <c r="E121" s="108">
        <f>IFERROR(IF(VLOOKUP($A121,'Annex 2 EHV charges'!$A:$O,8,FALSE)=0,"",VLOOKUP($A121,'Annex 2 EHV charges'!$A:$O,8,FALSE)),"")</f>
        <v>2E-3</v>
      </c>
      <c r="F121" s="109">
        <f>IFERROR(IF(VLOOKUP($A121,'Annex 2 EHV charges'!$A:$O,9,FALSE)=0,"",VLOOKUP($A121,'Annex 2 EHV charges'!$A:$O,9,FALSE)),"")</f>
        <v>6.4</v>
      </c>
      <c r="G121" s="110">
        <f>IFERROR(IF(VLOOKUP($A121,'Annex 2 EHV charges'!$A:$O,10,FALSE)=0,"",VLOOKUP($A121,'Annex 2 EHV charges'!$A:$O,10,FALSE)),"")</f>
        <v>1.57</v>
      </c>
      <c r="H121" s="110">
        <f>IFERROR(IF(VLOOKUP($A121,'Annex 2 EHV charges'!$A:$O,11,FALSE)=0,"",VLOOKUP($A121,'Annex 2 EHV charges'!$A:$O,11,FALSE)),"")</f>
        <v>1.57</v>
      </c>
    </row>
    <row r="122" spans="1:8" x14ac:dyDescent="0.2">
      <c r="A122" s="103">
        <f t="array" ref="A122">IFERROR(INDEX('Annex 2 EHV charges'!$A$11:$A$410, MATCH(0, IF(ISBLANK('Annex 2 EHV charges'!$A$11:$A$410),1, COUNTIF(A$4:$A121, 'Annex 2 EHV charges'!$A$11:$A$410)), 0)),"")</f>
        <v>626</v>
      </c>
      <c r="B122" s="103">
        <f>IF($A122="","",VLOOKUP($A122,'Annex 2 EHV charges'!$A:$O,2,0))</f>
        <v>626</v>
      </c>
      <c r="C122" s="104">
        <f>IF($A122="","",VLOOKUP($A122,'Annex 2 EHV charges'!$A:$O,3,0))</f>
        <v>2200040571113</v>
      </c>
      <c r="D122" s="103" t="str">
        <f>IF($A122="","",VLOOKUP($A122,'Annex 2 EHV charges'!$A:$O,7,0))</f>
        <v>Connon Bridge</v>
      </c>
      <c r="E122" s="108">
        <f>IFERROR(IF(VLOOKUP($A122,'Annex 2 EHV charges'!$A:$O,8,FALSE)=0,"",VLOOKUP($A122,'Annex 2 EHV charges'!$A:$O,8,FALSE)),"")</f>
        <v>1.3939999999999999</v>
      </c>
      <c r="F122" s="109">
        <f>IFERROR(IF(VLOOKUP($A122,'Annex 2 EHV charges'!$A:$O,9,FALSE)=0,"",VLOOKUP($A122,'Annex 2 EHV charges'!$A:$O,9,FALSE)),"")</f>
        <v>15.27</v>
      </c>
      <c r="G122" s="110">
        <f>IFERROR(IF(VLOOKUP($A122,'Annex 2 EHV charges'!$A:$O,10,FALSE)=0,"",VLOOKUP($A122,'Annex 2 EHV charges'!$A:$O,10,FALSE)),"")</f>
        <v>1.42</v>
      </c>
      <c r="H122" s="110">
        <f>IFERROR(IF(VLOOKUP($A122,'Annex 2 EHV charges'!$A:$O,11,FALSE)=0,"",VLOOKUP($A122,'Annex 2 EHV charges'!$A:$O,11,FALSE)),"")</f>
        <v>1.42</v>
      </c>
    </row>
    <row r="123" spans="1:8" x14ac:dyDescent="0.2">
      <c r="A123" s="103">
        <f t="array" ref="A123">IFERROR(INDEX('Annex 2 EHV charges'!$A$11:$A$410, MATCH(0, IF(ISBLANK('Annex 2 EHV charges'!$A$11:$A$410),1, COUNTIF(A$4:$A122, 'Annex 2 EHV charges'!$A$11:$A$410)), 0)),"")</f>
        <v>627</v>
      </c>
      <c r="B123" s="103">
        <f>IF($A123="","",VLOOKUP($A123,'Annex 2 EHV charges'!$A:$O,2,0))</f>
        <v>627</v>
      </c>
      <c r="C123" s="104">
        <f>IF($A123="","",VLOOKUP($A123,'Annex 2 EHV charges'!$A:$O,3,0))</f>
        <v>2200040979020</v>
      </c>
      <c r="D123" s="103" t="str">
        <f>IF($A123="","",VLOOKUP($A123,'Annex 2 EHV charges'!$A:$O,7,0))</f>
        <v>Chelson</v>
      </c>
      <c r="E123" s="108">
        <f>IFERROR(IF(VLOOKUP($A123,'Annex 2 EHV charges'!$A:$O,8,FALSE)=0,"",VLOOKUP($A123,'Annex 2 EHV charges'!$A:$O,8,FALSE)),"")</f>
        <v>2.105</v>
      </c>
      <c r="F123" s="109">
        <f>IFERROR(IF(VLOOKUP($A123,'Annex 2 EHV charges'!$A:$O,9,FALSE)=0,"",VLOOKUP($A123,'Annex 2 EHV charges'!$A:$O,9,FALSE)),"")</f>
        <v>16.510000000000002</v>
      </c>
      <c r="G123" s="110">
        <f>IFERROR(IF(VLOOKUP($A123,'Annex 2 EHV charges'!$A:$O,10,FALSE)=0,"",VLOOKUP($A123,'Annex 2 EHV charges'!$A:$O,10,FALSE)),"")</f>
        <v>1.07</v>
      </c>
      <c r="H123" s="110">
        <f>IFERROR(IF(VLOOKUP($A123,'Annex 2 EHV charges'!$A:$O,11,FALSE)=0,"",VLOOKUP($A123,'Annex 2 EHV charges'!$A:$O,11,FALSE)),"")</f>
        <v>1.07</v>
      </c>
    </row>
    <row r="124" spans="1:8" x14ac:dyDescent="0.2">
      <c r="A124" s="103">
        <f t="array" ref="A124">IFERROR(INDEX('Annex 2 EHV charges'!$A$11:$A$410, MATCH(0, IF(ISBLANK('Annex 2 EHV charges'!$A$11:$A$410),1, COUNTIF(A$4:$A123, 'Annex 2 EHV charges'!$A$11:$A$410)), 0)),"")</f>
        <v>628</v>
      </c>
      <c r="B124" s="103">
        <f>IF($A124="","",VLOOKUP($A124,'Annex 2 EHV charges'!$A:$O,2,0))</f>
        <v>628</v>
      </c>
      <c r="C124" s="104">
        <f>IF($A124="","",VLOOKUP($A124,'Annex 2 EHV charges'!$A:$O,3,0))</f>
        <v>2200041957685</v>
      </c>
      <c r="D124" s="103" t="str">
        <f>IF($A124="","",VLOOKUP($A124,'Annex 2 EHV charges'!$A:$O,7,0))</f>
        <v>Darracott</v>
      </c>
      <c r="E124" s="108">
        <f>IFERROR(IF(VLOOKUP($A124,'Annex 2 EHV charges'!$A:$O,8,FALSE)=0,"",VLOOKUP($A124,'Annex 2 EHV charges'!$A:$O,8,FALSE)),"")</f>
        <v>0.75</v>
      </c>
      <c r="F124" s="109">
        <f>IFERROR(IF(VLOOKUP($A124,'Annex 2 EHV charges'!$A:$O,9,FALSE)=0,"",VLOOKUP($A124,'Annex 2 EHV charges'!$A:$O,9,FALSE)),"")</f>
        <v>29.59</v>
      </c>
      <c r="G124" s="110">
        <f>IFERROR(IF(VLOOKUP($A124,'Annex 2 EHV charges'!$A:$O,10,FALSE)=0,"",VLOOKUP($A124,'Annex 2 EHV charges'!$A:$O,10,FALSE)),"")</f>
        <v>2.14</v>
      </c>
      <c r="H124" s="110">
        <f>IFERROR(IF(VLOOKUP($A124,'Annex 2 EHV charges'!$A:$O,11,FALSE)=0,"",VLOOKUP($A124,'Annex 2 EHV charges'!$A:$O,11,FALSE)),"")</f>
        <v>2.14</v>
      </c>
    </row>
    <row r="125" spans="1:8" x14ac:dyDescent="0.2">
      <c r="A125" s="103">
        <f t="array" ref="A125">IFERROR(INDEX('Annex 2 EHV charges'!$A$11:$A$410, MATCH(0, IF(ISBLANK('Annex 2 EHV charges'!$A$11:$A$410),1, COUNTIF(A$4:$A124, 'Annex 2 EHV charges'!$A$11:$A$410)), 0)),"")</f>
        <v>629</v>
      </c>
      <c r="B125" s="103">
        <f>IF($A125="","",VLOOKUP($A125,'Annex 2 EHV charges'!$A:$O,2,0))</f>
        <v>629</v>
      </c>
      <c r="C125" s="104">
        <f>IF($A125="","",VLOOKUP($A125,'Annex 2 EHV charges'!$A:$O,3,0))</f>
        <v>2200040164245</v>
      </c>
      <c r="D125" s="103" t="str">
        <f>IF($A125="","",VLOOKUP($A125,'Annex 2 EHV charges'!$A:$O,7,0))</f>
        <v>Bears Down</v>
      </c>
      <c r="E125" s="108">
        <f>IFERROR(IF(VLOOKUP($A125,'Annex 2 EHV charges'!$A:$O,8,FALSE)=0,"",VLOOKUP($A125,'Annex 2 EHV charges'!$A:$O,8,FALSE)),"")</f>
        <v>0.186</v>
      </c>
      <c r="F125" s="109">
        <f>IFERROR(IF(VLOOKUP($A125,'Annex 2 EHV charges'!$A:$O,9,FALSE)=0,"",VLOOKUP($A125,'Annex 2 EHV charges'!$A:$O,9,FALSE)),"")</f>
        <v>1.89</v>
      </c>
      <c r="G125" s="110">
        <f>IFERROR(IF(VLOOKUP($A125,'Annex 2 EHV charges'!$A:$O,10,FALSE)=0,"",VLOOKUP($A125,'Annex 2 EHV charges'!$A:$O,10,FALSE)),"")</f>
        <v>1.32</v>
      </c>
      <c r="H125" s="110">
        <f>IFERROR(IF(VLOOKUP($A125,'Annex 2 EHV charges'!$A:$O,11,FALSE)=0,"",VLOOKUP($A125,'Annex 2 EHV charges'!$A:$O,11,FALSE)),"")</f>
        <v>1.32</v>
      </c>
    </row>
    <row r="126" spans="1:8" x14ac:dyDescent="0.2">
      <c r="A126" s="103">
        <f t="array" ref="A126">IFERROR(INDEX('Annex 2 EHV charges'!$A$11:$A$410, MATCH(0, IF(ISBLANK('Annex 2 EHV charges'!$A$11:$A$410),1, COUNTIF(A$4:$A125, 'Annex 2 EHV charges'!$A$11:$A$410)), 0)),"")</f>
        <v>632</v>
      </c>
      <c r="B126" s="103">
        <f>IF($A126="","",VLOOKUP($A126,'Annex 2 EHV charges'!$A:$O,2,0))</f>
        <v>632</v>
      </c>
      <c r="C126" s="104">
        <f>IF($A126="","",VLOOKUP($A126,'Annex 2 EHV charges'!$A:$O,3,0))</f>
        <v>2200040473921</v>
      </c>
      <c r="D126" s="103" t="str">
        <f>IF($A126="","",VLOOKUP($A126,'Annex 2 EHV charges'!$A:$O,7,0))</f>
        <v>St Day</v>
      </c>
      <c r="E126" s="108">
        <f>IFERROR(IF(VLOOKUP($A126,'Annex 2 EHV charges'!$A:$O,8,FALSE)=0,"",VLOOKUP($A126,'Annex 2 EHV charges'!$A:$O,8,FALSE)),"")</f>
        <v>2.2509999999999999</v>
      </c>
      <c r="F126" s="109">
        <f>IFERROR(IF(VLOOKUP($A126,'Annex 2 EHV charges'!$A:$O,9,FALSE)=0,"",VLOOKUP($A126,'Annex 2 EHV charges'!$A:$O,9,FALSE)),"")</f>
        <v>31.94</v>
      </c>
      <c r="G126" s="110">
        <f>IFERROR(IF(VLOOKUP($A126,'Annex 2 EHV charges'!$A:$O,10,FALSE)=0,"",VLOOKUP($A126,'Annex 2 EHV charges'!$A:$O,10,FALSE)),"")</f>
        <v>1.28</v>
      </c>
      <c r="H126" s="110">
        <f>IFERROR(IF(VLOOKUP($A126,'Annex 2 EHV charges'!$A:$O,11,FALSE)=0,"",VLOOKUP($A126,'Annex 2 EHV charges'!$A:$O,11,FALSE)),"")</f>
        <v>1.28</v>
      </c>
    </row>
    <row r="127" spans="1:8" x14ac:dyDescent="0.2">
      <c r="A127" s="103">
        <f t="array" ref="A127">IFERROR(INDEX('Annex 2 EHV charges'!$A$11:$A$410, MATCH(0, IF(ISBLANK('Annex 2 EHV charges'!$A$11:$A$410),1, COUNTIF(A$4:$A126, 'Annex 2 EHV charges'!$A$11:$A$410)), 0)),"")</f>
        <v>633</v>
      </c>
      <c r="B127" s="103">
        <f>IF($A127="","",VLOOKUP($A127,'Annex 2 EHV charges'!$A:$O,2,0))</f>
        <v>633</v>
      </c>
      <c r="C127" s="104">
        <f>IF($A127="","",VLOOKUP($A127,'Annex 2 EHV charges'!$A:$O,3,0))</f>
        <v>2200041499771</v>
      </c>
      <c r="D127" s="103" t="str">
        <f>IF($A127="","",VLOOKUP($A127,'Annex 2 EHV charges'!$A:$O,7,0))</f>
        <v>Shooters Bottom</v>
      </c>
      <c r="E127" s="108">
        <f>IFERROR(IF(VLOOKUP($A127,'Annex 2 EHV charges'!$A:$O,8,FALSE)=0,"",VLOOKUP($A127,'Annex 2 EHV charges'!$A:$O,8,FALSE)),"")</f>
        <v>4.3890000000000002</v>
      </c>
      <c r="F127" s="109">
        <f>IFERROR(IF(VLOOKUP($A127,'Annex 2 EHV charges'!$A:$O,9,FALSE)=0,"",VLOOKUP($A127,'Annex 2 EHV charges'!$A:$O,9,FALSE)),"")</f>
        <v>11.5</v>
      </c>
      <c r="G127" s="110">
        <f>IFERROR(IF(VLOOKUP($A127,'Annex 2 EHV charges'!$A:$O,10,FALSE)=0,"",VLOOKUP($A127,'Annex 2 EHV charges'!$A:$O,10,FALSE)),"")</f>
        <v>1.42</v>
      </c>
      <c r="H127" s="110">
        <f>IFERROR(IF(VLOOKUP($A127,'Annex 2 EHV charges'!$A:$O,11,FALSE)=0,"",VLOOKUP($A127,'Annex 2 EHV charges'!$A:$O,11,FALSE)),"")</f>
        <v>1.42</v>
      </c>
    </row>
    <row r="128" spans="1:8" x14ac:dyDescent="0.2">
      <c r="A128" s="103">
        <f t="array" ref="A128">IFERROR(INDEX('Annex 2 EHV charges'!$A$11:$A$410, MATCH(0, IF(ISBLANK('Annex 2 EHV charges'!$A$11:$A$410),1, COUNTIF(A$4:$A127, 'Annex 2 EHV charges'!$A$11:$A$410)), 0)),"")</f>
        <v>634</v>
      </c>
      <c r="B128" s="103">
        <f>IF($A128="","",VLOOKUP($A128,'Annex 2 EHV charges'!$A:$O,2,0))</f>
        <v>634</v>
      </c>
      <c r="C128" s="104">
        <f>IF($A128="","",VLOOKUP($A128,'Annex 2 EHV charges'!$A:$O,3,0))</f>
        <v>2200041625596</v>
      </c>
      <c r="D128" s="103" t="str">
        <f>IF($A128="","",VLOOKUP($A128,'Annex 2 EHV charges'!$A:$O,7,0))</f>
        <v>Heathfield</v>
      </c>
      <c r="E128" s="108">
        <f>IFERROR(IF(VLOOKUP($A128,'Annex 2 EHV charges'!$A:$O,8,FALSE)=0,"",VLOOKUP($A128,'Annex 2 EHV charges'!$A:$O,8,FALSE)),"")</f>
        <v>5.1360000000000001</v>
      </c>
      <c r="F128" s="109">
        <f>IFERROR(IF(VLOOKUP($A128,'Annex 2 EHV charges'!$A:$O,9,FALSE)=0,"",VLOOKUP($A128,'Annex 2 EHV charges'!$A:$O,9,FALSE)),"")</f>
        <v>22.81</v>
      </c>
      <c r="G128" s="110">
        <f>IFERROR(IF(VLOOKUP($A128,'Annex 2 EHV charges'!$A:$O,10,FALSE)=0,"",VLOOKUP($A128,'Annex 2 EHV charges'!$A:$O,10,FALSE)),"")</f>
        <v>1.83</v>
      </c>
      <c r="H128" s="110">
        <f>IFERROR(IF(VLOOKUP($A128,'Annex 2 EHV charges'!$A:$O,11,FALSE)=0,"",VLOOKUP($A128,'Annex 2 EHV charges'!$A:$O,11,FALSE)),"")</f>
        <v>1.83</v>
      </c>
    </row>
    <row r="129" spans="1:8" x14ac:dyDescent="0.2">
      <c r="A129" s="103">
        <f t="array" ref="A129">IFERROR(INDEX('Annex 2 EHV charges'!$A$11:$A$410, MATCH(0, IF(ISBLANK('Annex 2 EHV charges'!$A$11:$A$410),1, COUNTIF(A$4:$A128, 'Annex 2 EHV charges'!$A$11:$A$410)), 0)),"")</f>
        <v>635</v>
      </c>
      <c r="B129" s="103">
        <f>IF($A129="","",VLOOKUP($A129,'Annex 2 EHV charges'!$A:$O,2,0))</f>
        <v>635</v>
      </c>
      <c r="C129" s="104">
        <f>IF($A129="","",VLOOKUP($A129,'Annex 2 EHV charges'!$A:$O,3,0))</f>
        <v>2200041845860</v>
      </c>
      <c r="D129" s="103" t="str">
        <f>IF($A129="","",VLOOKUP($A129,'Annex 2 EHV charges'!$A:$O,7,0))</f>
        <v>Goonhilly</v>
      </c>
      <c r="E129" s="108">
        <f>IFERROR(IF(VLOOKUP($A129,'Annex 2 EHV charges'!$A:$O,8,FALSE)=0,"",VLOOKUP($A129,'Annex 2 EHV charges'!$A:$O,8,FALSE)),"")</f>
        <v>2.069</v>
      </c>
      <c r="F129" s="109">
        <f>IFERROR(IF(VLOOKUP($A129,'Annex 2 EHV charges'!$A:$O,9,FALSE)=0,"",VLOOKUP($A129,'Annex 2 EHV charges'!$A:$O,9,FALSE)),"")</f>
        <v>8.1199999999999992</v>
      </c>
      <c r="G129" s="110">
        <f>IFERROR(IF(VLOOKUP($A129,'Annex 2 EHV charges'!$A:$O,10,FALSE)=0,"",VLOOKUP($A129,'Annex 2 EHV charges'!$A:$O,10,FALSE)),"")</f>
        <v>1.99</v>
      </c>
      <c r="H129" s="110">
        <f>IFERROR(IF(VLOOKUP($A129,'Annex 2 EHV charges'!$A:$O,11,FALSE)=0,"",VLOOKUP($A129,'Annex 2 EHV charges'!$A:$O,11,FALSE)),"")</f>
        <v>1.99</v>
      </c>
    </row>
    <row r="130" spans="1:8" x14ac:dyDescent="0.2">
      <c r="A130" s="103">
        <f t="array" ref="A130">IFERROR(INDEX('Annex 2 EHV charges'!$A$11:$A$410, MATCH(0, IF(ISBLANK('Annex 2 EHV charges'!$A$11:$A$410),1, COUNTIF(A$4:$A129, 'Annex 2 EHV charges'!$A$11:$A$410)), 0)),"")</f>
        <v>636</v>
      </c>
      <c r="B130" s="103">
        <f>IF($A130="","",VLOOKUP($A130,'Annex 2 EHV charges'!$A:$O,2,0))</f>
        <v>636</v>
      </c>
      <c r="C130" s="104">
        <f>IF($A130="","",VLOOKUP($A130,'Annex 2 EHV charges'!$A:$O,3,0))</f>
        <v>2200041786674</v>
      </c>
      <c r="D130" s="103" t="str">
        <f>IF($A130="","",VLOOKUP($A130,'Annex 2 EHV charges'!$A:$O,7,0))</f>
        <v>Delabole</v>
      </c>
      <c r="E130" s="108">
        <f>IFERROR(IF(VLOOKUP($A130,'Annex 2 EHV charges'!$A:$O,8,FALSE)=0,"",VLOOKUP($A130,'Annex 2 EHV charges'!$A:$O,8,FALSE)),"")</f>
        <v>0.79800000000000004</v>
      </c>
      <c r="F130" s="109">
        <f>IFERROR(IF(VLOOKUP($A130,'Annex 2 EHV charges'!$A:$O,9,FALSE)=0,"",VLOOKUP($A130,'Annex 2 EHV charges'!$A:$O,9,FALSE)),"")</f>
        <v>14.56</v>
      </c>
      <c r="G130" s="110">
        <f>IFERROR(IF(VLOOKUP($A130,'Annex 2 EHV charges'!$A:$O,10,FALSE)=0,"",VLOOKUP($A130,'Annex 2 EHV charges'!$A:$O,10,FALSE)),"")</f>
        <v>2.12</v>
      </c>
      <c r="H130" s="110">
        <f>IFERROR(IF(VLOOKUP($A130,'Annex 2 EHV charges'!$A:$O,11,FALSE)=0,"",VLOOKUP($A130,'Annex 2 EHV charges'!$A:$O,11,FALSE)),"")</f>
        <v>2.12</v>
      </c>
    </row>
    <row r="131" spans="1:8" x14ac:dyDescent="0.2">
      <c r="A131" s="103">
        <f t="array" ref="A131">IFERROR(INDEX('Annex 2 EHV charges'!$A$11:$A$410, MATCH(0, IF(ISBLANK('Annex 2 EHV charges'!$A$11:$A$410),1, COUNTIF(A$4:$A130, 'Annex 2 EHV charges'!$A$11:$A$410)), 0)),"")</f>
        <v>637</v>
      </c>
      <c r="B131" s="103">
        <f>IF($A131="","",VLOOKUP($A131,'Annex 2 EHV charges'!$A:$O,2,0))</f>
        <v>637</v>
      </c>
      <c r="C131" s="104">
        <f>IF($A131="","",VLOOKUP($A131,'Annex 2 EHV charges'!$A:$O,3,0))</f>
        <v>2200041930489</v>
      </c>
      <c r="D131" s="103" t="str">
        <f>IF($A131="","",VLOOKUP($A131,'Annex 2 EHV charges'!$A:$O,7,0))</f>
        <v>Fullabrook</v>
      </c>
      <c r="E131" s="108" t="str">
        <f>IFERROR(IF(VLOOKUP($A131,'Annex 2 EHV charges'!$A:$O,8,FALSE)=0,"",VLOOKUP($A131,'Annex 2 EHV charges'!$A:$O,8,FALSE)),"")</f>
        <v/>
      </c>
      <c r="F131" s="109">
        <f>IFERROR(IF(VLOOKUP($A131,'Annex 2 EHV charges'!$A:$O,9,FALSE)=0,"",VLOOKUP($A131,'Annex 2 EHV charges'!$A:$O,9,FALSE)),"")</f>
        <v>366.47</v>
      </c>
      <c r="G131" s="110">
        <f>IFERROR(IF(VLOOKUP($A131,'Annex 2 EHV charges'!$A:$O,10,FALSE)=0,"",VLOOKUP($A131,'Annex 2 EHV charges'!$A:$O,10,FALSE)),"")</f>
        <v>1.53</v>
      </c>
      <c r="H131" s="110">
        <f>IFERROR(IF(VLOOKUP($A131,'Annex 2 EHV charges'!$A:$O,11,FALSE)=0,"",VLOOKUP($A131,'Annex 2 EHV charges'!$A:$O,11,FALSE)),"")</f>
        <v>1.53</v>
      </c>
    </row>
    <row r="132" spans="1:8" x14ac:dyDescent="0.2">
      <c r="A132" s="103">
        <f t="array" ref="A132">IFERROR(INDEX('Annex 2 EHV charges'!$A$11:$A$410, MATCH(0, IF(ISBLANK('Annex 2 EHV charges'!$A$11:$A$410),1, COUNTIF(A$4:$A131, 'Annex 2 EHV charges'!$A$11:$A$410)), 0)),"")</f>
        <v>639</v>
      </c>
      <c r="B132" s="103">
        <f>IF($A132="","",VLOOKUP($A132,'Annex 2 EHV charges'!$A:$O,2,0))</f>
        <v>639</v>
      </c>
      <c r="C132" s="104">
        <f>IF($A132="","",VLOOKUP($A132,'Annex 2 EHV charges'!$A:$O,3,0))</f>
        <v>2200042142094</v>
      </c>
      <c r="D132" s="103" t="str">
        <f>IF($A132="","",VLOOKUP($A132,'Annex 2 EHV charges'!$A:$O,7,0))</f>
        <v>Luxulyan(Trenoweth Farm)</v>
      </c>
      <c r="E132" s="108">
        <f>IFERROR(IF(VLOOKUP($A132,'Annex 2 EHV charges'!$A:$O,8,FALSE)=0,"",VLOOKUP($A132,'Annex 2 EHV charges'!$A:$O,8,FALSE)),"")</f>
        <v>0.97099999999999997</v>
      </c>
      <c r="F132" s="109">
        <f>IFERROR(IF(VLOOKUP($A132,'Annex 2 EHV charges'!$A:$O,9,FALSE)=0,"",VLOOKUP($A132,'Annex 2 EHV charges'!$A:$O,9,FALSE)),"")</f>
        <v>3.23</v>
      </c>
      <c r="G132" s="110">
        <f>IFERROR(IF(VLOOKUP($A132,'Annex 2 EHV charges'!$A:$O,10,FALSE)=0,"",VLOOKUP($A132,'Annex 2 EHV charges'!$A:$O,10,FALSE)),"")</f>
        <v>4.24</v>
      </c>
      <c r="H132" s="110">
        <f>IFERROR(IF(VLOOKUP($A132,'Annex 2 EHV charges'!$A:$O,11,FALSE)=0,"",VLOOKUP($A132,'Annex 2 EHV charges'!$A:$O,11,FALSE)),"")</f>
        <v>4.24</v>
      </c>
    </row>
    <row r="133" spans="1:8" x14ac:dyDescent="0.2">
      <c r="A133" s="103">
        <f t="array" ref="A133">IFERROR(INDEX('Annex 2 EHV charges'!$A$11:$A$410, MATCH(0, IF(ISBLANK('Annex 2 EHV charges'!$A$11:$A$410),1, COUNTIF(A$4:$A132, 'Annex 2 EHV charges'!$A$11:$A$410)), 0)),"")</f>
        <v>642</v>
      </c>
      <c r="B133" s="103">
        <f>IF($A133="","",VLOOKUP($A133,'Annex 2 EHV charges'!$A:$O,2,0))</f>
        <v>642</v>
      </c>
      <c r="C133" s="104">
        <f>IF($A133="","",VLOOKUP($A133,'Annex 2 EHV charges'!$A:$O,3,0))</f>
        <v>2200042142439</v>
      </c>
      <c r="D133" s="103" t="str">
        <f>IF($A133="","",VLOOKUP($A133,'Annex 2 EHV charges'!$A:$O,7,0))</f>
        <v>Woodland Barton PV 33kV Gen</v>
      </c>
      <c r="E133" s="108">
        <f>IFERROR(IF(VLOOKUP($A133,'Annex 2 EHV charges'!$A:$O,8,FALSE)=0,"",VLOOKUP($A133,'Annex 2 EHV charges'!$A:$O,8,FALSE)),"")</f>
        <v>0.93200000000000005</v>
      </c>
      <c r="F133" s="109">
        <f>IFERROR(IF(VLOOKUP($A133,'Annex 2 EHV charges'!$A:$O,9,FALSE)=0,"",VLOOKUP($A133,'Annex 2 EHV charges'!$A:$O,9,FALSE)),"")</f>
        <v>9.9600000000000009</v>
      </c>
      <c r="G133" s="110">
        <f>IFERROR(IF(VLOOKUP($A133,'Annex 2 EHV charges'!$A:$O,10,FALSE)=0,"",VLOOKUP($A133,'Annex 2 EHV charges'!$A:$O,10,FALSE)),"")</f>
        <v>1.8</v>
      </c>
      <c r="H133" s="110">
        <f>IFERROR(IF(VLOOKUP($A133,'Annex 2 EHV charges'!$A:$O,11,FALSE)=0,"",VLOOKUP($A133,'Annex 2 EHV charges'!$A:$O,11,FALSE)),"")</f>
        <v>1.8</v>
      </c>
    </row>
    <row r="134" spans="1:8" x14ac:dyDescent="0.2">
      <c r="A134" s="103">
        <f t="array" ref="A134">IFERROR(INDEX('Annex 2 EHV charges'!$A$11:$A$410, MATCH(0, IF(ISBLANK('Annex 2 EHV charges'!$A$11:$A$410),1, COUNTIF(A$4:$A133, 'Annex 2 EHV charges'!$A$11:$A$410)), 0)),"")</f>
        <v>643</v>
      </c>
      <c r="B134" s="103">
        <f>IF($A134="","",VLOOKUP($A134,'Annex 2 EHV charges'!$A:$O,2,0))</f>
        <v>643</v>
      </c>
      <c r="C134" s="104">
        <f>IF($A134="","",VLOOKUP($A134,'Annex 2 EHV charges'!$A:$O,3,0))</f>
        <v>2200041978773</v>
      </c>
      <c r="D134" s="103" t="str">
        <f>IF($A134="","",VLOOKUP($A134,'Annex 2 EHV charges'!$A:$O,7,0))</f>
        <v>Manor PV Farm 33kV</v>
      </c>
      <c r="E134" s="108">
        <f>IFERROR(IF(VLOOKUP($A134,'Annex 2 EHV charges'!$A:$O,8,FALSE)=0,"",VLOOKUP($A134,'Annex 2 EHV charges'!$A:$O,8,FALSE)),"")</f>
        <v>0.95599999999999996</v>
      </c>
      <c r="F134" s="109">
        <f>IFERROR(IF(VLOOKUP($A134,'Annex 2 EHV charges'!$A:$O,9,FALSE)=0,"",VLOOKUP($A134,'Annex 2 EHV charges'!$A:$O,9,FALSE)),"")</f>
        <v>4.41</v>
      </c>
      <c r="G134" s="110">
        <f>IFERROR(IF(VLOOKUP($A134,'Annex 2 EHV charges'!$A:$O,10,FALSE)=0,"",VLOOKUP($A134,'Annex 2 EHV charges'!$A:$O,10,FALSE)),"")</f>
        <v>2.33</v>
      </c>
      <c r="H134" s="110">
        <f>IFERROR(IF(VLOOKUP($A134,'Annex 2 EHV charges'!$A:$O,11,FALSE)=0,"",VLOOKUP($A134,'Annex 2 EHV charges'!$A:$O,11,FALSE)),"")</f>
        <v>2.33</v>
      </c>
    </row>
    <row r="135" spans="1:8" x14ac:dyDescent="0.2">
      <c r="A135" s="103">
        <f t="array" ref="A135">IFERROR(INDEX('Annex 2 EHV charges'!$A$11:$A$410, MATCH(0, IF(ISBLANK('Annex 2 EHV charges'!$A$11:$A$410),1, COUNTIF(A$4:$A134, 'Annex 2 EHV charges'!$A$11:$A$410)), 0)),"")</f>
        <v>644</v>
      </c>
      <c r="B135" s="103">
        <f>IF($A135="","",VLOOKUP($A135,'Annex 2 EHV charges'!$A:$O,2,0))</f>
        <v>644</v>
      </c>
      <c r="C135" s="104">
        <f>IF($A135="","",VLOOKUP($A135,'Annex 2 EHV charges'!$A:$O,3,0))</f>
        <v>2200041978852</v>
      </c>
      <c r="D135" s="103" t="str">
        <f>IF($A135="","",VLOOKUP($A135,'Annex 2 EHV charges'!$A:$O,7,0))</f>
        <v>Churchtown Farm PV 33kV</v>
      </c>
      <c r="E135" s="108">
        <f>IFERROR(IF(VLOOKUP($A135,'Annex 2 EHV charges'!$A:$O,8,FALSE)=0,"",VLOOKUP($A135,'Annex 2 EHV charges'!$A:$O,8,FALSE)),"")</f>
        <v>10.297000000000001</v>
      </c>
      <c r="F135" s="109">
        <f>IFERROR(IF(VLOOKUP($A135,'Annex 2 EHV charges'!$A:$O,9,FALSE)=0,"",VLOOKUP($A135,'Annex 2 EHV charges'!$A:$O,9,FALSE)),"")</f>
        <v>245.63</v>
      </c>
      <c r="G135" s="110">
        <f>IFERROR(IF(VLOOKUP($A135,'Annex 2 EHV charges'!$A:$O,10,FALSE)=0,"",VLOOKUP($A135,'Annex 2 EHV charges'!$A:$O,10,FALSE)),"")</f>
        <v>1.37</v>
      </c>
      <c r="H135" s="110">
        <f>IFERROR(IF(VLOOKUP($A135,'Annex 2 EHV charges'!$A:$O,11,FALSE)=0,"",VLOOKUP($A135,'Annex 2 EHV charges'!$A:$O,11,FALSE)),"")</f>
        <v>1.37</v>
      </c>
    </row>
    <row r="136" spans="1:8" x14ac:dyDescent="0.2">
      <c r="A136" s="103">
        <f t="array" ref="A136">IFERROR(INDEX('Annex 2 EHV charges'!$A$11:$A$410, MATCH(0, IF(ISBLANK('Annex 2 EHV charges'!$A$11:$A$410),1, COUNTIF(A$4:$A135, 'Annex 2 EHV charges'!$A$11:$A$410)), 0)),"")</f>
        <v>645</v>
      </c>
      <c r="B136" s="103">
        <f>IF($A136="","",VLOOKUP($A136,'Annex 2 EHV charges'!$A:$O,2,0))</f>
        <v>645</v>
      </c>
      <c r="C136" s="104">
        <f>IF($A136="","",VLOOKUP($A136,'Annex 2 EHV charges'!$A:$O,3,0))</f>
        <v>2200041978791</v>
      </c>
      <c r="D136" s="103" t="str">
        <f>IF($A136="","",VLOOKUP($A136,'Annex 2 EHV charges'!$A:$O,7,0))</f>
        <v>Trenouth PV 33kV</v>
      </c>
      <c r="E136" s="108">
        <f>IFERROR(IF(VLOOKUP($A136,'Annex 2 EHV charges'!$A:$O,8,FALSE)=0,"",VLOOKUP($A136,'Annex 2 EHV charges'!$A:$O,8,FALSE)),"")</f>
        <v>0.188</v>
      </c>
      <c r="F136" s="109">
        <f>IFERROR(IF(VLOOKUP($A136,'Annex 2 EHV charges'!$A:$O,9,FALSE)=0,"",VLOOKUP($A136,'Annex 2 EHV charges'!$A:$O,9,FALSE)),"")</f>
        <v>15.18</v>
      </c>
      <c r="G136" s="110">
        <f>IFERROR(IF(VLOOKUP($A136,'Annex 2 EHV charges'!$A:$O,10,FALSE)=0,"",VLOOKUP($A136,'Annex 2 EHV charges'!$A:$O,10,FALSE)),"")</f>
        <v>1.76</v>
      </c>
      <c r="H136" s="110">
        <f>IFERROR(IF(VLOOKUP($A136,'Annex 2 EHV charges'!$A:$O,11,FALSE)=0,"",VLOOKUP($A136,'Annex 2 EHV charges'!$A:$O,11,FALSE)),"")</f>
        <v>1.76</v>
      </c>
    </row>
    <row r="137" spans="1:8" x14ac:dyDescent="0.2">
      <c r="A137" s="103">
        <f t="array" ref="A137">IFERROR(INDEX('Annex 2 EHV charges'!$A$11:$A$410, MATCH(0, IF(ISBLANK('Annex 2 EHV charges'!$A$11:$A$410),1, COUNTIF(A$4:$A136, 'Annex 2 EHV charges'!$A$11:$A$410)), 0)),"")</f>
        <v>647</v>
      </c>
      <c r="B137" s="103">
        <f>IF($A137="","",VLOOKUP($A137,'Annex 2 EHV charges'!$A:$O,2,0))</f>
        <v>647</v>
      </c>
      <c r="C137" s="104">
        <f>IF($A137="","",VLOOKUP($A137,'Annex 2 EHV charges'!$A:$O,3,0))</f>
        <v>2200041979874</v>
      </c>
      <c r="D137" s="103" t="str">
        <f>IF($A137="","",VLOOKUP($A137,'Annex 2 EHV charges'!$A:$O,7,0))</f>
        <v>Howton Farm PV 33kV</v>
      </c>
      <c r="E137" s="108">
        <f>IFERROR(IF(VLOOKUP($A137,'Annex 2 EHV charges'!$A:$O,8,FALSE)=0,"",VLOOKUP($A137,'Annex 2 EHV charges'!$A:$O,8,FALSE)),"")</f>
        <v>0.97199999999999998</v>
      </c>
      <c r="F137" s="109">
        <f>IFERROR(IF(VLOOKUP($A137,'Annex 2 EHV charges'!$A:$O,9,FALSE)=0,"",VLOOKUP($A137,'Annex 2 EHV charges'!$A:$O,9,FALSE)),"")</f>
        <v>4.3600000000000003</v>
      </c>
      <c r="G137" s="110">
        <f>IFERROR(IF(VLOOKUP($A137,'Annex 2 EHV charges'!$A:$O,10,FALSE)=0,"",VLOOKUP($A137,'Annex 2 EHV charges'!$A:$O,10,FALSE)),"")</f>
        <v>3.13</v>
      </c>
      <c r="H137" s="110">
        <f>IFERROR(IF(VLOOKUP($A137,'Annex 2 EHV charges'!$A:$O,11,FALSE)=0,"",VLOOKUP($A137,'Annex 2 EHV charges'!$A:$O,11,FALSE)),"")</f>
        <v>3.13</v>
      </c>
    </row>
    <row r="138" spans="1:8" x14ac:dyDescent="0.2">
      <c r="A138" s="103">
        <f t="array" ref="A138">IFERROR(INDEX('Annex 2 EHV charges'!$A$11:$A$410, MATCH(0, IF(ISBLANK('Annex 2 EHV charges'!$A$11:$A$410),1, COUNTIF(A$4:$A137, 'Annex 2 EHV charges'!$A$11:$A$410)), 0)),"")</f>
        <v>649</v>
      </c>
      <c r="B138" s="103">
        <f>IF($A138="","",VLOOKUP($A138,'Annex 2 EHV charges'!$A:$O,2,0))</f>
        <v>649</v>
      </c>
      <c r="C138" s="104">
        <f>IF($A138="","",VLOOKUP($A138,'Annex 2 EHV charges'!$A:$O,3,0))</f>
        <v>2200042682406</v>
      </c>
      <c r="D138" s="103" t="str">
        <f>IF($A138="","",VLOOKUP($A138,'Annex 2 EHV charges'!$A:$O,7,0))</f>
        <v xml:space="preserve">Newton Downs Farm </v>
      </c>
      <c r="E138" s="108">
        <f>IFERROR(IF(VLOOKUP($A138,'Annex 2 EHV charges'!$A:$O,8,FALSE)=0,"",VLOOKUP($A138,'Annex 2 EHV charges'!$A:$O,8,FALSE)),"")</f>
        <v>3.7709999999999999</v>
      </c>
      <c r="F138" s="109">
        <f>IFERROR(IF(VLOOKUP($A138,'Annex 2 EHV charges'!$A:$O,9,FALSE)=0,"",VLOOKUP($A138,'Annex 2 EHV charges'!$A:$O,9,FALSE)),"")</f>
        <v>48.97</v>
      </c>
      <c r="G138" s="110">
        <f>IFERROR(IF(VLOOKUP($A138,'Annex 2 EHV charges'!$A:$O,10,FALSE)=0,"",VLOOKUP($A138,'Annex 2 EHV charges'!$A:$O,10,FALSE)),"")</f>
        <v>1.44</v>
      </c>
      <c r="H138" s="110">
        <f>IFERROR(IF(VLOOKUP($A138,'Annex 2 EHV charges'!$A:$O,11,FALSE)=0,"",VLOOKUP($A138,'Annex 2 EHV charges'!$A:$O,11,FALSE)),"")</f>
        <v>1.44</v>
      </c>
    </row>
    <row r="139" spans="1:8" ht="25.5" x14ac:dyDescent="0.2">
      <c r="A139" s="103">
        <f t="array" ref="A139">IFERROR(INDEX('Annex 2 EHV charges'!$A$11:$A$410, MATCH(0, IF(ISBLANK('Annex 2 EHV charges'!$A$11:$A$410),1, COUNTIF(A$4:$A138, 'Annex 2 EHV charges'!$A$11:$A$410)), 0)),"")</f>
        <v>650</v>
      </c>
      <c r="B139" s="103">
        <f>IF($A139="","",VLOOKUP($A139,'Annex 2 EHV charges'!$A:$O,2,0))</f>
        <v>650</v>
      </c>
      <c r="C139" s="104" t="str">
        <f>IF($A139="","",VLOOKUP($A139,'Annex 2 EHV charges'!$A:$O,3,0))</f>
        <v>2200030346906
2200030346998</v>
      </c>
      <c r="D139" s="103" t="str">
        <f>IF($A139="","",VLOOKUP($A139,'Annex 2 EHV charges'!$A:$O,7,0))</f>
        <v>BAE Systems (ROF)</v>
      </c>
      <c r="E139" s="108">
        <f>IFERROR(IF(VLOOKUP($A139,'Annex 2 EHV charges'!$A:$O,8,FALSE)=0,"",VLOOKUP($A139,'Annex 2 EHV charges'!$A:$O,8,FALSE)),"")</f>
        <v>1.127</v>
      </c>
      <c r="F139" s="109">
        <f>IFERROR(IF(VLOOKUP($A139,'Annex 2 EHV charges'!$A:$O,9,FALSE)=0,"",VLOOKUP($A139,'Annex 2 EHV charges'!$A:$O,9,FALSE)),"")</f>
        <v>637.41</v>
      </c>
      <c r="G139" s="110">
        <f>IFERROR(IF(VLOOKUP($A139,'Annex 2 EHV charges'!$A:$O,10,FALSE)=0,"",VLOOKUP($A139,'Annex 2 EHV charges'!$A:$O,10,FALSE)),"")</f>
        <v>1.58</v>
      </c>
      <c r="H139" s="110">
        <f>IFERROR(IF(VLOOKUP($A139,'Annex 2 EHV charges'!$A:$O,11,FALSE)=0,"",VLOOKUP($A139,'Annex 2 EHV charges'!$A:$O,11,FALSE)),"")</f>
        <v>1.58</v>
      </c>
    </row>
    <row r="140" spans="1:8" x14ac:dyDescent="0.2">
      <c r="A140" s="103">
        <f t="array" ref="A140">IFERROR(INDEX('Annex 2 EHV charges'!$A$11:$A$410, MATCH(0, IF(ISBLANK('Annex 2 EHV charges'!$A$11:$A$410),1, COUNTIF(A$4:$A139, 'Annex 2 EHV charges'!$A$11:$A$410)), 0)),"")</f>
        <v>652</v>
      </c>
      <c r="B140" s="103">
        <f>IF($A140="","",VLOOKUP($A140,'Annex 2 EHV charges'!$A:$O,2,0))</f>
        <v>652</v>
      </c>
      <c r="C140" s="104">
        <f>IF($A140="","",VLOOKUP($A140,'Annex 2 EHV charges'!$A:$O,3,0))</f>
        <v>2200041978728</v>
      </c>
      <c r="D140" s="103" t="str">
        <f>IF($A140="","",VLOOKUP($A140,'Annex 2 EHV charges'!$A:$O,7,0))</f>
        <v>East Langford PV 33kV</v>
      </c>
      <c r="E140" s="108">
        <f>IFERROR(IF(VLOOKUP($A140,'Annex 2 EHV charges'!$A:$O,8,FALSE)=0,"",VLOOKUP($A140,'Annex 2 EHV charges'!$A:$O,8,FALSE)),"")</f>
        <v>1.8420000000000001</v>
      </c>
      <c r="F140" s="109">
        <f>IFERROR(IF(VLOOKUP($A140,'Annex 2 EHV charges'!$A:$O,9,FALSE)=0,"",VLOOKUP($A140,'Annex 2 EHV charges'!$A:$O,9,FALSE)),"")</f>
        <v>4.37</v>
      </c>
      <c r="G140" s="110">
        <f>IFERROR(IF(VLOOKUP($A140,'Annex 2 EHV charges'!$A:$O,10,FALSE)=0,"",VLOOKUP($A140,'Annex 2 EHV charges'!$A:$O,10,FALSE)),"")</f>
        <v>2.5</v>
      </c>
      <c r="H140" s="110">
        <f>IFERROR(IF(VLOOKUP($A140,'Annex 2 EHV charges'!$A:$O,11,FALSE)=0,"",VLOOKUP($A140,'Annex 2 EHV charges'!$A:$O,11,FALSE)),"")</f>
        <v>2.5</v>
      </c>
    </row>
    <row r="141" spans="1:8" x14ac:dyDescent="0.2">
      <c r="A141" s="103">
        <f t="array" ref="A141">IFERROR(INDEX('Annex 2 EHV charges'!$A$11:$A$410, MATCH(0, IF(ISBLANK('Annex 2 EHV charges'!$A$11:$A$410),1, COUNTIF(A$4:$A140, 'Annex 2 EHV charges'!$A$11:$A$410)), 0)),"")</f>
        <v>653</v>
      </c>
      <c r="B141" s="103">
        <f>IF($A141="","",VLOOKUP($A141,'Annex 2 EHV charges'!$A:$O,2,0))</f>
        <v>653</v>
      </c>
      <c r="C141" s="104">
        <f>IF($A141="","",VLOOKUP($A141,'Annex 2 EHV charges'!$A:$O,3,0))</f>
        <v>2200042194279</v>
      </c>
      <c r="D141" s="103" t="str">
        <f>IF($A141="","",VLOOKUP($A141,'Annex 2 EHV charges'!$A:$O,7,0))</f>
        <v>NINNIS PV 33kV Gen</v>
      </c>
      <c r="E141" s="108">
        <f>IFERROR(IF(VLOOKUP($A141,'Annex 2 EHV charges'!$A:$O,8,FALSE)=0,"",VLOOKUP($A141,'Annex 2 EHV charges'!$A:$O,8,FALSE)),"")</f>
        <v>0.95899999999999996</v>
      </c>
      <c r="F141" s="109">
        <f>IFERROR(IF(VLOOKUP($A141,'Annex 2 EHV charges'!$A:$O,9,FALSE)=0,"",VLOOKUP($A141,'Annex 2 EHV charges'!$A:$O,9,FALSE)),"")</f>
        <v>7.46</v>
      </c>
      <c r="G141" s="110">
        <f>IFERROR(IF(VLOOKUP($A141,'Annex 2 EHV charges'!$A:$O,10,FALSE)=0,"",VLOOKUP($A141,'Annex 2 EHV charges'!$A:$O,10,FALSE)),"")</f>
        <v>1.8</v>
      </c>
      <c r="H141" s="110">
        <f>IFERROR(IF(VLOOKUP($A141,'Annex 2 EHV charges'!$A:$O,11,FALSE)=0,"",VLOOKUP($A141,'Annex 2 EHV charges'!$A:$O,11,FALSE)),"")</f>
        <v>1.8</v>
      </c>
    </row>
    <row r="142" spans="1:8" x14ac:dyDescent="0.2">
      <c r="A142" s="103">
        <f t="array" ref="A142">IFERROR(INDEX('Annex 2 EHV charges'!$A$11:$A$410, MATCH(0, IF(ISBLANK('Annex 2 EHV charges'!$A$11:$A$410),1, COUNTIF(A$4:$A141, 'Annex 2 EHV charges'!$A$11:$A$410)), 0)),"")</f>
        <v>654</v>
      </c>
      <c r="B142" s="103">
        <f>IF($A142="","",VLOOKUP($A142,'Annex 2 EHV charges'!$A:$O,2,0))</f>
        <v>654</v>
      </c>
      <c r="C142" s="104">
        <f>IF($A142="","",VLOOKUP($A142,'Annex 2 EHV charges'!$A:$O,3,0))</f>
        <v>2200042208824</v>
      </c>
      <c r="D142" s="103" t="str">
        <f>IF($A142="","",VLOOKUP($A142,'Annex 2 EHV charges'!$A:$O,7,0))</f>
        <v>Willsland PV 33kV Gen</v>
      </c>
      <c r="E142" s="108">
        <f>IFERROR(IF(VLOOKUP($A142,'Annex 2 EHV charges'!$A:$O,8,FALSE)=0,"",VLOOKUP($A142,'Annex 2 EHV charges'!$A:$O,8,FALSE)),"")</f>
        <v>1.4390000000000001</v>
      </c>
      <c r="F142" s="109">
        <f>IFERROR(IF(VLOOKUP($A142,'Annex 2 EHV charges'!$A:$O,9,FALSE)=0,"",VLOOKUP($A142,'Annex 2 EHV charges'!$A:$O,9,FALSE)),"")</f>
        <v>4.72</v>
      </c>
      <c r="G142" s="110">
        <f>IFERROR(IF(VLOOKUP($A142,'Annex 2 EHV charges'!$A:$O,10,FALSE)=0,"",VLOOKUP($A142,'Annex 2 EHV charges'!$A:$O,10,FALSE)),"")</f>
        <v>2.48</v>
      </c>
      <c r="H142" s="110">
        <f>IFERROR(IF(VLOOKUP($A142,'Annex 2 EHV charges'!$A:$O,11,FALSE)=0,"",VLOOKUP($A142,'Annex 2 EHV charges'!$A:$O,11,FALSE)),"")</f>
        <v>2.48</v>
      </c>
    </row>
    <row r="143" spans="1:8" x14ac:dyDescent="0.2">
      <c r="A143" s="103">
        <f t="array" ref="A143">IFERROR(INDEX('Annex 2 EHV charges'!$A$11:$A$410, MATCH(0, IF(ISBLANK('Annex 2 EHV charges'!$A$11:$A$410),1, COUNTIF(A$4:$A142, 'Annex 2 EHV charges'!$A$11:$A$410)), 0)),"")</f>
        <v>655</v>
      </c>
      <c r="B143" s="103">
        <f>IF($A143="","",VLOOKUP($A143,'Annex 2 EHV charges'!$A:$O,2,0))</f>
        <v>655</v>
      </c>
      <c r="C143" s="104">
        <f>IF($A143="","",VLOOKUP($A143,'Annex 2 EHV charges'!$A:$O,3,0))</f>
        <v>2200042141151</v>
      </c>
      <c r="D143" s="103" t="str">
        <f>IF($A143="","",VLOOKUP($A143,'Annex 2 EHV charges'!$A:$O,7,0))</f>
        <v>Eastcombe PV 33kV Gen</v>
      </c>
      <c r="E143" s="108">
        <f>IFERROR(IF(VLOOKUP($A143,'Annex 2 EHV charges'!$A:$O,8,FALSE)=0,"",VLOOKUP($A143,'Annex 2 EHV charges'!$A:$O,8,FALSE)),"")</f>
        <v>1.645</v>
      </c>
      <c r="F143" s="109">
        <f>IFERROR(IF(VLOOKUP($A143,'Annex 2 EHV charges'!$A:$O,9,FALSE)=0,"",VLOOKUP($A143,'Annex 2 EHV charges'!$A:$O,9,FALSE)),"")</f>
        <v>6.26</v>
      </c>
      <c r="G143" s="110">
        <f>IFERROR(IF(VLOOKUP($A143,'Annex 2 EHV charges'!$A:$O,10,FALSE)=0,"",VLOOKUP($A143,'Annex 2 EHV charges'!$A:$O,10,FALSE)),"")</f>
        <v>2.3199999999999998</v>
      </c>
      <c r="H143" s="110">
        <f>IFERROR(IF(VLOOKUP($A143,'Annex 2 EHV charges'!$A:$O,11,FALSE)=0,"",VLOOKUP($A143,'Annex 2 EHV charges'!$A:$O,11,FALSE)),"")</f>
        <v>2.3199999999999998</v>
      </c>
    </row>
    <row r="144" spans="1:8" x14ac:dyDescent="0.2">
      <c r="A144" s="103">
        <f t="array" ref="A144">IFERROR(INDEX('Annex 2 EHV charges'!$A$11:$A$410, MATCH(0, IF(ISBLANK('Annex 2 EHV charges'!$A$11:$A$410),1, COUNTIF(A$4:$A143, 'Annex 2 EHV charges'!$A$11:$A$410)), 0)),"")</f>
        <v>656</v>
      </c>
      <c r="B144" s="103">
        <f>IF($A144="","",VLOOKUP($A144,'Annex 2 EHV charges'!$A:$O,2,0))</f>
        <v>656</v>
      </c>
      <c r="C144" s="104">
        <f>IF($A144="","",VLOOKUP($A144,'Annex 2 EHV charges'!$A:$O,3,0))</f>
        <v>2200042172879</v>
      </c>
      <c r="D144" s="103" t="str">
        <f>IF($A144="","",VLOOKUP($A144,'Annex 2 EHV charges'!$A:$O,7,0))</f>
        <v>Bratton Flemming PV</v>
      </c>
      <c r="E144" s="108">
        <f>IFERROR(IF(VLOOKUP($A144,'Annex 2 EHV charges'!$A:$O,8,FALSE)=0,"",VLOOKUP($A144,'Annex 2 EHV charges'!$A:$O,8,FALSE)),"")</f>
        <v>0.72</v>
      </c>
      <c r="F144" s="109">
        <f>IFERROR(IF(VLOOKUP($A144,'Annex 2 EHV charges'!$A:$O,9,FALSE)=0,"",VLOOKUP($A144,'Annex 2 EHV charges'!$A:$O,9,FALSE)),"")</f>
        <v>4.97</v>
      </c>
      <c r="G144" s="110">
        <f>IFERROR(IF(VLOOKUP($A144,'Annex 2 EHV charges'!$A:$O,10,FALSE)=0,"",VLOOKUP($A144,'Annex 2 EHV charges'!$A:$O,10,FALSE)),"")</f>
        <v>1.92</v>
      </c>
      <c r="H144" s="110">
        <f>IFERROR(IF(VLOOKUP($A144,'Annex 2 EHV charges'!$A:$O,11,FALSE)=0,"",VLOOKUP($A144,'Annex 2 EHV charges'!$A:$O,11,FALSE)),"")</f>
        <v>1.92</v>
      </c>
    </row>
    <row r="145" spans="1:8" x14ac:dyDescent="0.2">
      <c r="A145" s="103">
        <f t="array" ref="A145">IFERROR(INDEX('Annex 2 EHV charges'!$A$11:$A$410, MATCH(0, IF(ISBLANK('Annex 2 EHV charges'!$A$11:$A$410),1, COUNTIF(A$4:$A144, 'Annex 2 EHV charges'!$A$11:$A$410)), 0)),"")</f>
        <v>657</v>
      </c>
      <c r="B145" s="103">
        <f>IF($A145="","",VLOOKUP($A145,'Annex 2 EHV charges'!$A:$O,2,0))</f>
        <v>657</v>
      </c>
      <c r="C145" s="104">
        <f>IF($A145="","",VLOOKUP($A145,'Annex 2 EHV charges'!$A:$O,3,0))</f>
        <v>2200042196736</v>
      </c>
      <c r="D145" s="103" t="str">
        <f>IF($A145="","",VLOOKUP($A145,'Annex 2 EHV charges'!$A:$O,7,0))</f>
        <v>Beaford Brook PV</v>
      </c>
      <c r="E145" s="108">
        <f>IFERROR(IF(VLOOKUP($A145,'Annex 2 EHV charges'!$A:$O,8,FALSE)=0,"",VLOOKUP($A145,'Annex 2 EHV charges'!$A:$O,8,FALSE)),"")</f>
        <v>0.78200000000000003</v>
      </c>
      <c r="F145" s="109">
        <f>IFERROR(IF(VLOOKUP($A145,'Annex 2 EHV charges'!$A:$O,9,FALSE)=0,"",VLOOKUP($A145,'Annex 2 EHV charges'!$A:$O,9,FALSE)),"")</f>
        <v>3.22</v>
      </c>
      <c r="G145" s="110">
        <f>IFERROR(IF(VLOOKUP($A145,'Annex 2 EHV charges'!$A:$O,10,FALSE)=0,"",VLOOKUP($A145,'Annex 2 EHV charges'!$A:$O,10,FALSE)),"")</f>
        <v>5.42</v>
      </c>
      <c r="H145" s="110">
        <f>IFERROR(IF(VLOOKUP($A145,'Annex 2 EHV charges'!$A:$O,11,FALSE)=0,"",VLOOKUP($A145,'Annex 2 EHV charges'!$A:$O,11,FALSE)),"")</f>
        <v>5.42</v>
      </c>
    </row>
    <row r="146" spans="1:8" x14ac:dyDescent="0.2">
      <c r="A146" s="103">
        <f t="array" ref="A146">IFERROR(INDEX('Annex 2 EHV charges'!$A$11:$A$410, MATCH(0, IF(ISBLANK('Annex 2 EHV charges'!$A$11:$A$410),1, COUNTIF(A$4:$A145, 'Annex 2 EHV charges'!$A$11:$A$410)), 0)),"")</f>
        <v>658</v>
      </c>
      <c r="B146" s="103">
        <f>IF($A146="","",VLOOKUP($A146,'Annex 2 EHV charges'!$A:$O,2,0))</f>
        <v>658</v>
      </c>
      <c r="C146" s="104">
        <f>IF($A146="","",VLOOKUP($A146,'Annex 2 EHV charges'!$A:$O,3,0))</f>
        <v>2200042206604</v>
      </c>
      <c r="D146" s="103" t="str">
        <f>IF($A146="","",VLOOKUP($A146,'Annex 2 EHV charges'!$A:$O,7,0))</f>
        <v>Park Wall PV</v>
      </c>
      <c r="E146" s="108">
        <f>IFERROR(IF(VLOOKUP($A146,'Annex 2 EHV charges'!$A:$O,8,FALSE)=0,"",VLOOKUP($A146,'Annex 2 EHV charges'!$A:$O,8,FALSE)),"")</f>
        <v>0.65400000000000003</v>
      </c>
      <c r="F146" s="109">
        <f>IFERROR(IF(VLOOKUP($A146,'Annex 2 EHV charges'!$A:$O,9,FALSE)=0,"",VLOOKUP($A146,'Annex 2 EHV charges'!$A:$O,9,FALSE)),"")</f>
        <v>3.1</v>
      </c>
      <c r="G146" s="110">
        <f>IFERROR(IF(VLOOKUP($A146,'Annex 2 EHV charges'!$A:$O,10,FALSE)=0,"",VLOOKUP($A146,'Annex 2 EHV charges'!$A:$O,10,FALSE)),"")</f>
        <v>2.5299999999999998</v>
      </c>
      <c r="H146" s="110">
        <f>IFERROR(IF(VLOOKUP($A146,'Annex 2 EHV charges'!$A:$O,11,FALSE)=0,"",VLOOKUP($A146,'Annex 2 EHV charges'!$A:$O,11,FALSE)),"")</f>
        <v>2.5299999999999998</v>
      </c>
    </row>
    <row r="147" spans="1:8" x14ac:dyDescent="0.2">
      <c r="A147" s="103">
        <f t="array" ref="A147">IFERROR(INDEX('Annex 2 EHV charges'!$A$11:$A$410, MATCH(0, IF(ISBLANK('Annex 2 EHV charges'!$A$11:$A$410),1, COUNTIF(A$4:$A146, 'Annex 2 EHV charges'!$A$11:$A$410)), 0)),"")</f>
        <v>659</v>
      </c>
      <c r="B147" s="103">
        <f>IF($A147="","",VLOOKUP($A147,'Annex 2 EHV charges'!$A:$O,2,0))</f>
        <v>659</v>
      </c>
      <c r="C147" s="104">
        <f>IF($A147="","",VLOOKUP($A147,'Annex 2 EHV charges'!$A:$O,3,0))</f>
        <v>2200042198501</v>
      </c>
      <c r="D147" s="103" t="str">
        <f>IF($A147="","",VLOOKUP($A147,'Annex 2 EHV charges'!$A:$O,7,0))</f>
        <v>Bradford Solar Park</v>
      </c>
      <c r="E147" s="108">
        <f>IFERROR(IF(VLOOKUP($A147,'Annex 2 EHV charges'!$A:$O,8,FALSE)=0,"",VLOOKUP($A147,'Annex 2 EHV charges'!$A:$O,8,FALSE)),"")</f>
        <v>1.7569999999999999</v>
      </c>
      <c r="F147" s="109">
        <f>IFERROR(IF(VLOOKUP($A147,'Annex 2 EHV charges'!$A:$O,9,FALSE)=0,"",VLOOKUP($A147,'Annex 2 EHV charges'!$A:$O,9,FALSE)),"")</f>
        <v>21.13</v>
      </c>
      <c r="G147" s="110">
        <f>IFERROR(IF(VLOOKUP($A147,'Annex 2 EHV charges'!$A:$O,10,FALSE)=0,"",VLOOKUP($A147,'Annex 2 EHV charges'!$A:$O,10,FALSE)),"")</f>
        <v>1.73</v>
      </c>
      <c r="H147" s="110">
        <f>IFERROR(IF(VLOOKUP($A147,'Annex 2 EHV charges'!$A:$O,11,FALSE)=0,"",VLOOKUP($A147,'Annex 2 EHV charges'!$A:$O,11,FALSE)),"")</f>
        <v>1.73</v>
      </c>
    </row>
    <row r="148" spans="1:8" x14ac:dyDescent="0.2">
      <c r="A148" s="103">
        <f t="array" ref="A148">IFERROR(INDEX('Annex 2 EHV charges'!$A$11:$A$410, MATCH(0, IF(ISBLANK('Annex 2 EHV charges'!$A$11:$A$410),1, COUNTIF(A$4:$A147, 'Annex 2 EHV charges'!$A$11:$A$410)), 0)),"")</f>
        <v>662</v>
      </c>
      <c r="B148" s="103">
        <f>IF($A148="","",VLOOKUP($A148,'Annex 2 EHV charges'!$A:$O,2,0))</f>
        <v>662</v>
      </c>
      <c r="C148" s="104">
        <f>IF($A148="","",VLOOKUP($A148,'Annex 2 EHV charges'!$A:$O,3,0))</f>
        <v>2200041982938</v>
      </c>
      <c r="D148" s="103" t="str">
        <f>IF($A148="","",VLOOKUP($A148,'Annex 2 EHV charges'!$A:$O,7,0))</f>
        <v>Causilgey PV 33kV Gen</v>
      </c>
      <c r="E148" s="108">
        <f>IFERROR(IF(VLOOKUP($A148,'Annex 2 EHV charges'!$A:$O,8,FALSE)=0,"",VLOOKUP($A148,'Annex 2 EHV charges'!$A:$O,8,FALSE)),"")</f>
        <v>0.89200000000000002</v>
      </c>
      <c r="F148" s="109">
        <f>IFERROR(IF(VLOOKUP($A148,'Annex 2 EHV charges'!$A:$O,9,FALSE)=0,"",VLOOKUP($A148,'Annex 2 EHV charges'!$A:$O,9,FALSE)),"")</f>
        <v>2.89</v>
      </c>
      <c r="G148" s="110">
        <f>IFERROR(IF(VLOOKUP($A148,'Annex 2 EHV charges'!$A:$O,10,FALSE)=0,"",VLOOKUP($A148,'Annex 2 EHV charges'!$A:$O,10,FALSE)),"")</f>
        <v>3.09</v>
      </c>
      <c r="H148" s="110">
        <f>IFERROR(IF(VLOOKUP($A148,'Annex 2 EHV charges'!$A:$O,11,FALSE)=0,"",VLOOKUP($A148,'Annex 2 EHV charges'!$A:$O,11,FALSE)),"")</f>
        <v>3.09</v>
      </c>
    </row>
    <row r="149" spans="1:8" x14ac:dyDescent="0.2">
      <c r="A149" s="103">
        <f t="array" ref="A149">IFERROR(INDEX('Annex 2 EHV charges'!$A$11:$A$410, MATCH(0, IF(ISBLANK('Annex 2 EHV charges'!$A$11:$A$410),1, COUNTIF(A$4:$A148, 'Annex 2 EHV charges'!$A$11:$A$410)), 0)),"")</f>
        <v>663</v>
      </c>
      <c r="B149" s="103">
        <f>IF($A149="","",VLOOKUP($A149,'Annex 2 EHV charges'!$A:$O,2,0))</f>
        <v>663</v>
      </c>
      <c r="C149" s="104">
        <f>IF($A149="","",VLOOKUP($A149,'Annex 2 EHV charges'!$A:$O,3,0))</f>
        <v>2200042042966</v>
      </c>
      <c r="D149" s="103" t="str">
        <f>IF($A149="","",VLOOKUP($A149,'Annex 2 EHV charges'!$A:$O,7,0))</f>
        <v>Beechgrove Farm PV 33kV</v>
      </c>
      <c r="E149" s="108">
        <f>IFERROR(IF(VLOOKUP($A149,'Annex 2 EHV charges'!$A:$O,8,FALSE)=0,"",VLOOKUP($A149,'Annex 2 EHV charges'!$A:$O,8,FALSE)),"")</f>
        <v>0.39300000000000002</v>
      </c>
      <c r="F149" s="109">
        <f>IFERROR(IF(VLOOKUP($A149,'Annex 2 EHV charges'!$A:$O,9,FALSE)=0,"",VLOOKUP($A149,'Annex 2 EHV charges'!$A:$O,9,FALSE)),"")</f>
        <v>1.93</v>
      </c>
      <c r="G149" s="110">
        <f>IFERROR(IF(VLOOKUP($A149,'Annex 2 EHV charges'!$A:$O,10,FALSE)=0,"",VLOOKUP($A149,'Annex 2 EHV charges'!$A:$O,10,FALSE)),"")</f>
        <v>3.34</v>
      </c>
      <c r="H149" s="110">
        <f>IFERROR(IF(VLOOKUP($A149,'Annex 2 EHV charges'!$A:$O,11,FALSE)=0,"",VLOOKUP($A149,'Annex 2 EHV charges'!$A:$O,11,FALSE)),"")</f>
        <v>3.34</v>
      </c>
    </row>
    <row r="150" spans="1:8" x14ac:dyDescent="0.2">
      <c r="A150" s="103">
        <f t="array" ref="A150">IFERROR(INDEX('Annex 2 EHV charges'!$A$11:$A$410, MATCH(0, IF(ISBLANK('Annex 2 EHV charges'!$A$11:$A$410),1, COUNTIF(A$4:$A149, 'Annex 2 EHV charges'!$A$11:$A$410)), 0)),"")</f>
        <v>664</v>
      </c>
      <c r="B150" s="103">
        <f>IF($A150="","",VLOOKUP($A150,'Annex 2 EHV charges'!$A:$O,2,0))</f>
        <v>664</v>
      </c>
      <c r="C150" s="104">
        <f>IF($A150="","",VLOOKUP($A150,'Annex 2 EHV charges'!$A:$O,3,0))</f>
        <v>2200041857484</v>
      </c>
      <c r="D150" s="103" t="str">
        <f>IF($A150="","",VLOOKUP($A150,'Annex 2 EHV charges'!$A:$O,7,0))</f>
        <v>Isles of Scilly</v>
      </c>
      <c r="E150" s="108">
        <f>IFERROR(IF(VLOOKUP($A150,'Annex 2 EHV charges'!$A:$O,8,FALSE)=0,"",VLOOKUP($A150,'Annex 2 EHV charges'!$A:$O,8,FALSE)),"")</f>
        <v>17.524000000000001</v>
      </c>
      <c r="F150" s="109">
        <f>IFERROR(IF(VLOOKUP($A150,'Annex 2 EHV charges'!$A:$O,9,FALSE)=0,"",VLOOKUP($A150,'Annex 2 EHV charges'!$A:$O,9,FALSE)),"")</f>
        <v>22.97</v>
      </c>
      <c r="G150" s="110">
        <f>IFERROR(IF(VLOOKUP($A150,'Annex 2 EHV charges'!$A:$O,10,FALSE)=0,"",VLOOKUP($A150,'Annex 2 EHV charges'!$A:$O,10,FALSE)),"")</f>
        <v>1.63</v>
      </c>
      <c r="H150" s="110">
        <f>IFERROR(IF(VLOOKUP($A150,'Annex 2 EHV charges'!$A:$O,11,FALSE)=0,"",VLOOKUP($A150,'Annex 2 EHV charges'!$A:$O,11,FALSE)),"")</f>
        <v>1.63</v>
      </c>
    </row>
    <row r="151" spans="1:8" x14ac:dyDescent="0.2">
      <c r="A151" s="103">
        <f t="array" ref="A151">IFERROR(INDEX('Annex 2 EHV charges'!$A$11:$A$410, MATCH(0, IF(ISBLANK('Annex 2 EHV charges'!$A$11:$A$410),1, COUNTIF(A$4:$A150, 'Annex 2 EHV charges'!$A$11:$A$410)), 0)),"")</f>
        <v>665</v>
      </c>
      <c r="B151" s="103">
        <f>IF($A151="","",VLOOKUP($A151,'Annex 2 EHV charges'!$A:$O,2,0))</f>
        <v>665</v>
      </c>
      <c r="C151" s="104">
        <f>IF($A151="","",VLOOKUP($A151,'Annex 2 EHV charges'!$A:$O,3,0))</f>
        <v>2200042019345</v>
      </c>
      <c r="D151" s="103" t="str">
        <f>IF($A151="","",VLOOKUP($A151,'Annex 2 EHV charges'!$A:$O,7,0))</f>
        <v>BLACKDITCH 33kV</v>
      </c>
      <c r="E151" s="108">
        <f>IFERROR(IF(VLOOKUP($A151,'Annex 2 EHV charges'!$A:$O,8,FALSE)=0,"",VLOOKUP($A151,'Annex 2 EHV charges'!$A:$O,8,FALSE)),"")</f>
        <v>0.68500000000000005</v>
      </c>
      <c r="F151" s="109">
        <f>IFERROR(IF(VLOOKUP($A151,'Annex 2 EHV charges'!$A:$O,9,FALSE)=0,"",VLOOKUP($A151,'Annex 2 EHV charges'!$A:$O,9,FALSE)),"")</f>
        <v>0.54</v>
      </c>
      <c r="G151" s="110">
        <f>IFERROR(IF(VLOOKUP($A151,'Annex 2 EHV charges'!$A:$O,10,FALSE)=0,"",VLOOKUP($A151,'Annex 2 EHV charges'!$A:$O,10,FALSE)),"")</f>
        <v>4.33</v>
      </c>
      <c r="H151" s="110">
        <f>IFERROR(IF(VLOOKUP($A151,'Annex 2 EHV charges'!$A:$O,11,FALSE)=0,"",VLOOKUP($A151,'Annex 2 EHV charges'!$A:$O,11,FALSE)),"")</f>
        <v>4.33</v>
      </c>
    </row>
    <row r="152" spans="1:8" x14ac:dyDescent="0.2">
      <c r="A152" s="103">
        <f t="array" ref="A152">IFERROR(INDEX('Annex 2 EHV charges'!$A$11:$A$410, MATCH(0, IF(ISBLANK('Annex 2 EHV charges'!$A$11:$A$410),1, COUNTIF(A$4:$A151, 'Annex 2 EHV charges'!$A$11:$A$410)), 0)),"")</f>
        <v>669</v>
      </c>
      <c r="B152" s="103">
        <f>IF($A152="","",VLOOKUP($A152,'Annex 2 EHV charges'!$A:$O,2,0))</f>
        <v>669</v>
      </c>
      <c r="C152" s="104">
        <f>IF($A152="","",VLOOKUP($A152,'Annex 2 EHV charges'!$A:$O,3,0))</f>
        <v>2200030348718</v>
      </c>
      <c r="D152" s="103" t="str">
        <f>IF($A152="","",VLOOKUP($A152,'Annex 2 EHV charges'!$A:$O,7,0))</f>
        <v>Avonmouth Docks Boundary</v>
      </c>
      <c r="E152" s="108">
        <f>IFERROR(IF(VLOOKUP($A152,'Annex 2 EHV charges'!$A:$O,8,FALSE)=0,"",VLOOKUP($A152,'Annex 2 EHV charges'!$A:$O,8,FALSE)),"")</f>
        <v>0.47</v>
      </c>
      <c r="F152" s="109">
        <f>IFERROR(IF(VLOOKUP($A152,'Annex 2 EHV charges'!$A:$O,9,FALSE)=0,"",VLOOKUP($A152,'Annex 2 EHV charges'!$A:$O,9,FALSE)),"")</f>
        <v>1415.9</v>
      </c>
      <c r="G152" s="110">
        <f>IFERROR(IF(VLOOKUP($A152,'Annex 2 EHV charges'!$A:$O,10,FALSE)=0,"",VLOOKUP($A152,'Annex 2 EHV charges'!$A:$O,10,FALSE)),"")</f>
        <v>1.71</v>
      </c>
      <c r="H152" s="110">
        <f>IFERROR(IF(VLOOKUP($A152,'Annex 2 EHV charges'!$A:$O,11,FALSE)=0,"",VLOOKUP($A152,'Annex 2 EHV charges'!$A:$O,11,FALSE)),"")</f>
        <v>1.71</v>
      </c>
    </row>
    <row r="153" spans="1:8" x14ac:dyDescent="0.2">
      <c r="A153" s="103">
        <f t="array" ref="A153">IFERROR(INDEX('Annex 2 EHV charges'!$A$11:$A$410, MATCH(0, IF(ISBLANK('Annex 2 EHV charges'!$A$11:$A$410),1, COUNTIF(A$4:$A152, 'Annex 2 EHV charges'!$A$11:$A$410)), 0)),"")</f>
        <v>673</v>
      </c>
      <c r="B153" s="103">
        <f>IF($A153="","",VLOOKUP($A153,'Annex 2 EHV charges'!$A:$O,2,0))</f>
        <v>673</v>
      </c>
      <c r="C153" s="104">
        <f>IF($A153="","",VLOOKUP($A153,'Annex 2 EHV charges'!$A:$O,3,0))</f>
        <v>2200042534070</v>
      </c>
      <c r="D153" s="103" t="str">
        <f>IF($A153="","",VLOOKUP($A153,'Annex 2 EHV charges'!$A:$O,7,0))</f>
        <v>CERC St Dennis</v>
      </c>
      <c r="E153" s="108" t="str">
        <f>IFERROR(IF(VLOOKUP($A153,'Annex 2 EHV charges'!$A:$O,8,FALSE)=0,"",VLOOKUP($A153,'Annex 2 EHV charges'!$A:$O,8,FALSE)),"")</f>
        <v/>
      </c>
      <c r="F153" s="109">
        <f>IFERROR(IF(VLOOKUP($A153,'Annex 2 EHV charges'!$A:$O,9,FALSE)=0,"",VLOOKUP($A153,'Annex 2 EHV charges'!$A:$O,9,FALSE)),"")</f>
        <v>2514.2399999999998</v>
      </c>
      <c r="G153" s="110">
        <f>IFERROR(IF(VLOOKUP($A153,'Annex 2 EHV charges'!$A:$O,10,FALSE)=0,"",VLOOKUP($A153,'Annex 2 EHV charges'!$A:$O,10,FALSE)),"")</f>
        <v>1.36</v>
      </c>
      <c r="H153" s="110">
        <f>IFERROR(IF(VLOOKUP($A153,'Annex 2 EHV charges'!$A:$O,11,FALSE)=0,"",VLOOKUP($A153,'Annex 2 EHV charges'!$A:$O,11,FALSE)),"")</f>
        <v>1.36</v>
      </c>
    </row>
    <row r="154" spans="1:8" x14ac:dyDescent="0.2">
      <c r="A154" s="103">
        <f t="array" ref="A154">IFERROR(INDEX('Annex 2 EHV charges'!$A$11:$A$410, MATCH(0, IF(ISBLANK('Annex 2 EHV charges'!$A$11:$A$410),1, COUNTIF(A$4:$A153, 'Annex 2 EHV charges'!$A$11:$A$410)), 0)),"")</f>
        <v>674</v>
      </c>
      <c r="B154" s="103">
        <f>IF($A154="","",VLOOKUP($A154,'Annex 2 EHV charges'!$A:$O,2,0))</f>
        <v>674</v>
      </c>
      <c r="C154" s="104">
        <f>IF($A154="","",VLOOKUP($A154,'Annex 2 EHV charges'!$A:$O,3,0))</f>
        <v>2200042538720</v>
      </c>
      <c r="D154" s="103" t="str">
        <f>IF($A154="","",VLOOKUP($A154,'Annex 2 EHV charges'!$A:$O,7,0))</f>
        <v>Severnside Energy Recovery Centre</v>
      </c>
      <c r="E154" s="108" t="str">
        <f>IFERROR(IF(VLOOKUP($A154,'Annex 2 EHV charges'!$A:$O,8,FALSE)=0,"",VLOOKUP($A154,'Annex 2 EHV charges'!$A:$O,8,FALSE)),"")</f>
        <v/>
      </c>
      <c r="F154" s="109">
        <f>IFERROR(IF(VLOOKUP($A154,'Annex 2 EHV charges'!$A:$O,9,FALSE)=0,"",VLOOKUP($A154,'Annex 2 EHV charges'!$A:$O,9,FALSE)),"")</f>
        <v>959.65</v>
      </c>
      <c r="G154" s="110">
        <f>IFERROR(IF(VLOOKUP($A154,'Annex 2 EHV charges'!$A:$O,10,FALSE)=0,"",VLOOKUP($A154,'Annex 2 EHV charges'!$A:$O,10,FALSE)),"")</f>
        <v>0.67</v>
      </c>
      <c r="H154" s="110">
        <f>IFERROR(IF(VLOOKUP($A154,'Annex 2 EHV charges'!$A:$O,11,FALSE)=0,"",VLOOKUP($A154,'Annex 2 EHV charges'!$A:$O,11,FALSE)),"")</f>
        <v>0.67</v>
      </c>
    </row>
    <row r="155" spans="1:8" x14ac:dyDescent="0.2">
      <c r="A155" s="103">
        <f t="array" ref="A155">IFERROR(INDEX('Annex 2 EHV charges'!$A$11:$A$410, MATCH(0, IF(ISBLANK('Annex 2 EHV charges'!$A$11:$A$410),1, COUNTIF(A$4:$A154, 'Annex 2 EHV charges'!$A$11:$A$410)), 0)),"")</f>
        <v>675</v>
      </c>
      <c r="B155" s="103">
        <f>IF($A155="","",VLOOKUP($A155,'Annex 2 EHV charges'!$A:$O,2,0))</f>
        <v>675</v>
      </c>
      <c r="C155" s="104">
        <f>IF($A155="","",VLOOKUP($A155,'Annex 2 EHV charges'!$A:$O,3,0))</f>
        <v>2200042787377</v>
      </c>
      <c r="D155" s="103" t="str">
        <f>IF($A155="","",VLOOKUP($A155,'Annex 2 EHV charges'!$A:$O,7,0))</f>
        <v>Old Green Wind Farm &amp; Battery</v>
      </c>
      <c r="E155" s="108" t="str">
        <f>IFERROR(IF(VLOOKUP($A155,'Annex 2 EHV charges'!$A:$O,8,FALSE)=0,"",VLOOKUP($A155,'Annex 2 EHV charges'!$A:$O,8,FALSE)),"")</f>
        <v/>
      </c>
      <c r="F155" s="109">
        <f>IFERROR(IF(VLOOKUP($A155,'Annex 2 EHV charges'!$A:$O,9,FALSE)=0,"",VLOOKUP($A155,'Annex 2 EHV charges'!$A:$O,9,FALSE)),"")</f>
        <v>229.07</v>
      </c>
      <c r="G155" s="110">
        <f>IFERROR(IF(VLOOKUP($A155,'Annex 2 EHV charges'!$A:$O,10,FALSE)=0,"",VLOOKUP($A155,'Annex 2 EHV charges'!$A:$O,10,FALSE)),"")</f>
        <v>1.21</v>
      </c>
      <c r="H155" s="110">
        <f>IFERROR(IF(VLOOKUP($A155,'Annex 2 EHV charges'!$A:$O,11,FALSE)=0,"",VLOOKUP($A155,'Annex 2 EHV charges'!$A:$O,11,FALSE)),"")</f>
        <v>1.21</v>
      </c>
    </row>
    <row r="156" spans="1:8" x14ac:dyDescent="0.2">
      <c r="A156" s="103">
        <f t="array" ref="A156">IFERROR(INDEX('Annex 2 EHV charges'!$A$11:$A$410, MATCH(0, IF(ISBLANK('Annex 2 EHV charges'!$A$11:$A$410),1, COUNTIF(A$4:$A155, 'Annex 2 EHV charges'!$A$11:$A$410)), 0)),"")</f>
        <v>690</v>
      </c>
      <c r="B156" s="103">
        <f>IF($A156="","",VLOOKUP($A156,'Annex 2 EHV charges'!$A:$O,2,0))</f>
        <v>690</v>
      </c>
      <c r="C156" s="104">
        <f>IF($A156="","",VLOOKUP($A156,'Annex 2 EHV charges'!$A:$O,3,0))</f>
        <v>2200030348620</v>
      </c>
      <c r="D156" s="103" t="str">
        <f>IF($A156="","",VLOOKUP($A156,'Annex 2 EHV charges'!$A:$O,7,0))</f>
        <v>Norbora</v>
      </c>
      <c r="E156" s="108">
        <f>IFERROR(IF(VLOOKUP($A156,'Annex 2 EHV charges'!$A:$O,8,FALSE)=0,"",VLOOKUP($A156,'Annex 2 EHV charges'!$A:$O,8,FALSE)),"")</f>
        <v>0.748</v>
      </c>
      <c r="F156" s="109">
        <f>IFERROR(IF(VLOOKUP($A156,'Annex 2 EHV charges'!$A:$O,9,FALSE)=0,"",VLOOKUP($A156,'Annex 2 EHV charges'!$A:$O,9,FALSE)),"")</f>
        <v>546.12</v>
      </c>
      <c r="G156" s="110">
        <f>IFERROR(IF(VLOOKUP($A156,'Annex 2 EHV charges'!$A:$O,10,FALSE)=0,"",VLOOKUP($A156,'Annex 2 EHV charges'!$A:$O,10,FALSE)),"")</f>
        <v>6.02</v>
      </c>
      <c r="H156" s="110">
        <f>IFERROR(IF(VLOOKUP($A156,'Annex 2 EHV charges'!$A:$O,11,FALSE)=0,"",VLOOKUP($A156,'Annex 2 EHV charges'!$A:$O,11,FALSE)),"")</f>
        <v>6.02</v>
      </c>
    </row>
    <row r="157" spans="1:8" ht="25.5" x14ac:dyDescent="0.2">
      <c r="A157" s="103">
        <f t="array" ref="A157">IFERROR(INDEX('Annex 2 EHV charges'!$A$11:$A$410, MATCH(0, IF(ISBLANK('Annex 2 EHV charges'!$A$11:$A$410),1, COUNTIF(A$4:$A156, 'Annex 2 EHV charges'!$A$11:$A$410)), 0)),"")</f>
        <v>692</v>
      </c>
      <c r="B157" s="103">
        <f>IF($A157="","",VLOOKUP($A157,'Annex 2 EHV charges'!$A:$O,2,0))</f>
        <v>692</v>
      </c>
      <c r="C157" s="104" t="str">
        <f>IF($A157="","",VLOOKUP($A157,'Annex 2 EHV charges'!$A:$O,3,0))</f>
        <v>2200030349084
2200032161977</v>
      </c>
      <c r="D157" s="103" t="str">
        <f>IF($A157="","",VLOOKUP($A157,'Annex 2 EHV charges'!$A:$O,7,0))</f>
        <v>SWW Tamar</v>
      </c>
      <c r="E157" s="108">
        <f>IFERROR(IF(VLOOKUP($A157,'Annex 2 EHV charges'!$A:$O,8,FALSE)=0,"",VLOOKUP($A157,'Annex 2 EHV charges'!$A:$O,8,FALSE)),"")</f>
        <v>1.355</v>
      </c>
      <c r="F157" s="109">
        <f>IFERROR(IF(VLOOKUP($A157,'Annex 2 EHV charges'!$A:$O,9,FALSE)=0,"",VLOOKUP($A157,'Annex 2 EHV charges'!$A:$O,9,FALSE)),"")</f>
        <v>2415.9299999999998</v>
      </c>
      <c r="G157" s="110">
        <f>IFERROR(IF(VLOOKUP($A157,'Annex 2 EHV charges'!$A:$O,10,FALSE)=0,"",VLOOKUP($A157,'Annex 2 EHV charges'!$A:$O,10,FALSE)),"")</f>
        <v>3.68</v>
      </c>
      <c r="H157" s="110">
        <f>IFERROR(IF(VLOOKUP($A157,'Annex 2 EHV charges'!$A:$O,11,FALSE)=0,"",VLOOKUP($A157,'Annex 2 EHV charges'!$A:$O,11,FALSE)),"")</f>
        <v>3.68</v>
      </c>
    </row>
    <row r="158" spans="1:8" ht="25.5" x14ac:dyDescent="0.2">
      <c r="A158" s="103">
        <f t="array" ref="A158">IFERROR(INDEX('Annex 2 EHV charges'!$A$11:$A$410, MATCH(0, IF(ISBLANK('Annex 2 EHV charges'!$A$11:$A$410),1, COUNTIF(A$4:$A157, 'Annex 2 EHV charges'!$A$11:$A$410)), 0)),"")</f>
        <v>694</v>
      </c>
      <c r="B158" s="103">
        <f>IF($A158="","",VLOOKUP($A158,'Annex 2 EHV charges'!$A:$O,2,0))</f>
        <v>694</v>
      </c>
      <c r="C158" s="104" t="str">
        <f>IF($A158="","",VLOOKUP($A158,'Annex 2 EHV charges'!$A:$O,3,0))</f>
        <v>2200030349075
2200032161930</v>
      </c>
      <c r="D158" s="103" t="str">
        <f>IF($A158="","",VLOOKUP($A158,'Annex 2 EHV charges'!$A:$O,7,0))</f>
        <v>SWW Roadford</v>
      </c>
      <c r="E158" s="108">
        <f>IFERROR(IF(VLOOKUP($A158,'Annex 2 EHV charges'!$A:$O,8,FALSE)=0,"",VLOOKUP($A158,'Annex 2 EHV charges'!$A:$O,8,FALSE)),"")</f>
        <v>1.4219999999999999</v>
      </c>
      <c r="F158" s="109">
        <f>IFERROR(IF(VLOOKUP($A158,'Annex 2 EHV charges'!$A:$O,9,FALSE)=0,"",VLOOKUP($A158,'Annex 2 EHV charges'!$A:$O,9,FALSE)),"")</f>
        <v>661.43</v>
      </c>
      <c r="G158" s="110">
        <f>IFERROR(IF(VLOOKUP($A158,'Annex 2 EHV charges'!$A:$O,10,FALSE)=0,"",VLOOKUP($A158,'Annex 2 EHV charges'!$A:$O,10,FALSE)),"")</f>
        <v>5.72</v>
      </c>
      <c r="H158" s="110">
        <f>IFERROR(IF(VLOOKUP($A158,'Annex 2 EHV charges'!$A:$O,11,FALSE)=0,"",VLOOKUP($A158,'Annex 2 EHV charges'!$A:$O,11,FALSE)),"")</f>
        <v>5.72</v>
      </c>
    </row>
    <row r="159" spans="1:8" ht="25.5" x14ac:dyDescent="0.2">
      <c r="A159" s="103">
        <f t="array" ref="A159">IFERROR(INDEX('Annex 2 EHV charges'!$A$11:$A$410, MATCH(0, IF(ISBLANK('Annex 2 EHV charges'!$A$11:$A$410),1, COUNTIF(A$4:$A158, 'Annex 2 EHV charges'!$A$11:$A$410)), 0)),"")</f>
        <v>695</v>
      </c>
      <c r="B159" s="103">
        <f>IF($A159="","",VLOOKUP($A159,'Annex 2 EHV charges'!$A:$O,2,0))</f>
        <v>695</v>
      </c>
      <c r="C159" s="104" t="str">
        <f>IF($A159="","",VLOOKUP($A159,'Annex 2 EHV charges'!$A:$O,3,0))</f>
        <v>2200030348319
2200030348328</v>
      </c>
      <c r="D159" s="103" t="str">
        <f>IF($A159="","",VLOOKUP($A159,'Annex 2 EHV charges'!$A:$O,7,0))</f>
        <v>ST Regis</v>
      </c>
      <c r="E159" s="108">
        <f>IFERROR(IF(VLOOKUP($A159,'Annex 2 EHV charges'!$A:$O,8,FALSE)=0,"",VLOOKUP($A159,'Annex 2 EHV charges'!$A:$O,8,FALSE)),"")</f>
        <v>1.405</v>
      </c>
      <c r="F159" s="109">
        <f>IFERROR(IF(VLOOKUP($A159,'Annex 2 EHV charges'!$A:$O,9,FALSE)=0,"",VLOOKUP($A159,'Annex 2 EHV charges'!$A:$O,9,FALSE)),"")</f>
        <v>2275.27</v>
      </c>
      <c r="G159" s="110">
        <f>IFERROR(IF(VLOOKUP($A159,'Annex 2 EHV charges'!$A:$O,10,FALSE)=0,"",VLOOKUP($A159,'Annex 2 EHV charges'!$A:$O,10,FALSE)),"")</f>
        <v>0.99</v>
      </c>
      <c r="H159" s="110">
        <f>IFERROR(IF(VLOOKUP($A159,'Annex 2 EHV charges'!$A:$O,11,FALSE)=0,"",VLOOKUP($A159,'Annex 2 EHV charges'!$A:$O,11,FALSE)),"")</f>
        <v>0.99</v>
      </c>
    </row>
    <row r="160" spans="1:8" x14ac:dyDescent="0.2">
      <c r="A160" s="103">
        <f t="array" ref="A160">IFERROR(INDEX('Annex 2 EHV charges'!$A$11:$A$410, MATCH(0, IF(ISBLANK('Annex 2 EHV charges'!$A$11:$A$410),1, COUNTIF(A$4:$A159, 'Annex 2 EHV charges'!$A$11:$A$410)), 0)),"")</f>
        <v>696</v>
      </c>
      <c r="B160" s="103">
        <f>IF($A160="","",VLOOKUP($A160,'Annex 2 EHV charges'!$A:$O,2,0))</f>
        <v>696</v>
      </c>
      <c r="C160" s="104">
        <f>IF($A160="","",VLOOKUP($A160,'Annex 2 EHV charges'!$A:$O,3,0))</f>
        <v>2200030347928</v>
      </c>
      <c r="D160" s="103" t="str">
        <f>IF($A160="","",VLOOKUP($A160,'Annex 2 EHV charges'!$A:$O,7,0))</f>
        <v>Tarmac</v>
      </c>
      <c r="E160" s="108">
        <f>IFERROR(IF(VLOOKUP($A160,'Annex 2 EHV charges'!$A:$O,8,FALSE)=0,"",VLOOKUP($A160,'Annex 2 EHV charges'!$A:$O,8,FALSE)),"")</f>
        <v>9.5389999999999997</v>
      </c>
      <c r="F160" s="109">
        <f>IFERROR(IF(VLOOKUP($A160,'Annex 2 EHV charges'!$A:$O,9,FALSE)=0,"",VLOOKUP($A160,'Annex 2 EHV charges'!$A:$O,9,FALSE)),"")</f>
        <v>687.25</v>
      </c>
      <c r="G160" s="110">
        <f>IFERROR(IF(VLOOKUP($A160,'Annex 2 EHV charges'!$A:$O,10,FALSE)=0,"",VLOOKUP($A160,'Annex 2 EHV charges'!$A:$O,10,FALSE)),"")</f>
        <v>5.08</v>
      </c>
      <c r="H160" s="110">
        <f>IFERROR(IF(VLOOKUP($A160,'Annex 2 EHV charges'!$A:$O,11,FALSE)=0,"",VLOOKUP($A160,'Annex 2 EHV charges'!$A:$O,11,FALSE)),"")</f>
        <v>5.08</v>
      </c>
    </row>
    <row r="161" spans="1:8" ht="25.5" x14ac:dyDescent="0.2">
      <c r="A161" s="103">
        <f t="array" ref="A161">IFERROR(INDEX('Annex 2 EHV charges'!$A$11:$A$410, MATCH(0, IF(ISBLANK('Annex 2 EHV charges'!$A$11:$A$410),1, COUNTIF(A$4:$A160, 'Annex 2 EHV charges'!$A$11:$A$410)), 0)),"")</f>
        <v>697</v>
      </c>
      <c r="B161" s="103">
        <f>IF($A161="","",VLOOKUP($A161,'Annex 2 EHV charges'!$A:$O,2,0))</f>
        <v>697</v>
      </c>
      <c r="C161" s="104" t="str">
        <f>IF($A161="","",VLOOKUP($A161,'Annex 2 EHV charges'!$A:$O,3,0))</f>
        <v>2200030348026
2200030348035</v>
      </c>
      <c r="D161" s="103" t="str">
        <f>IF($A161="","",VLOOKUP($A161,'Annex 2 EHV charges'!$A:$O,7,0))</f>
        <v>Abbeywood</v>
      </c>
      <c r="E161" s="108">
        <f>IFERROR(IF(VLOOKUP($A161,'Annex 2 EHV charges'!$A:$O,8,FALSE)=0,"",VLOOKUP($A161,'Annex 2 EHV charges'!$A:$O,8,FALSE)),"")</f>
        <v>0.85099999999999998</v>
      </c>
      <c r="F161" s="109">
        <f>IFERROR(IF(VLOOKUP($A161,'Annex 2 EHV charges'!$A:$O,9,FALSE)=0,"",VLOOKUP($A161,'Annex 2 EHV charges'!$A:$O,9,FALSE)),"")</f>
        <v>262.29000000000002</v>
      </c>
      <c r="G161" s="110">
        <f>IFERROR(IF(VLOOKUP($A161,'Annex 2 EHV charges'!$A:$O,10,FALSE)=0,"",VLOOKUP($A161,'Annex 2 EHV charges'!$A:$O,10,FALSE)),"")</f>
        <v>2.79</v>
      </c>
      <c r="H161" s="110">
        <f>IFERROR(IF(VLOOKUP($A161,'Annex 2 EHV charges'!$A:$O,11,FALSE)=0,"",VLOOKUP($A161,'Annex 2 EHV charges'!$A:$O,11,FALSE)),"")</f>
        <v>2.79</v>
      </c>
    </row>
    <row r="162" spans="1:8" ht="25.5" x14ac:dyDescent="0.2">
      <c r="A162" s="103">
        <f t="array" ref="A162">IFERROR(INDEX('Annex 2 EHV charges'!$A$11:$A$410, MATCH(0, IF(ISBLANK('Annex 2 EHV charges'!$A$11:$A$410),1, COUNTIF(A$4:$A161, 'Annex 2 EHV charges'!$A$11:$A$410)), 0)),"")</f>
        <v>698</v>
      </c>
      <c r="B162" s="103">
        <f>IF($A162="","",VLOOKUP($A162,'Annex 2 EHV charges'!$A:$O,2,0))</f>
        <v>698</v>
      </c>
      <c r="C162" s="104" t="str">
        <f>IF($A162="","",VLOOKUP($A162,'Annex 2 EHV charges'!$A:$O,3,0))</f>
        <v>2200030347101
2200032161995</v>
      </c>
      <c r="D162" s="103" t="str">
        <f>IF($A162="","",VLOOKUP($A162,'Annex 2 EHV charges'!$A:$O,7,0))</f>
        <v>HewlettPackard</v>
      </c>
      <c r="E162" s="108">
        <f>IFERROR(IF(VLOOKUP($A162,'Annex 2 EHV charges'!$A:$O,8,FALSE)=0,"",VLOOKUP($A162,'Annex 2 EHV charges'!$A:$O,8,FALSE)),"")</f>
        <v>1.514</v>
      </c>
      <c r="F162" s="109">
        <f>IFERROR(IF(VLOOKUP($A162,'Annex 2 EHV charges'!$A:$O,9,FALSE)=0,"",VLOOKUP($A162,'Annex 2 EHV charges'!$A:$O,9,FALSE)),"")</f>
        <v>262.29000000000002</v>
      </c>
      <c r="G162" s="110">
        <f>IFERROR(IF(VLOOKUP($A162,'Annex 2 EHV charges'!$A:$O,10,FALSE)=0,"",VLOOKUP($A162,'Annex 2 EHV charges'!$A:$O,10,FALSE)),"")</f>
        <v>4.3099999999999996</v>
      </c>
      <c r="H162" s="110">
        <f>IFERROR(IF(VLOOKUP($A162,'Annex 2 EHV charges'!$A:$O,11,FALSE)=0,"",VLOOKUP($A162,'Annex 2 EHV charges'!$A:$O,11,FALSE)),"")</f>
        <v>4.3099999999999996</v>
      </c>
    </row>
    <row r="163" spans="1:8" x14ac:dyDescent="0.2">
      <c r="A163" s="103">
        <f t="array" ref="A163">IFERROR(INDEX('Annex 2 EHV charges'!$A$11:$A$410, MATCH(0, IF(ISBLANK('Annex 2 EHV charges'!$A$11:$A$410),1, COUNTIF(A$4:$A162, 'Annex 2 EHV charges'!$A$11:$A$410)), 0)),"")</f>
        <v>699</v>
      </c>
      <c r="B163" s="103">
        <f>IF($A163="","",VLOOKUP($A163,'Annex 2 EHV charges'!$A:$O,2,0))</f>
        <v>699</v>
      </c>
      <c r="C163" s="104">
        <f>IF($A163="","",VLOOKUP($A163,'Annex 2 EHV charges'!$A:$O,3,0))</f>
        <v>2200030354118</v>
      </c>
      <c r="D163" s="103" t="str">
        <f>IF($A163="","",VLOOKUP($A163,'Annex 2 EHV charges'!$A:$O,7,0))</f>
        <v>Blagdon</v>
      </c>
      <c r="E163" s="108">
        <f>IFERROR(IF(VLOOKUP($A163,'Annex 2 EHV charges'!$A:$O,8,FALSE)=0,"",VLOOKUP($A163,'Annex 2 EHV charges'!$A:$O,8,FALSE)),"")</f>
        <v>11.225</v>
      </c>
      <c r="F163" s="109">
        <f>IFERROR(IF(VLOOKUP($A163,'Annex 2 EHV charges'!$A:$O,9,FALSE)=0,"",VLOOKUP($A163,'Annex 2 EHV charges'!$A:$O,9,FALSE)),"")</f>
        <v>131.13999999999999</v>
      </c>
      <c r="G163" s="110">
        <f>IFERROR(IF(VLOOKUP($A163,'Annex 2 EHV charges'!$A:$O,10,FALSE)=0,"",VLOOKUP($A163,'Annex 2 EHV charges'!$A:$O,10,FALSE)),"")</f>
        <v>4.09</v>
      </c>
      <c r="H163" s="110">
        <f>IFERROR(IF(VLOOKUP($A163,'Annex 2 EHV charges'!$A:$O,11,FALSE)=0,"",VLOOKUP($A163,'Annex 2 EHV charges'!$A:$O,11,FALSE)),"")</f>
        <v>4.09</v>
      </c>
    </row>
    <row r="164" spans="1:8" ht="25.5" x14ac:dyDescent="0.2">
      <c r="A164" s="103">
        <f t="array" ref="A164">IFERROR(INDEX('Annex 2 EHV charges'!$A$11:$A$410, MATCH(0, IF(ISBLANK('Annex 2 EHV charges'!$A$11:$A$410),1, COUNTIF(A$4:$A163, 'Annex 2 EHV charges'!$A$11:$A$410)), 0)),"")</f>
        <v>700</v>
      </c>
      <c r="B164" s="103">
        <f>IF($A164="","",VLOOKUP($A164,'Annex 2 EHV charges'!$A:$O,2,0))</f>
        <v>700</v>
      </c>
      <c r="C164" s="104" t="str">
        <f>IF($A164="","",VLOOKUP($A164,'Annex 2 EHV charges'!$A:$O,3,0))</f>
        <v>2200031997477
2200031997529</v>
      </c>
      <c r="D164" s="103" t="str">
        <f>IF($A164="","",VLOOKUP($A164,'Annex 2 EHV charges'!$A:$O,7,0))</f>
        <v>BristolAirport</v>
      </c>
      <c r="E164" s="108">
        <f>IFERROR(IF(VLOOKUP($A164,'Annex 2 EHV charges'!$A:$O,8,FALSE)=0,"",VLOOKUP($A164,'Annex 2 EHV charges'!$A:$O,8,FALSE)),"")</f>
        <v>12.276999999999999</v>
      </c>
      <c r="F164" s="109">
        <f>IFERROR(IF(VLOOKUP($A164,'Annex 2 EHV charges'!$A:$O,9,FALSE)=0,"",VLOOKUP($A164,'Annex 2 EHV charges'!$A:$O,9,FALSE)),"")</f>
        <v>262.29000000000002</v>
      </c>
      <c r="G164" s="110">
        <f>IFERROR(IF(VLOOKUP($A164,'Annex 2 EHV charges'!$A:$O,10,FALSE)=0,"",VLOOKUP($A164,'Annex 2 EHV charges'!$A:$O,10,FALSE)),"")</f>
        <v>10.67</v>
      </c>
      <c r="H164" s="110">
        <f>IFERROR(IF(VLOOKUP($A164,'Annex 2 EHV charges'!$A:$O,11,FALSE)=0,"",VLOOKUP($A164,'Annex 2 EHV charges'!$A:$O,11,FALSE)),"")</f>
        <v>10.67</v>
      </c>
    </row>
    <row r="165" spans="1:8" x14ac:dyDescent="0.2">
      <c r="A165" s="103">
        <f t="array" ref="A165">IFERROR(INDEX('Annex 2 EHV charges'!$A$11:$A$410, MATCH(0, IF(ISBLANK('Annex 2 EHV charges'!$A$11:$A$410),1, COUNTIF(A$4:$A164, 'Annex 2 EHV charges'!$A$11:$A$410)), 0)),"")</f>
        <v>701</v>
      </c>
      <c r="B165" s="103">
        <f>IF($A165="","",VLOOKUP($A165,'Annex 2 EHV charges'!$A:$O,2,0))</f>
        <v>701</v>
      </c>
      <c r="C165" s="104">
        <f>IF($A165="","",VLOOKUP($A165,'Annex 2 EHV charges'!$A:$O,3,0))</f>
        <v>2200031846059</v>
      </c>
      <c r="D165" s="103" t="str">
        <f>IF($A165="","",VLOOKUP($A165,'Annex 2 EHV charges'!$A:$O,7,0))</f>
        <v>BGasHallen</v>
      </c>
      <c r="E165" s="108">
        <f>IFERROR(IF(VLOOKUP($A165,'Annex 2 EHV charges'!$A:$O,8,FALSE)=0,"",VLOOKUP($A165,'Annex 2 EHV charges'!$A:$O,8,FALSE)),"")</f>
        <v>2.5099999999999998</v>
      </c>
      <c r="F165" s="109">
        <f>IFERROR(IF(VLOOKUP($A165,'Annex 2 EHV charges'!$A:$O,9,FALSE)=0,"",VLOOKUP($A165,'Annex 2 EHV charges'!$A:$O,9,FALSE)),"")</f>
        <v>915.68</v>
      </c>
      <c r="G165" s="110">
        <f>IFERROR(IF(VLOOKUP($A165,'Annex 2 EHV charges'!$A:$O,10,FALSE)=0,"",VLOOKUP($A165,'Annex 2 EHV charges'!$A:$O,10,FALSE)),"")</f>
        <v>1.51</v>
      </c>
      <c r="H165" s="110">
        <f>IFERROR(IF(VLOOKUP($A165,'Annex 2 EHV charges'!$A:$O,11,FALSE)=0,"",VLOOKUP($A165,'Annex 2 EHV charges'!$A:$O,11,FALSE)),"")</f>
        <v>1.51</v>
      </c>
    </row>
    <row r="166" spans="1:8" x14ac:dyDescent="0.2">
      <c r="A166" s="103">
        <f t="array" ref="A166">IFERROR(INDEX('Annex 2 EHV charges'!$A$11:$A$410, MATCH(0, IF(ISBLANK('Annex 2 EHV charges'!$A$11:$A$410),1, COUNTIF(A$4:$A165, 'Annex 2 EHV charges'!$A$11:$A$410)), 0)),"")</f>
        <v>702</v>
      </c>
      <c r="B166" s="103">
        <f>IF($A166="","",VLOOKUP($A166,'Annex 2 EHV charges'!$A:$O,2,0))</f>
        <v>702</v>
      </c>
      <c r="C166" s="104">
        <f>IF($A166="","",VLOOKUP($A166,'Annex 2 EHV charges'!$A:$O,3,0))</f>
        <v>2200030349260</v>
      </c>
      <c r="D166" s="103" t="str">
        <f>IF($A166="","",VLOOKUP($A166,'Annex 2 EHV charges'!$A:$O,7,0))</f>
        <v>Portbury Dock</v>
      </c>
      <c r="E166" s="108">
        <f>IFERROR(IF(VLOOKUP($A166,'Annex 2 EHV charges'!$A:$O,8,FALSE)=0,"",VLOOKUP($A166,'Annex 2 EHV charges'!$A:$O,8,FALSE)),"")</f>
        <v>2.9409999999999998</v>
      </c>
      <c r="F166" s="109">
        <f>IFERROR(IF(VLOOKUP($A166,'Annex 2 EHV charges'!$A:$O,9,FALSE)=0,"",VLOOKUP($A166,'Annex 2 EHV charges'!$A:$O,9,FALSE)),"")</f>
        <v>724.74</v>
      </c>
      <c r="G166" s="110">
        <f>IFERROR(IF(VLOOKUP($A166,'Annex 2 EHV charges'!$A:$O,10,FALSE)=0,"",VLOOKUP($A166,'Annex 2 EHV charges'!$A:$O,10,FALSE)),"")</f>
        <v>2.38</v>
      </c>
      <c r="H166" s="110">
        <f>IFERROR(IF(VLOOKUP($A166,'Annex 2 EHV charges'!$A:$O,11,FALSE)=0,"",VLOOKUP($A166,'Annex 2 EHV charges'!$A:$O,11,FALSE)),"")</f>
        <v>2.38</v>
      </c>
    </row>
    <row r="167" spans="1:8" x14ac:dyDescent="0.2">
      <c r="A167" s="103">
        <f t="array" ref="A167">IFERROR(INDEX('Annex 2 EHV charges'!$A$11:$A$410, MATCH(0, IF(ISBLANK('Annex 2 EHV charges'!$A$11:$A$410),1, COUNTIF(A$4:$A166, 'Annex 2 EHV charges'!$A$11:$A$410)), 0)),"")</f>
        <v>703</v>
      </c>
      <c r="B167" s="103">
        <f>IF($A167="","",VLOOKUP($A167,'Annex 2 EHV charges'!$A:$O,2,0))</f>
        <v>703</v>
      </c>
      <c r="C167" s="104">
        <f>IF($A167="","",VLOOKUP($A167,'Annex 2 EHV charges'!$A:$O,3,0))</f>
        <v>2200030348470</v>
      </c>
      <c r="D167" s="103" t="str">
        <f>IF($A167="","",VLOOKUP($A167,'Annex 2 EHV charges'!$A:$O,7,0))</f>
        <v>Whatley Quarry</v>
      </c>
      <c r="E167" s="108">
        <f>IFERROR(IF(VLOOKUP($A167,'Annex 2 EHV charges'!$A:$O,8,FALSE)=0,"",VLOOKUP($A167,'Annex 2 EHV charges'!$A:$O,8,FALSE)),"")</f>
        <v>7.17</v>
      </c>
      <c r="F167" s="109">
        <f>IFERROR(IF(VLOOKUP($A167,'Annex 2 EHV charges'!$A:$O,9,FALSE)=0,"",VLOOKUP($A167,'Annex 2 EHV charges'!$A:$O,9,FALSE)),"")</f>
        <v>65.569999999999993</v>
      </c>
      <c r="G167" s="110">
        <f>IFERROR(IF(VLOOKUP($A167,'Annex 2 EHV charges'!$A:$O,10,FALSE)=0,"",VLOOKUP($A167,'Annex 2 EHV charges'!$A:$O,10,FALSE)),"")</f>
        <v>3.11</v>
      </c>
      <c r="H167" s="110">
        <f>IFERROR(IF(VLOOKUP($A167,'Annex 2 EHV charges'!$A:$O,11,FALSE)=0,"",VLOOKUP($A167,'Annex 2 EHV charges'!$A:$O,11,FALSE)),"")</f>
        <v>3.11</v>
      </c>
    </row>
    <row r="168" spans="1:8" ht="25.5" x14ac:dyDescent="0.2">
      <c r="A168" s="103">
        <f t="array" ref="A168">IFERROR(INDEX('Annex 2 EHV charges'!$A$11:$A$410, MATCH(0, IF(ISBLANK('Annex 2 EHV charges'!$A$11:$A$410),1, COUNTIF(A$4:$A167, 'Annex 2 EHV charges'!$A$11:$A$410)), 0)),"")</f>
        <v>704</v>
      </c>
      <c r="B168" s="103">
        <f>IF($A168="","",VLOOKUP($A168,'Annex 2 EHV charges'!$A:$O,2,0))</f>
        <v>704</v>
      </c>
      <c r="C168" s="104" t="str">
        <f>IF($A168="","",VLOOKUP($A168,'Annex 2 EHV charges'!$A:$O,3,0))</f>
        <v>2200030349093
2200040240630</v>
      </c>
      <c r="D168" s="103" t="str">
        <f>IF($A168="","",VLOOKUP($A168,'Annex 2 EHV charges'!$A:$O,7,0))</f>
        <v>FalmouthDocks</v>
      </c>
      <c r="E168" s="108">
        <f>IFERROR(IF(VLOOKUP($A168,'Annex 2 EHV charges'!$A:$O,8,FALSE)=0,"",VLOOKUP($A168,'Annex 2 EHV charges'!$A:$O,8,FALSE)),"")</f>
        <v>3.5840000000000001</v>
      </c>
      <c r="F168" s="109">
        <f>IFERROR(IF(VLOOKUP($A168,'Annex 2 EHV charges'!$A:$O,9,FALSE)=0,"",VLOOKUP($A168,'Annex 2 EHV charges'!$A:$O,9,FALSE)),"")</f>
        <v>262.29000000000002</v>
      </c>
      <c r="G168" s="110">
        <f>IFERROR(IF(VLOOKUP($A168,'Annex 2 EHV charges'!$A:$O,10,FALSE)=0,"",VLOOKUP($A168,'Annex 2 EHV charges'!$A:$O,10,FALSE)),"")</f>
        <v>4.16</v>
      </c>
      <c r="H168" s="110">
        <f>IFERROR(IF(VLOOKUP($A168,'Annex 2 EHV charges'!$A:$O,11,FALSE)=0,"",VLOOKUP($A168,'Annex 2 EHV charges'!$A:$O,11,FALSE)),"")</f>
        <v>4.16</v>
      </c>
    </row>
    <row r="169" spans="1:8" ht="25.5" x14ac:dyDescent="0.2">
      <c r="A169" s="103">
        <f t="array" ref="A169">IFERROR(INDEX('Annex 2 EHV charges'!$A$11:$A$410, MATCH(0, IF(ISBLANK('Annex 2 EHV charges'!$A$11:$A$410),1, COUNTIF(A$4:$A168, 'Annex 2 EHV charges'!$A$11:$A$410)), 0)),"")</f>
        <v>705</v>
      </c>
      <c r="B169" s="103">
        <f>IF($A169="","",VLOOKUP($A169,'Annex 2 EHV charges'!$A:$O,2,0))</f>
        <v>705</v>
      </c>
      <c r="C169" s="104" t="str">
        <f>IF($A169="","",VLOOKUP($A169,'Annex 2 EHV charges'!$A:$O,3,0))</f>
        <v>2200040661200
2200040661219</v>
      </c>
      <c r="D169" s="103" t="str">
        <f>IF($A169="","",VLOOKUP($A169,'Annex 2 EHV charges'!$A:$O,7,0))</f>
        <v>AstraZeneca</v>
      </c>
      <c r="E169" s="108" t="str">
        <f>IFERROR(IF(VLOOKUP($A169,'Annex 2 EHV charges'!$A:$O,8,FALSE)=0,"",VLOOKUP($A169,'Annex 2 EHV charges'!$A:$O,8,FALSE)),"")</f>
        <v/>
      </c>
      <c r="F169" s="109">
        <f>IFERROR(IF(VLOOKUP($A169,'Annex 2 EHV charges'!$A:$O,9,FALSE)=0,"",VLOOKUP($A169,'Annex 2 EHV charges'!$A:$O,9,FALSE)),"")</f>
        <v>5320.73</v>
      </c>
      <c r="G169" s="110">
        <f>IFERROR(IF(VLOOKUP($A169,'Annex 2 EHV charges'!$A:$O,10,FALSE)=0,"",VLOOKUP($A169,'Annex 2 EHV charges'!$A:$O,10,FALSE)),"")</f>
        <v>1.45</v>
      </c>
      <c r="H169" s="110">
        <f>IFERROR(IF(VLOOKUP($A169,'Annex 2 EHV charges'!$A:$O,11,FALSE)=0,"",VLOOKUP($A169,'Annex 2 EHV charges'!$A:$O,11,FALSE)),"")</f>
        <v>1.45</v>
      </c>
    </row>
    <row r="170" spans="1:8" ht="25.5" x14ac:dyDescent="0.2">
      <c r="A170" s="103">
        <f t="array" ref="A170">IFERROR(INDEX('Annex 2 EHV charges'!$A$11:$A$410, MATCH(0, IF(ISBLANK('Annex 2 EHV charges'!$A$11:$A$410),1, COUNTIF(A$4:$A169, 'Annex 2 EHV charges'!$A$11:$A$410)), 0)),"")</f>
        <v>706</v>
      </c>
      <c r="B170" s="103">
        <f>IF($A170="","",VLOOKUP($A170,'Annex 2 EHV charges'!$A:$O,2,0))</f>
        <v>706</v>
      </c>
      <c r="C170" s="104" t="str">
        <f>IF($A170="","",VLOOKUP($A170,'Annex 2 EHV charges'!$A:$O,3,0))</f>
        <v>2200040468930
2200042670943</v>
      </c>
      <c r="D170" s="103" t="str">
        <f>IF($A170="","",VLOOKUP($A170,'Annex 2 EHV charges'!$A:$O,7,0))</f>
        <v>DairyCrestDavidstow</v>
      </c>
      <c r="E170" s="108">
        <f>IFERROR(IF(VLOOKUP($A170,'Annex 2 EHV charges'!$A:$O,8,FALSE)=0,"",VLOOKUP($A170,'Annex 2 EHV charges'!$A:$O,8,FALSE)),"")</f>
        <v>7.4690000000000003</v>
      </c>
      <c r="F170" s="109">
        <f>IFERROR(IF(VLOOKUP($A170,'Annex 2 EHV charges'!$A:$O,9,FALSE)=0,"",VLOOKUP($A170,'Annex 2 EHV charges'!$A:$O,9,FALSE)),"")</f>
        <v>2604.29</v>
      </c>
      <c r="G170" s="110">
        <f>IFERROR(IF(VLOOKUP($A170,'Annex 2 EHV charges'!$A:$O,10,FALSE)=0,"",VLOOKUP($A170,'Annex 2 EHV charges'!$A:$O,10,FALSE)),"")</f>
        <v>6.22</v>
      </c>
      <c r="H170" s="110">
        <f>IFERROR(IF(VLOOKUP($A170,'Annex 2 EHV charges'!$A:$O,11,FALSE)=0,"",VLOOKUP($A170,'Annex 2 EHV charges'!$A:$O,11,FALSE)),"")</f>
        <v>6.22</v>
      </c>
    </row>
    <row r="171" spans="1:8" x14ac:dyDescent="0.2">
      <c r="A171" s="103">
        <f t="array" ref="A171">IFERROR(INDEX('Annex 2 EHV charges'!$A$11:$A$410, MATCH(0, IF(ISBLANK('Annex 2 EHV charges'!$A$11:$A$410),1, COUNTIF(A$4:$A170, 'Annex 2 EHV charges'!$A$11:$A$410)), 0)),"")</f>
        <v>707</v>
      </c>
      <c r="B171" s="103">
        <f>IF($A171="","",VLOOKUP($A171,'Annex 2 EHV charges'!$A:$O,2,0))</f>
        <v>707</v>
      </c>
      <c r="C171" s="104">
        <f>IF($A171="","",VLOOKUP($A171,'Annex 2 EHV charges'!$A:$O,3,0))</f>
        <v>2200041209970</v>
      </c>
      <c r="D171" s="103" t="str">
        <f>IF($A171="","",VLOOKUP($A171,'Annex 2 EHV charges'!$A:$O,7,0))</f>
        <v>Hemyock (Broadpath LF)</v>
      </c>
      <c r="E171" s="108">
        <f>IFERROR(IF(VLOOKUP($A171,'Annex 2 EHV charges'!$A:$O,8,FALSE)=0,"",VLOOKUP($A171,'Annex 2 EHV charges'!$A:$O,8,FALSE)),"")</f>
        <v>5.9710000000000001</v>
      </c>
      <c r="F171" s="109">
        <f>IFERROR(IF(VLOOKUP($A171,'Annex 2 EHV charges'!$A:$O,9,FALSE)=0,"",VLOOKUP($A171,'Annex 2 EHV charges'!$A:$O,9,FALSE)),"")</f>
        <v>6.24</v>
      </c>
      <c r="G171" s="110">
        <f>IFERROR(IF(VLOOKUP($A171,'Annex 2 EHV charges'!$A:$O,10,FALSE)=0,"",VLOOKUP($A171,'Annex 2 EHV charges'!$A:$O,10,FALSE)),"")</f>
        <v>1.3</v>
      </c>
      <c r="H171" s="110">
        <f>IFERROR(IF(VLOOKUP($A171,'Annex 2 EHV charges'!$A:$O,11,FALSE)=0,"",VLOOKUP($A171,'Annex 2 EHV charges'!$A:$O,11,FALSE)),"")</f>
        <v>1.3</v>
      </c>
    </row>
    <row r="172" spans="1:8" x14ac:dyDescent="0.2">
      <c r="A172" s="103">
        <f t="array" ref="A172">IFERROR(INDEX('Annex 2 EHV charges'!$A$11:$A$410, MATCH(0, IF(ISBLANK('Annex 2 EHV charges'!$A$11:$A$410),1, COUNTIF(A$4:$A171, 'Annex 2 EHV charges'!$A$11:$A$410)), 0)),"")</f>
        <v>708</v>
      </c>
      <c r="B172" s="103">
        <f>IF($A172="","",VLOOKUP($A172,'Annex 2 EHV charges'!$A:$O,2,0))</f>
        <v>708</v>
      </c>
      <c r="C172" s="104">
        <f>IF($A172="","",VLOOKUP($A172,'Annex 2 EHV charges'!$A:$O,3,0))</f>
        <v>2200030348373</v>
      </c>
      <c r="D172" s="103" t="str">
        <f>IF($A172="","",VLOOKUP($A172,'Annex 2 EHV charges'!$A:$O,7,0))</f>
        <v>Imerys(Torycombe)</v>
      </c>
      <c r="E172" s="108">
        <f>IFERROR(IF(VLOOKUP($A172,'Annex 2 EHV charges'!$A:$O,8,FALSE)=0,"",VLOOKUP($A172,'Annex 2 EHV charges'!$A:$O,8,FALSE)),"")</f>
        <v>6.024</v>
      </c>
      <c r="F172" s="109">
        <f>IFERROR(IF(VLOOKUP($A172,'Annex 2 EHV charges'!$A:$O,9,FALSE)=0,"",VLOOKUP($A172,'Annex 2 EHV charges'!$A:$O,9,FALSE)),"")</f>
        <v>142.88</v>
      </c>
      <c r="G172" s="110">
        <f>IFERROR(IF(VLOOKUP($A172,'Annex 2 EHV charges'!$A:$O,10,FALSE)=0,"",VLOOKUP($A172,'Annex 2 EHV charges'!$A:$O,10,FALSE)),"")</f>
        <v>3.23</v>
      </c>
      <c r="H172" s="110">
        <f>IFERROR(IF(VLOOKUP($A172,'Annex 2 EHV charges'!$A:$O,11,FALSE)=0,"",VLOOKUP($A172,'Annex 2 EHV charges'!$A:$O,11,FALSE)),"")</f>
        <v>3.23</v>
      </c>
    </row>
    <row r="173" spans="1:8" ht="25.5" x14ac:dyDescent="0.2">
      <c r="A173" s="103">
        <f t="array" ref="A173">IFERROR(INDEX('Annex 2 EHV charges'!$A$11:$A$410, MATCH(0, IF(ISBLANK('Annex 2 EHV charges'!$A$11:$A$410),1, COUNTIF(A$4:$A172, 'Annex 2 EHV charges'!$A$11:$A$410)), 0)),"")</f>
        <v>709</v>
      </c>
      <c r="B173" s="103">
        <f>IF($A173="","",VLOOKUP($A173,'Annex 2 EHV charges'!$A:$O,2,0))</f>
        <v>709</v>
      </c>
      <c r="C173" s="104" t="str">
        <f>IF($A173="","",VLOOKUP($A173,'Annex 2 EHV charges'!$A:$O,3,0))</f>
        <v>2200030346710
2200032196710</v>
      </c>
      <c r="D173" s="103" t="str">
        <f>IF($A173="","",VLOOKUP($A173,'Annex 2 EHV charges'!$A:$O,7,0))</f>
        <v>Royal United Hospital</v>
      </c>
      <c r="E173" s="108">
        <f>IFERROR(IF(VLOOKUP($A173,'Annex 2 EHV charges'!$A:$O,8,FALSE)=0,"",VLOOKUP($A173,'Annex 2 EHV charges'!$A:$O,8,FALSE)),"")</f>
        <v>8.1720000000000006</v>
      </c>
      <c r="F173" s="109">
        <f>IFERROR(IF(VLOOKUP($A173,'Annex 2 EHV charges'!$A:$O,9,FALSE)=0,"",VLOOKUP($A173,'Annex 2 EHV charges'!$A:$O,9,FALSE)),"")</f>
        <v>148.53</v>
      </c>
      <c r="G173" s="110">
        <f>IFERROR(IF(VLOOKUP($A173,'Annex 2 EHV charges'!$A:$O,10,FALSE)=0,"",VLOOKUP($A173,'Annex 2 EHV charges'!$A:$O,10,FALSE)),"")</f>
        <v>1.43</v>
      </c>
      <c r="H173" s="110">
        <f>IFERROR(IF(VLOOKUP($A173,'Annex 2 EHV charges'!$A:$O,11,FALSE)=0,"",VLOOKUP($A173,'Annex 2 EHV charges'!$A:$O,11,FALSE)),"")</f>
        <v>1.43</v>
      </c>
    </row>
    <row r="174" spans="1:8" x14ac:dyDescent="0.2">
      <c r="A174" s="103">
        <f t="array" ref="A174">IFERROR(INDEX('Annex 2 EHV charges'!$A$11:$A$410, MATCH(0, IF(ISBLANK('Annex 2 EHV charges'!$A$11:$A$410),1, COUNTIF(A$4:$A173, 'Annex 2 EHV charges'!$A$11:$A$410)), 0)),"")</f>
        <v>713</v>
      </c>
      <c r="B174" s="103">
        <f>IF($A174="","",VLOOKUP($A174,'Annex 2 EHV charges'!$A:$O,2,0))</f>
        <v>713</v>
      </c>
      <c r="C174" s="104">
        <f>IF($A174="","",VLOOKUP($A174,'Annex 2 EHV charges'!$A:$O,3,0))</f>
        <v>2200042194640</v>
      </c>
      <c r="D174" s="103" t="str">
        <f>IF($A174="","",VLOOKUP($A174,'Annex 2 EHV charges'!$A:$O,7,0))</f>
        <v>Avonmouth BCC WF 33kV Gen</v>
      </c>
      <c r="E174" s="108" t="str">
        <f>IFERROR(IF(VLOOKUP($A174,'Annex 2 EHV charges'!$A:$O,8,FALSE)=0,"",VLOOKUP($A174,'Annex 2 EHV charges'!$A:$O,8,FALSE)),"")</f>
        <v/>
      </c>
      <c r="F174" s="109">
        <f>IFERROR(IF(VLOOKUP($A174,'Annex 2 EHV charges'!$A:$O,9,FALSE)=0,"",VLOOKUP($A174,'Annex 2 EHV charges'!$A:$O,9,FALSE)),"")</f>
        <v>18.28</v>
      </c>
      <c r="G174" s="110">
        <f>IFERROR(IF(VLOOKUP($A174,'Annex 2 EHV charges'!$A:$O,10,FALSE)=0,"",VLOOKUP($A174,'Annex 2 EHV charges'!$A:$O,10,FALSE)),"")</f>
        <v>1.04</v>
      </c>
      <c r="H174" s="110">
        <f>IFERROR(IF(VLOOKUP($A174,'Annex 2 EHV charges'!$A:$O,11,FALSE)=0,"",VLOOKUP($A174,'Annex 2 EHV charges'!$A:$O,11,FALSE)),"")</f>
        <v>1.04</v>
      </c>
    </row>
    <row r="175" spans="1:8" x14ac:dyDescent="0.2">
      <c r="A175" s="103">
        <f t="array" ref="A175">IFERROR(INDEX('Annex 2 EHV charges'!$A$11:$A$410, MATCH(0, IF(ISBLANK('Annex 2 EHV charges'!$A$11:$A$410),1, COUNTIF(A$4:$A174, 'Annex 2 EHV charges'!$A$11:$A$410)), 0)),"")</f>
        <v>714</v>
      </c>
      <c r="B175" s="103">
        <f>IF($A175="","",VLOOKUP($A175,'Annex 2 EHV charges'!$A:$O,2,0))</f>
        <v>714</v>
      </c>
      <c r="C175" s="104">
        <f>IF($A175="","",VLOOKUP($A175,'Annex 2 EHV charges'!$A:$O,3,0))</f>
        <v>2200042108127</v>
      </c>
      <c r="D175" s="103" t="str">
        <f>IF($A175="","",VLOOKUP($A175,'Annex 2 EHV charges'!$A:$O,7,0))</f>
        <v>Bodiniel PV Park 33kV Gen</v>
      </c>
      <c r="E175" s="108">
        <f>IFERROR(IF(VLOOKUP($A175,'Annex 2 EHV charges'!$A:$O,8,FALSE)=0,"",VLOOKUP($A175,'Annex 2 EHV charges'!$A:$O,8,FALSE)),"")</f>
        <v>0.76700000000000002</v>
      </c>
      <c r="F175" s="109">
        <f>IFERROR(IF(VLOOKUP($A175,'Annex 2 EHV charges'!$A:$O,9,FALSE)=0,"",VLOOKUP($A175,'Annex 2 EHV charges'!$A:$O,9,FALSE)),"")</f>
        <v>3.53</v>
      </c>
      <c r="G175" s="110">
        <f>IFERROR(IF(VLOOKUP($A175,'Annex 2 EHV charges'!$A:$O,10,FALSE)=0,"",VLOOKUP($A175,'Annex 2 EHV charges'!$A:$O,10,FALSE)),"")</f>
        <v>2.79</v>
      </c>
      <c r="H175" s="110">
        <f>IFERROR(IF(VLOOKUP($A175,'Annex 2 EHV charges'!$A:$O,11,FALSE)=0,"",VLOOKUP($A175,'Annex 2 EHV charges'!$A:$O,11,FALSE)),"")</f>
        <v>2.79</v>
      </c>
    </row>
    <row r="176" spans="1:8" x14ac:dyDescent="0.2">
      <c r="A176" s="103">
        <f t="array" ref="A176">IFERROR(INDEX('Annex 2 EHV charges'!$A$11:$A$410, MATCH(0, IF(ISBLANK('Annex 2 EHV charges'!$A$11:$A$410),1, COUNTIF(A$4:$A175, 'Annex 2 EHV charges'!$A$11:$A$410)), 0)),"")</f>
        <v>715</v>
      </c>
      <c r="B176" s="103">
        <f>IF($A176="","",VLOOKUP($A176,'Annex 2 EHV charges'!$A:$O,2,0))</f>
        <v>715</v>
      </c>
      <c r="C176" s="104">
        <f>IF($A176="","",VLOOKUP($A176,'Annex 2 EHV charges'!$A:$O,3,0))</f>
        <v>2200042385453</v>
      </c>
      <c r="D176" s="103" t="str">
        <f>IF($A176="","",VLOOKUP($A176,'Annex 2 EHV charges'!$A:$O,7,0))</f>
        <v>Garlenick WF 33kV</v>
      </c>
      <c r="E176" s="108">
        <f>IFERROR(IF(VLOOKUP($A176,'Annex 2 EHV charges'!$A:$O,8,FALSE)=0,"",VLOOKUP($A176,'Annex 2 EHV charges'!$A:$O,8,FALSE)),"")</f>
        <v>0.88</v>
      </c>
      <c r="F176" s="109">
        <f>IFERROR(IF(VLOOKUP($A176,'Annex 2 EHV charges'!$A:$O,9,FALSE)=0,"",VLOOKUP($A176,'Annex 2 EHV charges'!$A:$O,9,FALSE)),"")</f>
        <v>65.900000000000006</v>
      </c>
      <c r="G176" s="110">
        <f>IFERROR(IF(VLOOKUP($A176,'Annex 2 EHV charges'!$A:$O,10,FALSE)=0,"",VLOOKUP($A176,'Annex 2 EHV charges'!$A:$O,10,FALSE)),"")</f>
        <v>1.1599999999999999</v>
      </c>
      <c r="H176" s="110">
        <f>IFERROR(IF(VLOOKUP($A176,'Annex 2 EHV charges'!$A:$O,11,FALSE)=0,"",VLOOKUP($A176,'Annex 2 EHV charges'!$A:$O,11,FALSE)),"")</f>
        <v>1.1599999999999999</v>
      </c>
    </row>
    <row r="177" spans="1:8" x14ac:dyDescent="0.2">
      <c r="A177" s="103">
        <f t="array" ref="A177">IFERROR(INDEX('Annex 2 EHV charges'!$A$11:$A$410, MATCH(0, IF(ISBLANK('Annex 2 EHV charges'!$A$11:$A$410),1, COUNTIF(A$4:$A176, 'Annex 2 EHV charges'!$A$11:$A$410)), 0)),"")</f>
        <v>716</v>
      </c>
      <c r="B177" s="103">
        <f>IF($A177="","",VLOOKUP($A177,'Annex 2 EHV charges'!$A:$O,2,0))</f>
        <v>716</v>
      </c>
      <c r="C177" s="104">
        <f>IF($A177="","",VLOOKUP($A177,'Annex 2 EHV charges'!$A:$O,3,0))</f>
        <v>2200042165037</v>
      </c>
      <c r="D177" s="103" t="str">
        <f>IF($A177="","",VLOOKUP($A177,'Annex 2 EHV charges'!$A:$O,7,0))</f>
        <v>Warleigh Barton PV 33kV Gen</v>
      </c>
      <c r="E177" s="108">
        <f>IFERROR(IF(VLOOKUP($A177,'Annex 2 EHV charges'!$A:$O,8,FALSE)=0,"",VLOOKUP($A177,'Annex 2 EHV charges'!$A:$O,8,FALSE)),"")</f>
        <v>0.51100000000000001</v>
      </c>
      <c r="F177" s="109">
        <f>IFERROR(IF(VLOOKUP($A177,'Annex 2 EHV charges'!$A:$O,9,FALSE)=0,"",VLOOKUP($A177,'Annex 2 EHV charges'!$A:$O,9,FALSE)),"")</f>
        <v>5.45</v>
      </c>
      <c r="G177" s="110">
        <f>IFERROR(IF(VLOOKUP($A177,'Annex 2 EHV charges'!$A:$O,10,FALSE)=0,"",VLOOKUP($A177,'Annex 2 EHV charges'!$A:$O,10,FALSE)),"")</f>
        <v>1.64</v>
      </c>
      <c r="H177" s="110">
        <f>IFERROR(IF(VLOOKUP($A177,'Annex 2 EHV charges'!$A:$O,11,FALSE)=0,"",VLOOKUP($A177,'Annex 2 EHV charges'!$A:$O,11,FALSE)),"")</f>
        <v>1.64</v>
      </c>
    </row>
    <row r="178" spans="1:8" x14ac:dyDescent="0.2">
      <c r="A178" s="103">
        <f t="array" ref="A178">IFERROR(INDEX('Annex 2 EHV charges'!$A$11:$A$410, MATCH(0, IF(ISBLANK('Annex 2 EHV charges'!$A$11:$A$410),1, COUNTIF(A$4:$A177, 'Annex 2 EHV charges'!$A$11:$A$410)), 0)),"")</f>
        <v>717</v>
      </c>
      <c r="B178" s="103">
        <f>IF($A178="","",VLOOKUP($A178,'Annex 2 EHV charges'!$A:$O,2,0))</f>
        <v>717</v>
      </c>
      <c r="C178" s="104">
        <f>IF($A178="","",VLOOKUP($A178,'Annex 2 EHV charges'!$A:$O,3,0))</f>
        <v>2200042171449</v>
      </c>
      <c r="D178" s="103" t="str">
        <f>IF($A178="","",VLOOKUP($A178,'Annex 2 EHV charges'!$A:$O,7,0))</f>
        <v>Winnards Perch PV 33kV Gen</v>
      </c>
      <c r="E178" s="108">
        <f>IFERROR(IF(VLOOKUP($A178,'Annex 2 EHV charges'!$A:$O,8,FALSE)=0,"",VLOOKUP($A178,'Annex 2 EHV charges'!$A:$O,8,FALSE)),"")</f>
        <v>0.185</v>
      </c>
      <c r="F178" s="109">
        <f>IFERROR(IF(VLOOKUP($A178,'Annex 2 EHV charges'!$A:$O,9,FALSE)=0,"",VLOOKUP($A178,'Annex 2 EHV charges'!$A:$O,9,FALSE)),"")</f>
        <v>12.91</v>
      </c>
      <c r="G178" s="110">
        <f>IFERROR(IF(VLOOKUP($A178,'Annex 2 EHV charges'!$A:$O,10,FALSE)=0,"",VLOOKUP($A178,'Annex 2 EHV charges'!$A:$O,10,FALSE)),"")</f>
        <v>1.69</v>
      </c>
      <c r="H178" s="110">
        <f>IFERROR(IF(VLOOKUP($A178,'Annex 2 EHV charges'!$A:$O,11,FALSE)=0,"",VLOOKUP($A178,'Annex 2 EHV charges'!$A:$O,11,FALSE)),"")</f>
        <v>1.69</v>
      </c>
    </row>
    <row r="179" spans="1:8" x14ac:dyDescent="0.2">
      <c r="A179" s="103">
        <f t="array" ref="A179">IFERROR(INDEX('Annex 2 EHV charges'!$A$11:$A$410, MATCH(0, IF(ISBLANK('Annex 2 EHV charges'!$A$11:$A$410),1, COUNTIF(A$4:$A178, 'Annex 2 EHV charges'!$A$11:$A$410)), 0)),"")</f>
        <v>718</v>
      </c>
      <c r="B179" s="103">
        <f>IF($A179="","",VLOOKUP($A179,'Annex 2 EHV charges'!$A:$O,2,0))</f>
        <v>718</v>
      </c>
      <c r="C179" s="104">
        <f>IF($A179="","",VLOOKUP($A179,'Annex 2 EHV charges'!$A:$O,3,0))</f>
        <v>2200042356276</v>
      </c>
      <c r="D179" s="103" t="str">
        <f>IF($A179="","",VLOOKUP($A179,'Annex 2 EHV charges'!$A:$O,7,0))</f>
        <v>Galsworthy WF</v>
      </c>
      <c r="E179" s="108">
        <f>IFERROR(IF(VLOOKUP($A179,'Annex 2 EHV charges'!$A:$O,8,FALSE)=0,"",VLOOKUP($A179,'Annex 2 EHV charges'!$A:$O,8,FALSE)),"")</f>
        <v>2.5000000000000001E-2</v>
      </c>
      <c r="F179" s="109">
        <f>IFERROR(IF(VLOOKUP($A179,'Annex 2 EHV charges'!$A:$O,9,FALSE)=0,"",VLOOKUP($A179,'Annex 2 EHV charges'!$A:$O,9,FALSE)),"")</f>
        <v>91.83</v>
      </c>
      <c r="G179" s="110">
        <f>IFERROR(IF(VLOOKUP($A179,'Annex 2 EHV charges'!$A:$O,10,FALSE)=0,"",VLOOKUP($A179,'Annex 2 EHV charges'!$A:$O,10,FALSE)),"")</f>
        <v>1.62</v>
      </c>
      <c r="H179" s="110">
        <f>IFERROR(IF(VLOOKUP($A179,'Annex 2 EHV charges'!$A:$O,11,FALSE)=0,"",VLOOKUP($A179,'Annex 2 EHV charges'!$A:$O,11,FALSE)),"")</f>
        <v>1.62</v>
      </c>
    </row>
    <row r="180" spans="1:8" ht="76.5" x14ac:dyDescent="0.2">
      <c r="A180" s="103">
        <f t="array" ref="A180">IFERROR(INDEX('Annex 2 EHV charges'!$A$11:$A$410, MATCH(0, IF(ISBLANK('Annex 2 EHV charges'!$A$11:$A$410),1, COUNTIF(A$4:$A179, 'Annex 2 EHV charges'!$A$11:$A$410)), 0)),"")</f>
        <v>720</v>
      </c>
      <c r="B180" s="103">
        <f>IF($A180="","",VLOOKUP($A180,'Annex 2 EHV charges'!$A:$O,2,0))</f>
        <v>720</v>
      </c>
      <c r="C180" s="104" t="str">
        <f>IF($A180="","",VLOOKUP($A180,'Annex 2 EHV charges'!$A:$O,3,0))</f>
        <v>2200030348986
2200032178340
2200032178368
2200032178377
2200041226558
2200041226567</v>
      </c>
      <c r="D180" s="103" t="str">
        <f>IF($A180="","",VLOOKUP($A180,'Annex 2 EHV charges'!$A:$O,7,0))</f>
        <v>Airbus UK Ltd</v>
      </c>
      <c r="E180" s="108">
        <f>IFERROR(IF(VLOOKUP($A180,'Annex 2 EHV charges'!$A:$O,8,FALSE)=0,"",VLOOKUP($A180,'Annex 2 EHV charges'!$A:$O,8,FALSE)),"")</f>
        <v>1.7989999999999999</v>
      </c>
      <c r="F180" s="109">
        <f>IFERROR(IF(VLOOKUP($A180,'Annex 2 EHV charges'!$A:$O,9,FALSE)=0,"",VLOOKUP($A180,'Annex 2 EHV charges'!$A:$O,9,FALSE)),"")</f>
        <v>524.58000000000004</v>
      </c>
      <c r="G180" s="110">
        <f>IFERROR(IF(VLOOKUP($A180,'Annex 2 EHV charges'!$A:$O,10,FALSE)=0,"",VLOOKUP($A180,'Annex 2 EHV charges'!$A:$O,10,FALSE)),"")</f>
        <v>2.4</v>
      </c>
      <c r="H180" s="110">
        <f>IFERROR(IF(VLOOKUP($A180,'Annex 2 EHV charges'!$A:$O,11,FALSE)=0,"",VLOOKUP($A180,'Annex 2 EHV charges'!$A:$O,11,FALSE)),"")</f>
        <v>2.4</v>
      </c>
    </row>
    <row r="181" spans="1:8" x14ac:dyDescent="0.2">
      <c r="A181" s="103">
        <f t="array" ref="A181">IFERROR(INDEX('Annex 2 EHV charges'!$A$11:$A$410, MATCH(0, IF(ISBLANK('Annex 2 EHV charges'!$A$11:$A$410),1, COUNTIF(A$4:$A180, 'Annex 2 EHV charges'!$A$11:$A$410)), 0)),"")</f>
        <v>750</v>
      </c>
      <c r="B181" s="103">
        <f>IF($A181="","",VLOOKUP($A181,'Annex 2 EHV charges'!$A:$O,2,0))</f>
        <v>750</v>
      </c>
      <c r="C181" s="104">
        <f>IF($A181="","",VLOOKUP($A181,'Annex 2 EHV charges'!$A:$O,3,0))</f>
        <v>2200032138124</v>
      </c>
      <c r="D181" s="103" t="str">
        <f>IF($A181="","",VLOOKUP($A181,'Annex 2 EHV charges'!$A:$O,7,0))</f>
        <v>RR Power Development</v>
      </c>
      <c r="E181" s="108" t="str">
        <f>IFERROR(IF(VLOOKUP($A181,'Annex 2 EHV charges'!$A:$O,8,FALSE)=0,"",VLOOKUP($A181,'Annex 2 EHV charges'!$A:$O,8,FALSE)),"")</f>
        <v/>
      </c>
      <c r="F181" s="109">
        <f>IFERROR(IF(VLOOKUP($A181,'Annex 2 EHV charges'!$A:$O,9,FALSE)=0,"",VLOOKUP($A181,'Annex 2 EHV charges'!$A:$O,9,FALSE)),"")</f>
        <v>896.42</v>
      </c>
      <c r="G181" s="110">
        <f>IFERROR(IF(VLOOKUP($A181,'Annex 2 EHV charges'!$A:$O,10,FALSE)=0,"",VLOOKUP($A181,'Annex 2 EHV charges'!$A:$O,10,FALSE)),"")</f>
        <v>2.0099999999999998</v>
      </c>
      <c r="H181" s="110">
        <f>IFERROR(IF(VLOOKUP($A181,'Annex 2 EHV charges'!$A:$O,11,FALSE)=0,"",VLOOKUP($A181,'Annex 2 EHV charges'!$A:$O,11,FALSE)),"")</f>
        <v>2.0099999999999998</v>
      </c>
    </row>
    <row r="182" spans="1:8" x14ac:dyDescent="0.2">
      <c r="A182" s="103">
        <f t="array" ref="A182">IFERROR(INDEX('Annex 2 EHV charges'!$A$11:$A$410, MATCH(0, IF(ISBLANK('Annex 2 EHV charges'!$A$11:$A$410),1, COUNTIF(A$4:$A181, 'Annex 2 EHV charges'!$A$11:$A$410)), 0)),"")</f>
        <v>759</v>
      </c>
      <c r="B182" s="103">
        <f>IF($A182="","",VLOOKUP($A182,'Annex 2 EHV charges'!$A:$O,2,0))</f>
        <v>759</v>
      </c>
      <c r="C182" s="104">
        <f>IF($A182="","",VLOOKUP($A182,'Annex 2 EHV charges'!$A:$O,3,0))</f>
        <v>2200041527904</v>
      </c>
      <c r="D182" s="103" t="str">
        <f>IF($A182="","",VLOOKUP($A182,'Annex 2 EHV charges'!$A:$O,7,0))</f>
        <v>Langage</v>
      </c>
      <c r="E182" s="108">
        <f>IFERROR(IF(VLOOKUP($A182,'Annex 2 EHV charges'!$A:$O,8,FALSE)=0,"",VLOOKUP($A182,'Annex 2 EHV charges'!$A:$O,8,FALSE)),"")</f>
        <v>4.1109999999999998</v>
      </c>
      <c r="F182" s="109">
        <f>IFERROR(IF(VLOOKUP($A182,'Annex 2 EHV charges'!$A:$O,9,FALSE)=0,"",VLOOKUP($A182,'Annex 2 EHV charges'!$A:$O,9,FALSE)),"")</f>
        <v>648.88</v>
      </c>
      <c r="G182" s="110">
        <f>IFERROR(IF(VLOOKUP($A182,'Annex 2 EHV charges'!$A:$O,10,FALSE)=0,"",VLOOKUP($A182,'Annex 2 EHV charges'!$A:$O,10,FALSE)),"")</f>
        <v>1.7</v>
      </c>
      <c r="H182" s="110">
        <f>IFERROR(IF(VLOOKUP($A182,'Annex 2 EHV charges'!$A:$O,11,FALSE)=0,"",VLOOKUP($A182,'Annex 2 EHV charges'!$A:$O,11,FALSE)),"")</f>
        <v>1.7</v>
      </c>
    </row>
    <row r="183" spans="1:8" x14ac:dyDescent="0.2">
      <c r="A183" s="103">
        <f t="array" ref="A183">IFERROR(INDEX('Annex 2 EHV charges'!$A$11:$A$410, MATCH(0, IF(ISBLANK('Annex 2 EHV charges'!$A$11:$A$410),1, COUNTIF(A$4:$A182, 'Annex 2 EHV charges'!$A$11:$A$410)), 0)),"")</f>
        <v>797</v>
      </c>
      <c r="B183" s="103">
        <f>IF($A183="","",VLOOKUP($A183,'Annex 2 EHV charges'!$A:$O,2,0))</f>
        <v>797</v>
      </c>
      <c r="C183" s="104">
        <f>IF($A183="","",VLOOKUP($A183,'Annex 2 EHV charges'!$A:$O,3,0))</f>
        <v>2200030348452</v>
      </c>
      <c r="D183" s="103" t="str">
        <f>IF($A183="","",VLOOKUP($A183,'Annex 2 EHV charges'!$A:$O,7,0))</f>
        <v>Imerys5(Drinnick)</v>
      </c>
      <c r="E183" s="108">
        <f>IFERROR(IF(VLOOKUP($A183,'Annex 2 EHV charges'!$A:$O,8,FALSE)=0,"",VLOOKUP($A183,'Annex 2 EHV charges'!$A:$O,8,FALSE)),"")</f>
        <v>1.2270000000000001</v>
      </c>
      <c r="F183" s="109">
        <f>IFERROR(IF(VLOOKUP($A183,'Annex 2 EHV charges'!$A:$O,9,FALSE)=0,"",VLOOKUP($A183,'Annex 2 EHV charges'!$A:$O,9,FALSE)),"")</f>
        <v>150.27000000000001</v>
      </c>
      <c r="G183" s="110">
        <f>IFERROR(IF(VLOOKUP($A183,'Annex 2 EHV charges'!$A:$O,10,FALSE)=0,"",VLOOKUP($A183,'Annex 2 EHV charges'!$A:$O,10,FALSE)),"")</f>
        <v>2.78</v>
      </c>
      <c r="H183" s="110">
        <f>IFERROR(IF(VLOOKUP($A183,'Annex 2 EHV charges'!$A:$O,11,FALSE)=0,"",VLOOKUP($A183,'Annex 2 EHV charges'!$A:$O,11,FALSE)),"")</f>
        <v>2.78</v>
      </c>
    </row>
    <row r="184" spans="1:8" x14ac:dyDescent="0.2">
      <c r="A184" s="103">
        <f t="array" ref="A184">IFERROR(INDEX('Annex 2 EHV charges'!$A$11:$A$410, MATCH(0, IF(ISBLANK('Annex 2 EHV charges'!$A$11:$A$410),1, COUNTIF(A$4:$A183, 'Annex 2 EHV charges'!$A$11:$A$410)), 0)),"")</f>
        <v>798</v>
      </c>
      <c r="B184" s="103">
        <f>IF($A184="","",VLOOKUP($A184,'Annex 2 EHV charges'!$A:$O,2,0))</f>
        <v>798</v>
      </c>
      <c r="C184" s="104">
        <f>IF($A184="","",VLOOKUP($A184,'Annex 2 EHV charges'!$A:$O,3,0))</f>
        <v>2200030348382</v>
      </c>
      <c r="D184" s="103" t="str">
        <f>IF($A184="","",VLOOKUP($A184,'Annex 2 EHV charges'!$A:$O,7,0))</f>
        <v>Imerys4(Bugle)</v>
      </c>
      <c r="E184" s="108">
        <f>IFERROR(IF(VLOOKUP($A184,'Annex 2 EHV charges'!$A:$O,8,FALSE)=0,"",VLOOKUP($A184,'Annex 2 EHV charges'!$A:$O,8,FALSE)),"")</f>
        <v>1.353</v>
      </c>
      <c r="F184" s="109">
        <f>IFERROR(IF(VLOOKUP($A184,'Annex 2 EHV charges'!$A:$O,9,FALSE)=0,"",VLOOKUP($A184,'Annex 2 EHV charges'!$A:$O,9,FALSE)),"")</f>
        <v>283.55</v>
      </c>
      <c r="G184" s="110">
        <f>IFERROR(IF(VLOOKUP($A184,'Annex 2 EHV charges'!$A:$O,10,FALSE)=0,"",VLOOKUP($A184,'Annex 2 EHV charges'!$A:$O,10,FALSE)),"")</f>
        <v>2.2400000000000002</v>
      </c>
      <c r="H184" s="110">
        <f>IFERROR(IF(VLOOKUP($A184,'Annex 2 EHV charges'!$A:$O,11,FALSE)=0,"",VLOOKUP($A184,'Annex 2 EHV charges'!$A:$O,11,FALSE)),"")</f>
        <v>2.2400000000000002</v>
      </c>
    </row>
    <row r="185" spans="1:8" x14ac:dyDescent="0.2">
      <c r="A185" s="103">
        <f t="array" ref="A185">IFERROR(INDEX('Annex 2 EHV charges'!$A$11:$A$410, MATCH(0, IF(ISBLANK('Annex 2 EHV charges'!$A$11:$A$410),1, COUNTIF(A$4:$A184, 'Annex 2 EHV charges'!$A$11:$A$410)), 0)),"")</f>
        <v>799</v>
      </c>
      <c r="B185" s="103">
        <f>IF($A185="","",VLOOKUP($A185,'Annex 2 EHV charges'!$A:$O,2,0))</f>
        <v>799</v>
      </c>
      <c r="C185" s="104">
        <f>IF($A185="","",VLOOKUP($A185,'Annex 2 EHV charges'!$A:$O,3,0))</f>
        <v>2200032010879</v>
      </c>
      <c r="D185" s="103" t="str">
        <f>IF($A185="","",VLOOKUP($A185,'Annex 2 EHV charges'!$A:$O,7,0))</f>
        <v>Imerys3(Trebal)</v>
      </c>
      <c r="E185" s="108">
        <f>IFERROR(IF(VLOOKUP($A185,'Annex 2 EHV charges'!$A:$O,8,FALSE)=0,"",VLOOKUP($A185,'Annex 2 EHV charges'!$A:$O,8,FALSE)),"")</f>
        <v>1.103</v>
      </c>
      <c r="F185" s="109">
        <f>IFERROR(IF(VLOOKUP($A185,'Annex 2 EHV charges'!$A:$O,9,FALSE)=0,"",VLOOKUP($A185,'Annex 2 EHV charges'!$A:$O,9,FALSE)),"")</f>
        <v>637.97</v>
      </c>
      <c r="G185" s="110">
        <f>IFERROR(IF(VLOOKUP($A185,'Annex 2 EHV charges'!$A:$O,10,FALSE)=0,"",VLOOKUP($A185,'Annex 2 EHV charges'!$A:$O,10,FALSE)),"")</f>
        <v>1.28</v>
      </c>
      <c r="H185" s="110">
        <f>IFERROR(IF(VLOOKUP($A185,'Annex 2 EHV charges'!$A:$O,11,FALSE)=0,"",VLOOKUP($A185,'Annex 2 EHV charges'!$A:$O,11,FALSE)),"")</f>
        <v>1.28</v>
      </c>
    </row>
    <row r="186" spans="1:8" x14ac:dyDescent="0.2">
      <c r="A186" s="103">
        <f t="array" ref="A186">IFERROR(INDEX('Annex 2 EHV charges'!$A$11:$A$410, MATCH(0, IF(ISBLANK('Annex 2 EHV charges'!$A$11:$A$410),1, COUNTIF(A$4:$A185, 'Annex 2 EHV charges'!$A$11:$A$410)), 0)),"")</f>
        <v>800</v>
      </c>
      <c r="B186" s="103">
        <f>IF($A186="","",VLOOKUP($A186,'Annex 2 EHV charges'!$A:$O,2,0))</f>
        <v>800</v>
      </c>
      <c r="C186" s="104">
        <f>IF($A186="","",VLOOKUP($A186,'Annex 2 EHV charges'!$A:$O,3,0))</f>
        <v>2200030348666</v>
      </c>
      <c r="D186" s="103" t="str">
        <f>IF($A186="","",VLOOKUP($A186,'Annex 2 EHV charges'!$A:$O,7,0))</f>
        <v>Imerys6(Par)</v>
      </c>
      <c r="E186" s="108">
        <f>IFERROR(IF(VLOOKUP($A186,'Annex 2 EHV charges'!$A:$O,8,FALSE)=0,"",VLOOKUP($A186,'Annex 2 EHV charges'!$A:$O,8,FALSE)),"")</f>
        <v>1.19</v>
      </c>
      <c r="F186" s="109">
        <f>IFERROR(IF(VLOOKUP($A186,'Annex 2 EHV charges'!$A:$O,9,FALSE)=0,"",VLOOKUP($A186,'Annex 2 EHV charges'!$A:$O,9,FALSE)),"")</f>
        <v>85.74</v>
      </c>
      <c r="G186" s="110">
        <f>IFERROR(IF(VLOOKUP($A186,'Annex 2 EHV charges'!$A:$O,10,FALSE)=0,"",VLOOKUP($A186,'Annex 2 EHV charges'!$A:$O,10,FALSE)),"")</f>
        <v>1.33</v>
      </c>
      <c r="H186" s="110">
        <f>IFERROR(IF(VLOOKUP($A186,'Annex 2 EHV charges'!$A:$O,11,FALSE)=0,"",VLOOKUP($A186,'Annex 2 EHV charges'!$A:$O,11,FALSE)),"")</f>
        <v>1.33</v>
      </c>
    </row>
    <row r="187" spans="1:8" x14ac:dyDescent="0.2">
      <c r="A187" s="103">
        <f t="array" ref="A187">IFERROR(INDEX('Annex 2 EHV charges'!$A$11:$A$410, MATCH(0, IF(ISBLANK('Annex 2 EHV charges'!$A$11:$A$410),1, COUNTIF(A$4:$A186, 'Annex 2 EHV charges'!$A$11:$A$410)), 0)),"")</f>
        <v>805</v>
      </c>
      <c r="B187" s="103">
        <f>IF($A187="","",VLOOKUP($A187,'Annex 2 EHV charges'!$A:$O,2,0))</f>
        <v>805</v>
      </c>
      <c r="C187" s="104">
        <f>IF($A187="","",VLOOKUP($A187,'Annex 2 EHV charges'!$A:$O,3,0))</f>
        <v>2200030349242</v>
      </c>
      <c r="D187" s="103" t="str">
        <f>IF($A187="","",VLOOKUP($A187,'Annex 2 EHV charges'!$A:$O,7,0))</f>
        <v>DML - North</v>
      </c>
      <c r="E187" s="108">
        <f>IFERROR(IF(VLOOKUP($A187,'Annex 2 EHV charges'!$A:$O,8,FALSE)=0,"",VLOOKUP($A187,'Annex 2 EHV charges'!$A:$O,8,FALSE)),"")</f>
        <v>1.7070000000000001</v>
      </c>
      <c r="F187" s="109">
        <f>IFERROR(IF(VLOOKUP($A187,'Annex 2 EHV charges'!$A:$O,9,FALSE)=0,"",VLOOKUP($A187,'Annex 2 EHV charges'!$A:$O,9,FALSE)),"")</f>
        <v>7259.06</v>
      </c>
      <c r="G187" s="110">
        <f>IFERROR(IF(VLOOKUP($A187,'Annex 2 EHV charges'!$A:$O,10,FALSE)=0,"",VLOOKUP($A187,'Annex 2 EHV charges'!$A:$O,10,FALSE)),"")</f>
        <v>0.94</v>
      </c>
      <c r="H187" s="110">
        <f>IFERROR(IF(VLOOKUP($A187,'Annex 2 EHV charges'!$A:$O,11,FALSE)=0,"",VLOOKUP($A187,'Annex 2 EHV charges'!$A:$O,11,FALSE)),"")</f>
        <v>0.94</v>
      </c>
    </row>
    <row r="188" spans="1:8" x14ac:dyDescent="0.2">
      <c r="A188" s="103">
        <f t="array" ref="A188">IFERROR(INDEX('Annex 2 EHV charges'!$A$11:$A$410, MATCH(0, IF(ISBLANK('Annex 2 EHV charges'!$A$11:$A$410),1, COUNTIF(A$4:$A187, 'Annex 2 EHV charges'!$A$11:$A$410)), 0)),"")</f>
        <v>810</v>
      </c>
      <c r="B188" s="103">
        <f>IF($A188="","",VLOOKUP($A188,'Annex 2 EHV charges'!$A:$O,2,0))</f>
        <v>810</v>
      </c>
      <c r="C188" s="104">
        <f>IF($A188="","",VLOOKUP($A188,'Annex 2 EHV charges'!$A:$O,3,0))</f>
        <v>2200042163484</v>
      </c>
      <c r="D188" s="103" t="str">
        <f>IF($A188="","",VLOOKUP($A188,'Annex 2 EHV charges'!$A:$O,7,0))</f>
        <v>Marley Thatch PV</v>
      </c>
      <c r="E188" s="108">
        <f>IFERROR(IF(VLOOKUP($A188,'Annex 2 EHV charges'!$A:$O,8,FALSE)=0,"",VLOOKUP($A188,'Annex 2 EHV charges'!$A:$O,8,FALSE)),"")</f>
        <v>1.2549999999999999</v>
      </c>
      <c r="F188" s="109">
        <f>IFERROR(IF(VLOOKUP($A188,'Annex 2 EHV charges'!$A:$O,9,FALSE)=0,"",VLOOKUP($A188,'Annex 2 EHV charges'!$A:$O,9,FALSE)),"")</f>
        <v>3.62</v>
      </c>
      <c r="G188" s="110">
        <f>IFERROR(IF(VLOOKUP($A188,'Annex 2 EHV charges'!$A:$O,10,FALSE)=0,"",VLOOKUP($A188,'Annex 2 EHV charges'!$A:$O,10,FALSE)),"")</f>
        <v>2.46</v>
      </c>
      <c r="H188" s="110">
        <f>IFERROR(IF(VLOOKUP($A188,'Annex 2 EHV charges'!$A:$O,11,FALSE)=0,"",VLOOKUP($A188,'Annex 2 EHV charges'!$A:$O,11,FALSE)),"")</f>
        <v>2.46</v>
      </c>
    </row>
    <row r="189" spans="1:8" ht="38.25" x14ac:dyDescent="0.2">
      <c r="A189" s="103">
        <f t="array" ref="A189">IFERROR(INDEX('Annex 2 EHV charges'!$A$11:$A$410, MATCH(0, IF(ISBLANK('Annex 2 EHV charges'!$A$11:$A$410),1, COUNTIF(A$4:$A188, 'Annex 2 EHV charges'!$A$11:$A$410)), 0)),"")</f>
        <v>811</v>
      </c>
      <c r="B189" s="103">
        <f>IF($A189="","",VLOOKUP($A189,'Annex 2 EHV charges'!$A:$O,2,0))</f>
        <v>811</v>
      </c>
      <c r="C189" s="104" t="str">
        <f>IF($A189="","",VLOOKUP($A189,'Annex 2 EHV charges'!$A:$O,3,0))</f>
        <v>2200041648681
2200041648690
2200042093766</v>
      </c>
      <c r="D189" s="103" t="str">
        <f>IF($A189="","",VLOOKUP($A189,'Annex 2 EHV charges'!$A:$O,7,0))</f>
        <v>Bristol Royal Infirmary</v>
      </c>
      <c r="E189" s="108">
        <f>IFERROR(IF(VLOOKUP($A189,'Annex 2 EHV charges'!$A:$O,8,FALSE)=0,"",VLOOKUP($A189,'Annex 2 EHV charges'!$A:$O,8,FALSE)),"")</f>
        <v>1.3120000000000001</v>
      </c>
      <c r="F189" s="109">
        <f>IFERROR(IF(VLOOKUP($A189,'Annex 2 EHV charges'!$A:$O,9,FALSE)=0,"",VLOOKUP($A189,'Annex 2 EHV charges'!$A:$O,9,FALSE)),"")</f>
        <v>454.91</v>
      </c>
      <c r="G189" s="110">
        <f>IFERROR(IF(VLOOKUP($A189,'Annex 2 EHV charges'!$A:$O,10,FALSE)=0,"",VLOOKUP($A189,'Annex 2 EHV charges'!$A:$O,10,FALSE)),"")</f>
        <v>3.11</v>
      </c>
      <c r="H189" s="110">
        <f>IFERROR(IF(VLOOKUP($A189,'Annex 2 EHV charges'!$A:$O,11,FALSE)=0,"",VLOOKUP($A189,'Annex 2 EHV charges'!$A:$O,11,FALSE)),"")</f>
        <v>3.11</v>
      </c>
    </row>
    <row r="190" spans="1:8" ht="38.25" x14ac:dyDescent="0.2">
      <c r="A190" s="103">
        <f t="array" ref="A190">IFERROR(INDEX('Annex 2 EHV charges'!$A$11:$A$410, MATCH(0, IF(ISBLANK('Annex 2 EHV charges'!$A$11:$A$410),1, COUNTIF(A$4:$A189, 'Annex 2 EHV charges'!$A$11:$A$410)), 0)),"")</f>
        <v>812</v>
      </c>
      <c r="B190" s="103">
        <f>IF($A190="","",VLOOKUP($A190,'Annex 2 EHV charges'!$A:$O,2,0))</f>
        <v>812</v>
      </c>
      <c r="C190" s="104" t="str">
        <f>IF($A190="","",VLOOKUP($A190,'Annex 2 EHV charges'!$A:$O,3,0))</f>
        <v>2200042276123
2200042276132
2200042276141</v>
      </c>
      <c r="D190" s="103" t="str">
        <f>IF($A190="","",VLOOKUP($A190,'Annex 2 EHV charges'!$A:$O,7,0))</f>
        <v>Bristol University</v>
      </c>
      <c r="E190" s="108">
        <f>IFERROR(IF(VLOOKUP($A190,'Annex 2 EHV charges'!$A:$O,8,FALSE)=0,"",VLOOKUP($A190,'Annex 2 EHV charges'!$A:$O,8,FALSE)),"")</f>
        <v>1.3120000000000001</v>
      </c>
      <c r="F190" s="109">
        <f>IFERROR(IF(VLOOKUP($A190,'Annex 2 EHV charges'!$A:$O,9,FALSE)=0,"",VLOOKUP($A190,'Annex 2 EHV charges'!$A:$O,9,FALSE)),"")</f>
        <v>786.86</v>
      </c>
      <c r="G190" s="110">
        <f>IFERROR(IF(VLOOKUP($A190,'Annex 2 EHV charges'!$A:$O,10,FALSE)=0,"",VLOOKUP($A190,'Annex 2 EHV charges'!$A:$O,10,FALSE)),"")</f>
        <v>4.12</v>
      </c>
      <c r="H190" s="110">
        <f>IFERROR(IF(VLOOKUP($A190,'Annex 2 EHV charges'!$A:$O,11,FALSE)=0,"",VLOOKUP($A190,'Annex 2 EHV charges'!$A:$O,11,FALSE)),"")</f>
        <v>4.12</v>
      </c>
    </row>
    <row r="191" spans="1:8" x14ac:dyDescent="0.2">
      <c r="A191" s="103">
        <f t="array" ref="A191">IFERROR(INDEX('Annex 2 EHV charges'!$A$11:$A$410, MATCH(0, IF(ISBLANK('Annex 2 EHV charges'!$A$11:$A$410),1, COUNTIF(A$4:$A190, 'Annex 2 EHV charges'!$A$11:$A$410)), 0)),"")</f>
        <v>815</v>
      </c>
      <c r="B191" s="103">
        <f>IF($A191="","",VLOOKUP($A191,'Annex 2 EHV charges'!$A:$O,2,0))</f>
        <v>815</v>
      </c>
      <c r="C191" s="104">
        <f>IF($A191="","",VLOOKUP($A191,'Annex 2 EHV charges'!$A:$O,3,0))</f>
        <v>2200042163410</v>
      </c>
      <c r="D191" s="103" t="str">
        <f>IF($A191="","",VLOOKUP($A191,'Annex 2 EHV charges'!$A:$O,7,0))</f>
        <v>Burrowton Farm PV</v>
      </c>
      <c r="E191" s="108">
        <f>IFERROR(IF(VLOOKUP($A191,'Annex 2 EHV charges'!$A:$O,8,FALSE)=0,"",VLOOKUP($A191,'Annex 2 EHV charges'!$A:$O,8,FALSE)),"")</f>
        <v>1.2999999999999999E-2</v>
      </c>
      <c r="F191" s="109">
        <f>IFERROR(IF(VLOOKUP($A191,'Annex 2 EHV charges'!$A:$O,9,FALSE)=0,"",VLOOKUP($A191,'Annex 2 EHV charges'!$A:$O,9,FALSE)),"")</f>
        <v>3.88</v>
      </c>
      <c r="G191" s="110">
        <f>IFERROR(IF(VLOOKUP($A191,'Annex 2 EHV charges'!$A:$O,10,FALSE)=0,"",VLOOKUP($A191,'Annex 2 EHV charges'!$A:$O,10,FALSE)),"")</f>
        <v>1.9</v>
      </c>
      <c r="H191" s="110">
        <f>IFERROR(IF(VLOOKUP($A191,'Annex 2 EHV charges'!$A:$O,11,FALSE)=0,"",VLOOKUP($A191,'Annex 2 EHV charges'!$A:$O,11,FALSE)),"")</f>
        <v>1.9</v>
      </c>
    </row>
    <row r="192" spans="1:8" x14ac:dyDescent="0.2">
      <c r="A192" s="103">
        <f t="array" ref="A192">IFERROR(INDEX('Annex 2 EHV charges'!$A$11:$A$410, MATCH(0, IF(ISBLANK('Annex 2 EHV charges'!$A$11:$A$410),1, COUNTIF(A$4:$A191, 'Annex 2 EHV charges'!$A$11:$A$410)), 0)),"")</f>
        <v>816</v>
      </c>
      <c r="B192" s="103">
        <f>IF($A192="","",VLOOKUP($A192,'Annex 2 EHV charges'!$A:$O,2,0))</f>
        <v>816</v>
      </c>
      <c r="C192" s="104">
        <f>IF($A192="","",VLOOKUP($A192,'Annex 2 EHV charges'!$A:$O,3,0))</f>
        <v>2200042165055</v>
      </c>
      <c r="D192" s="103" t="str">
        <f>IF($A192="","",VLOOKUP($A192,'Annex 2 EHV charges'!$A:$O,7,0))</f>
        <v>Callington Solar</v>
      </c>
      <c r="E192" s="108">
        <f>IFERROR(IF(VLOOKUP($A192,'Annex 2 EHV charges'!$A:$O,8,FALSE)=0,"",VLOOKUP($A192,'Annex 2 EHV charges'!$A:$O,8,FALSE)),"")</f>
        <v>1.2609999999999999</v>
      </c>
      <c r="F192" s="109">
        <f>IFERROR(IF(VLOOKUP($A192,'Annex 2 EHV charges'!$A:$O,9,FALSE)=0,"",VLOOKUP($A192,'Annex 2 EHV charges'!$A:$O,9,FALSE)),"")</f>
        <v>4.72</v>
      </c>
      <c r="G192" s="110">
        <f>IFERROR(IF(VLOOKUP($A192,'Annex 2 EHV charges'!$A:$O,10,FALSE)=0,"",VLOOKUP($A192,'Annex 2 EHV charges'!$A:$O,10,FALSE)),"")</f>
        <v>2.58</v>
      </c>
      <c r="H192" s="110">
        <f>IFERROR(IF(VLOOKUP($A192,'Annex 2 EHV charges'!$A:$O,11,FALSE)=0,"",VLOOKUP($A192,'Annex 2 EHV charges'!$A:$O,11,FALSE)),"")</f>
        <v>2.58</v>
      </c>
    </row>
    <row r="193" spans="1:8" x14ac:dyDescent="0.2">
      <c r="A193" s="103">
        <f t="array" ref="A193">IFERROR(INDEX('Annex 2 EHV charges'!$A$11:$A$410, MATCH(0, IF(ISBLANK('Annex 2 EHV charges'!$A$11:$A$410),1, COUNTIF(A$4:$A192, 'Annex 2 EHV charges'!$A$11:$A$410)), 0)),"")</f>
        <v>817</v>
      </c>
      <c r="B193" s="103">
        <f>IF($A193="","",VLOOKUP($A193,'Annex 2 EHV charges'!$A:$O,2,0))</f>
        <v>817</v>
      </c>
      <c r="C193" s="104">
        <f>IF($A193="","",VLOOKUP($A193,'Annex 2 EHV charges'!$A:$O,3,0))</f>
        <v>2200042165073</v>
      </c>
      <c r="D193" s="103" t="str">
        <f>IF($A193="","",VLOOKUP($A193,'Annex 2 EHV charges'!$A:$O,7,0))</f>
        <v>Hope Solar</v>
      </c>
      <c r="E193" s="108">
        <f>IFERROR(IF(VLOOKUP($A193,'Annex 2 EHV charges'!$A:$O,8,FALSE)=0,"",VLOOKUP($A193,'Annex 2 EHV charges'!$A:$O,8,FALSE)),"")</f>
        <v>10.307</v>
      </c>
      <c r="F193" s="109">
        <f>IFERROR(IF(VLOOKUP($A193,'Annex 2 EHV charges'!$A:$O,9,FALSE)=0,"",VLOOKUP($A193,'Annex 2 EHV charges'!$A:$O,9,FALSE)),"")</f>
        <v>7.45</v>
      </c>
      <c r="G193" s="110">
        <f>IFERROR(IF(VLOOKUP($A193,'Annex 2 EHV charges'!$A:$O,10,FALSE)=0,"",VLOOKUP($A193,'Annex 2 EHV charges'!$A:$O,10,FALSE)),"")</f>
        <v>1.5</v>
      </c>
      <c r="H193" s="110">
        <f>IFERROR(IF(VLOOKUP($A193,'Annex 2 EHV charges'!$A:$O,11,FALSE)=0,"",VLOOKUP($A193,'Annex 2 EHV charges'!$A:$O,11,FALSE)),"")</f>
        <v>1.5</v>
      </c>
    </row>
    <row r="194" spans="1:8" x14ac:dyDescent="0.2">
      <c r="A194" s="103">
        <f t="array" ref="A194">IFERROR(INDEX('Annex 2 EHV charges'!$A$11:$A$410, MATCH(0, IF(ISBLANK('Annex 2 EHV charges'!$A$11:$A$410),1, COUNTIF(A$4:$A193, 'Annex 2 EHV charges'!$A$11:$A$410)), 0)),"")</f>
        <v>818</v>
      </c>
      <c r="B194" s="103">
        <f>IF($A194="","",VLOOKUP($A194,'Annex 2 EHV charges'!$A:$O,2,0))</f>
        <v>818</v>
      </c>
      <c r="C194" s="104">
        <f>IF($A194="","",VLOOKUP($A194,'Annex 2 EHV charges'!$A:$O,3,0))</f>
        <v>2200042172043</v>
      </c>
      <c r="D194" s="103" t="str">
        <f>IF($A194="","",VLOOKUP($A194,'Annex 2 EHV charges'!$A:$O,7,0))</f>
        <v>NES Kingsweston Lane</v>
      </c>
      <c r="E194" s="108">
        <f>IFERROR(IF(VLOOKUP($A194,'Annex 2 EHV charges'!$A:$O,8,FALSE)=0,"",VLOOKUP($A194,'Annex 2 EHV charges'!$A:$O,8,FALSE)),"")</f>
        <v>0.27</v>
      </c>
      <c r="F194" s="109">
        <f>IFERROR(IF(VLOOKUP($A194,'Annex 2 EHV charges'!$A:$O,9,FALSE)=0,"",VLOOKUP($A194,'Annex 2 EHV charges'!$A:$O,9,FALSE)),"")</f>
        <v>125.49</v>
      </c>
      <c r="G194" s="110">
        <f>IFERROR(IF(VLOOKUP($A194,'Annex 2 EHV charges'!$A:$O,10,FALSE)=0,"",VLOOKUP($A194,'Annex 2 EHV charges'!$A:$O,10,FALSE)),"")</f>
        <v>0.95</v>
      </c>
      <c r="H194" s="110">
        <f>IFERROR(IF(VLOOKUP($A194,'Annex 2 EHV charges'!$A:$O,11,FALSE)=0,"",VLOOKUP($A194,'Annex 2 EHV charges'!$A:$O,11,FALSE)),"")</f>
        <v>0.95</v>
      </c>
    </row>
    <row r="195" spans="1:8" x14ac:dyDescent="0.2">
      <c r="A195" s="103">
        <f t="array" ref="A195">IFERROR(INDEX('Annex 2 EHV charges'!$A$11:$A$410, MATCH(0, IF(ISBLANK('Annex 2 EHV charges'!$A$11:$A$410),1, COUNTIF(A$4:$A194, 'Annex 2 EHV charges'!$A$11:$A$410)), 0)),"")</f>
        <v>820</v>
      </c>
      <c r="B195" s="103">
        <f>IF($A195="","",VLOOKUP($A195,'Annex 2 EHV charges'!$A:$O,2,0))</f>
        <v>820</v>
      </c>
      <c r="C195" s="104">
        <f>IF($A195="","",VLOOKUP($A195,'Annex 2 EHV charges'!$A:$O,3,0))</f>
        <v>2200042169714</v>
      </c>
      <c r="D195" s="103" t="str">
        <f>IF($A195="","",VLOOKUP($A195,'Annex 2 EHV charges'!$A:$O,7,0))</f>
        <v>Slade Farm PV</v>
      </c>
      <c r="E195" s="108">
        <f>IFERROR(IF(VLOOKUP($A195,'Annex 2 EHV charges'!$A:$O,8,FALSE)=0,"",VLOOKUP($A195,'Annex 2 EHV charges'!$A:$O,8,FALSE)),"")</f>
        <v>2.0699999999999998</v>
      </c>
      <c r="F195" s="109">
        <f>IFERROR(IF(VLOOKUP($A195,'Annex 2 EHV charges'!$A:$O,9,FALSE)=0,"",VLOOKUP($A195,'Annex 2 EHV charges'!$A:$O,9,FALSE)),"")</f>
        <v>5.0199999999999996</v>
      </c>
      <c r="G195" s="110">
        <f>IFERROR(IF(VLOOKUP($A195,'Annex 2 EHV charges'!$A:$O,10,FALSE)=0,"",VLOOKUP($A195,'Annex 2 EHV charges'!$A:$O,10,FALSE)),"")</f>
        <v>3.14</v>
      </c>
      <c r="H195" s="110">
        <f>IFERROR(IF(VLOOKUP($A195,'Annex 2 EHV charges'!$A:$O,11,FALSE)=0,"",VLOOKUP($A195,'Annex 2 EHV charges'!$A:$O,11,FALSE)),"")</f>
        <v>3.14</v>
      </c>
    </row>
    <row r="196" spans="1:8" x14ac:dyDescent="0.2">
      <c r="A196" s="103">
        <f t="array" ref="A196">IFERROR(INDEX('Annex 2 EHV charges'!$A$11:$A$410, MATCH(0, IF(ISBLANK('Annex 2 EHV charges'!$A$11:$A$410),1, COUNTIF(A$4:$A195, 'Annex 2 EHV charges'!$A$11:$A$410)), 0)),"")</f>
        <v>821</v>
      </c>
      <c r="B196" s="103">
        <f>IF($A196="","",VLOOKUP($A196,'Annex 2 EHV charges'!$A:$O,2,0))</f>
        <v>821</v>
      </c>
      <c r="C196" s="104">
        <f>IF($A196="","",VLOOKUP($A196,'Annex 2 EHV charges'!$A:$O,3,0))</f>
        <v>2200042171183</v>
      </c>
      <c r="D196" s="103" t="str">
        <f>IF($A196="","",VLOOKUP($A196,'Annex 2 EHV charges'!$A:$O,7,0))</f>
        <v>Rew Farm PV</v>
      </c>
      <c r="E196" s="108">
        <f>IFERROR(IF(VLOOKUP($A196,'Annex 2 EHV charges'!$A:$O,8,FALSE)=0,"",VLOOKUP($A196,'Annex 2 EHV charges'!$A:$O,8,FALSE)),"")</f>
        <v>0.93300000000000005</v>
      </c>
      <c r="F196" s="109">
        <f>IFERROR(IF(VLOOKUP($A196,'Annex 2 EHV charges'!$A:$O,9,FALSE)=0,"",VLOOKUP($A196,'Annex 2 EHV charges'!$A:$O,9,FALSE)),"")</f>
        <v>4.1500000000000004</v>
      </c>
      <c r="G196" s="110">
        <f>IFERROR(IF(VLOOKUP($A196,'Annex 2 EHV charges'!$A:$O,10,FALSE)=0,"",VLOOKUP($A196,'Annex 2 EHV charges'!$A:$O,10,FALSE)),"")</f>
        <v>2.72</v>
      </c>
      <c r="H196" s="110">
        <f>IFERROR(IF(VLOOKUP($A196,'Annex 2 EHV charges'!$A:$O,11,FALSE)=0,"",VLOOKUP($A196,'Annex 2 EHV charges'!$A:$O,11,FALSE)),"")</f>
        <v>2.72</v>
      </c>
    </row>
    <row r="197" spans="1:8" x14ac:dyDescent="0.2">
      <c r="A197" s="103">
        <f t="array" ref="A197">IFERROR(INDEX('Annex 2 EHV charges'!$A$11:$A$410, MATCH(0, IF(ISBLANK('Annex 2 EHV charges'!$A$11:$A$410),1, COUNTIF(A$4:$A196, 'Annex 2 EHV charges'!$A$11:$A$410)), 0)),"")</f>
        <v>822</v>
      </c>
      <c r="B197" s="103">
        <f>IF($A197="","",VLOOKUP($A197,'Annex 2 EHV charges'!$A:$O,2,0))</f>
        <v>822</v>
      </c>
      <c r="C197" s="104">
        <f>IF($A197="","",VLOOKUP($A197,'Annex 2 EHV charges'!$A:$O,3,0))</f>
        <v>2200042171208</v>
      </c>
      <c r="D197" s="103" t="str">
        <f>IF($A197="","",VLOOKUP($A197,'Annex 2 EHV charges'!$A:$O,7,0))</f>
        <v>Higher Trenhayle PV</v>
      </c>
      <c r="E197" s="108">
        <f>IFERROR(IF(VLOOKUP($A197,'Annex 2 EHV charges'!$A:$O,8,FALSE)=0,"",VLOOKUP($A197,'Annex 2 EHV charges'!$A:$O,8,FALSE)),"")</f>
        <v>12.502000000000001</v>
      </c>
      <c r="F197" s="109">
        <f>IFERROR(IF(VLOOKUP($A197,'Annex 2 EHV charges'!$A:$O,9,FALSE)=0,"",VLOOKUP($A197,'Annex 2 EHV charges'!$A:$O,9,FALSE)),"")</f>
        <v>5.15</v>
      </c>
      <c r="G197" s="110">
        <f>IFERROR(IF(VLOOKUP($A197,'Annex 2 EHV charges'!$A:$O,10,FALSE)=0,"",VLOOKUP($A197,'Annex 2 EHV charges'!$A:$O,10,FALSE)),"")</f>
        <v>2.52</v>
      </c>
      <c r="H197" s="110">
        <f>IFERROR(IF(VLOOKUP($A197,'Annex 2 EHV charges'!$A:$O,11,FALSE)=0,"",VLOOKUP($A197,'Annex 2 EHV charges'!$A:$O,11,FALSE)),"")</f>
        <v>2.52</v>
      </c>
    </row>
    <row r="198" spans="1:8" x14ac:dyDescent="0.2">
      <c r="A198" s="103">
        <f t="array" ref="A198">IFERROR(INDEX('Annex 2 EHV charges'!$A$11:$A$410, MATCH(0, IF(ISBLANK('Annex 2 EHV charges'!$A$11:$A$410),1, COUNTIF(A$4:$A197, 'Annex 2 EHV charges'!$A$11:$A$410)), 0)),"")</f>
        <v>823</v>
      </c>
      <c r="B198" s="103">
        <f>IF($A198="","",VLOOKUP($A198,'Annex 2 EHV charges'!$A:$O,2,0))</f>
        <v>823</v>
      </c>
      <c r="C198" s="104">
        <f>IF($A198="","",VLOOKUP($A198,'Annex 2 EHV charges'!$A:$O,3,0))</f>
        <v>2200042171244</v>
      </c>
      <c r="D198" s="103" t="str">
        <f>IF($A198="","",VLOOKUP($A198,'Annex 2 EHV charges'!$A:$O,7,0))</f>
        <v>Middle Treworder PV</v>
      </c>
      <c r="E198" s="108">
        <f>IFERROR(IF(VLOOKUP($A198,'Annex 2 EHV charges'!$A:$O,8,FALSE)=0,"",VLOOKUP($A198,'Annex 2 EHV charges'!$A:$O,8,FALSE)),"")</f>
        <v>0.77300000000000002</v>
      </c>
      <c r="F198" s="109">
        <f>IFERROR(IF(VLOOKUP($A198,'Annex 2 EHV charges'!$A:$O,9,FALSE)=0,"",VLOOKUP($A198,'Annex 2 EHV charges'!$A:$O,9,FALSE)),"")</f>
        <v>1.05</v>
      </c>
      <c r="G198" s="110">
        <f>IFERROR(IF(VLOOKUP($A198,'Annex 2 EHV charges'!$A:$O,10,FALSE)=0,"",VLOOKUP($A198,'Annex 2 EHV charges'!$A:$O,10,FALSE)),"")</f>
        <v>4.72</v>
      </c>
      <c r="H198" s="110">
        <f>IFERROR(IF(VLOOKUP($A198,'Annex 2 EHV charges'!$A:$O,11,FALSE)=0,"",VLOOKUP($A198,'Annex 2 EHV charges'!$A:$O,11,FALSE)),"")</f>
        <v>4.72</v>
      </c>
    </row>
    <row r="199" spans="1:8" x14ac:dyDescent="0.2">
      <c r="A199" s="103">
        <f t="array" ref="A199">IFERROR(INDEX('Annex 2 EHV charges'!$A$11:$A$410, MATCH(0, IF(ISBLANK('Annex 2 EHV charges'!$A$11:$A$410),1, COUNTIF(A$4:$A198, 'Annex 2 EHV charges'!$A$11:$A$410)), 0)),"")</f>
        <v>824</v>
      </c>
      <c r="B199" s="103">
        <f>IF($A199="","",VLOOKUP($A199,'Annex 2 EHV charges'!$A:$O,2,0))</f>
        <v>824</v>
      </c>
      <c r="C199" s="104">
        <f>IF($A199="","",VLOOKUP($A199,'Annex 2 EHV charges'!$A:$O,3,0))</f>
        <v>2200042171616</v>
      </c>
      <c r="D199" s="103" t="str">
        <f>IF($A199="","",VLOOKUP($A199,'Annex 2 EHV charges'!$A:$O,7,0))</f>
        <v>Penhale Farm PV</v>
      </c>
      <c r="E199" s="108">
        <f>IFERROR(IF(VLOOKUP($A199,'Annex 2 EHV charges'!$A:$O,8,FALSE)=0,"",VLOOKUP($A199,'Annex 2 EHV charges'!$A:$O,8,FALSE)),"")</f>
        <v>0.77600000000000002</v>
      </c>
      <c r="F199" s="109">
        <f>IFERROR(IF(VLOOKUP($A199,'Annex 2 EHV charges'!$A:$O,9,FALSE)=0,"",VLOOKUP($A199,'Annex 2 EHV charges'!$A:$O,9,FALSE)),"")</f>
        <v>11.5</v>
      </c>
      <c r="G199" s="110">
        <f>IFERROR(IF(VLOOKUP($A199,'Annex 2 EHV charges'!$A:$O,10,FALSE)=0,"",VLOOKUP($A199,'Annex 2 EHV charges'!$A:$O,10,FALSE)),"")</f>
        <v>2.2200000000000002</v>
      </c>
      <c r="H199" s="110">
        <f>IFERROR(IF(VLOOKUP($A199,'Annex 2 EHV charges'!$A:$O,11,FALSE)=0,"",VLOOKUP($A199,'Annex 2 EHV charges'!$A:$O,11,FALSE)),"")</f>
        <v>2.2200000000000002</v>
      </c>
    </row>
    <row r="200" spans="1:8" x14ac:dyDescent="0.2">
      <c r="A200" s="103">
        <f t="array" ref="A200">IFERROR(INDEX('Annex 2 EHV charges'!$A$11:$A$410, MATCH(0, IF(ISBLANK('Annex 2 EHV charges'!$A$11:$A$410),1, COUNTIF(A$4:$A199, 'Annex 2 EHV charges'!$A$11:$A$410)), 0)),"")</f>
        <v>825</v>
      </c>
      <c r="B200" s="103">
        <f>IF($A200="","",VLOOKUP($A200,'Annex 2 EHV charges'!$A:$O,2,0))</f>
        <v>825</v>
      </c>
      <c r="C200" s="104">
        <f>IF($A200="","",VLOOKUP($A200,'Annex 2 EHV charges'!$A:$O,3,0))</f>
        <v>2200042172512</v>
      </c>
      <c r="D200" s="103" t="str">
        <f>IF($A200="","",VLOOKUP($A200,'Annex 2 EHV charges'!$A:$O,7,0))</f>
        <v>Ayshford Court PV</v>
      </c>
      <c r="E200" s="108">
        <f>IFERROR(IF(VLOOKUP($A200,'Annex 2 EHV charges'!$A:$O,8,FALSE)=0,"",VLOOKUP($A200,'Annex 2 EHV charges'!$A:$O,8,FALSE)),"")</f>
        <v>3.984</v>
      </c>
      <c r="F200" s="109">
        <f>IFERROR(IF(VLOOKUP($A200,'Annex 2 EHV charges'!$A:$O,9,FALSE)=0,"",VLOOKUP($A200,'Annex 2 EHV charges'!$A:$O,9,FALSE)),"")</f>
        <v>1.59</v>
      </c>
      <c r="G200" s="110">
        <f>IFERROR(IF(VLOOKUP($A200,'Annex 2 EHV charges'!$A:$O,10,FALSE)=0,"",VLOOKUP($A200,'Annex 2 EHV charges'!$A:$O,10,FALSE)),"")</f>
        <v>3.13</v>
      </c>
      <c r="H200" s="110">
        <f>IFERROR(IF(VLOOKUP($A200,'Annex 2 EHV charges'!$A:$O,11,FALSE)=0,"",VLOOKUP($A200,'Annex 2 EHV charges'!$A:$O,11,FALSE)),"")</f>
        <v>3.13</v>
      </c>
    </row>
    <row r="201" spans="1:8" x14ac:dyDescent="0.2">
      <c r="A201" s="103">
        <f t="array" ref="A201">IFERROR(INDEX('Annex 2 EHV charges'!$A$11:$A$410, MATCH(0, IF(ISBLANK('Annex 2 EHV charges'!$A$11:$A$410),1, COUNTIF(A$4:$A200, 'Annex 2 EHV charges'!$A$11:$A$410)), 0)),"")</f>
        <v>826</v>
      </c>
      <c r="B201" s="103">
        <f>IF($A201="","",VLOOKUP($A201,'Annex 2 EHV charges'!$A:$O,2,0))</f>
        <v>826</v>
      </c>
      <c r="C201" s="104">
        <f>IF($A201="","",VLOOKUP($A201,'Annex 2 EHV charges'!$A:$O,3,0))</f>
        <v>2200042172920</v>
      </c>
      <c r="D201" s="103" t="str">
        <f>IF($A201="","",VLOOKUP($A201,'Annex 2 EHV charges'!$A:$O,7,0))</f>
        <v>West Hill PV</v>
      </c>
      <c r="E201" s="108">
        <f>IFERROR(IF(VLOOKUP($A201,'Annex 2 EHV charges'!$A:$O,8,FALSE)=0,"",VLOOKUP($A201,'Annex 2 EHV charges'!$A:$O,8,FALSE)),"")</f>
        <v>0.443</v>
      </c>
      <c r="F201" s="109">
        <f>IFERROR(IF(VLOOKUP($A201,'Annex 2 EHV charges'!$A:$O,9,FALSE)=0,"",VLOOKUP($A201,'Annex 2 EHV charges'!$A:$O,9,FALSE)),"")</f>
        <v>20.100000000000001</v>
      </c>
      <c r="G201" s="110">
        <f>IFERROR(IF(VLOOKUP($A201,'Annex 2 EHV charges'!$A:$O,10,FALSE)=0,"",VLOOKUP($A201,'Annex 2 EHV charges'!$A:$O,10,FALSE)),"")</f>
        <v>2.8</v>
      </c>
      <c r="H201" s="110">
        <f>IFERROR(IF(VLOOKUP($A201,'Annex 2 EHV charges'!$A:$O,11,FALSE)=0,"",VLOOKUP($A201,'Annex 2 EHV charges'!$A:$O,11,FALSE)),"")</f>
        <v>2.8</v>
      </c>
    </row>
    <row r="202" spans="1:8" x14ac:dyDescent="0.2">
      <c r="A202" s="103">
        <f t="array" ref="A202">IFERROR(INDEX('Annex 2 EHV charges'!$A$11:$A$410, MATCH(0, IF(ISBLANK('Annex 2 EHV charges'!$A$11:$A$410),1, COUNTIF(A$4:$A201, 'Annex 2 EHV charges'!$A$11:$A$410)), 0)),"")</f>
        <v>827</v>
      </c>
      <c r="B202" s="103">
        <f>IF($A202="","",VLOOKUP($A202,'Annex 2 EHV charges'!$A:$O,2,0))</f>
        <v>827</v>
      </c>
      <c r="C202" s="104">
        <f>IF($A202="","",VLOOKUP($A202,'Annex 2 EHV charges'!$A:$O,3,0))</f>
        <v>2200042172897</v>
      </c>
      <c r="D202" s="103" t="str">
        <f>IF($A202="","",VLOOKUP($A202,'Annex 2 EHV charges'!$A:$O,7,0))</f>
        <v>Knockworthy Farm PV</v>
      </c>
      <c r="E202" s="108">
        <f>IFERROR(IF(VLOOKUP($A202,'Annex 2 EHV charges'!$A:$O,8,FALSE)=0,"",VLOOKUP($A202,'Annex 2 EHV charges'!$A:$O,8,FALSE)),"")</f>
        <v>0.74299999999999999</v>
      </c>
      <c r="F202" s="109">
        <f>IFERROR(IF(VLOOKUP($A202,'Annex 2 EHV charges'!$A:$O,9,FALSE)=0,"",VLOOKUP($A202,'Annex 2 EHV charges'!$A:$O,9,FALSE)),"")</f>
        <v>4.21</v>
      </c>
      <c r="G202" s="110">
        <f>IFERROR(IF(VLOOKUP($A202,'Annex 2 EHV charges'!$A:$O,10,FALSE)=0,"",VLOOKUP($A202,'Annex 2 EHV charges'!$A:$O,10,FALSE)),"")</f>
        <v>3.15</v>
      </c>
      <c r="H202" s="110">
        <f>IFERROR(IF(VLOOKUP($A202,'Annex 2 EHV charges'!$A:$O,11,FALSE)=0,"",VLOOKUP($A202,'Annex 2 EHV charges'!$A:$O,11,FALSE)),"")</f>
        <v>3.15</v>
      </c>
    </row>
    <row r="203" spans="1:8" ht="25.5" x14ac:dyDescent="0.2">
      <c r="A203" s="103">
        <f t="array" ref="A203">IFERROR(INDEX('Annex 2 EHV charges'!$A$11:$A$410, MATCH(0, IF(ISBLANK('Annex 2 EHV charges'!$A$11:$A$410),1, COUNTIF(A$4:$A202, 'Annex 2 EHV charges'!$A$11:$A$410)), 0)),"")</f>
        <v>828</v>
      </c>
      <c r="B203" s="103">
        <f>IF($A203="","",VLOOKUP($A203,'Annex 2 EHV charges'!$A:$O,2,0))</f>
        <v>828</v>
      </c>
      <c r="C203" s="104" t="str">
        <f>IF($A203="","",VLOOKUP($A203,'Annex 2 EHV charges'!$A:$O,3,0))</f>
        <v>2200042218673
2200042218682</v>
      </c>
      <c r="D203" s="103" t="str">
        <f>IF($A203="","",VLOOKUP($A203,'Annex 2 EHV charges'!$A:$O,7,0))</f>
        <v>University of Bath</v>
      </c>
      <c r="E203" s="108">
        <f>IFERROR(IF(VLOOKUP($A203,'Annex 2 EHV charges'!$A:$O,8,FALSE)=0,"",VLOOKUP($A203,'Annex 2 EHV charges'!$A:$O,8,FALSE)),"")</f>
        <v>6.8140000000000001</v>
      </c>
      <c r="F203" s="109">
        <f>IFERROR(IF(VLOOKUP($A203,'Annex 2 EHV charges'!$A:$O,9,FALSE)=0,"",VLOOKUP($A203,'Annex 2 EHV charges'!$A:$O,9,FALSE)),"")</f>
        <v>3721.85</v>
      </c>
      <c r="G203" s="110">
        <f>IFERROR(IF(VLOOKUP($A203,'Annex 2 EHV charges'!$A:$O,10,FALSE)=0,"",VLOOKUP($A203,'Annex 2 EHV charges'!$A:$O,10,FALSE)),"")</f>
        <v>5.37</v>
      </c>
      <c r="H203" s="110">
        <f>IFERROR(IF(VLOOKUP($A203,'Annex 2 EHV charges'!$A:$O,11,FALSE)=0,"",VLOOKUP($A203,'Annex 2 EHV charges'!$A:$O,11,FALSE)),"")</f>
        <v>5.37</v>
      </c>
    </row>
    <row r="204" spans="1:8" x14ac:dyDescent="0.2">
      <c r="A204" s="103">
        <f t="array" ref="A204">IFERROR(INDEX('Annex 2 EHV charges'!$A$11:$A$410, MATCH(0, IF(ISBLANK('Annex 2 EHV charges'!$A$11:$A$410),1, COUNTIF(A$4:$A203, 'Annex 2 EHV charges'!$A$11:$A$410)), 0)),"")</f>
        <v>829</v>
      </c>
      <c r="B204" s="103">
        <f>IF($A204="","",VLOOKUP($A204,'Annex 2 EHV charges'!$A:$O,2,0))</f>
        <v>829</v>
      </c>
      <c r="C204" s="104">
        <f>IF($A204="","",VLOOKUP($A204,'Annex 2 EHV charges'!$A:$O,3,0))</f>
        <v>2200042174272</v>
      </c>
      <c r="D204" s="103" t="str">
        <f>IF($A204="","",VLOOKUP($A204,'Annex 2 EHV charges'!$A:$O,7,0))</f>
        <v>Trekenning Farm PV</v>
      </c>
      <c r="E204" s="108">
        <f>IFERROR(IF(VLOOKUP($A204,'Annex 2 EHV charges'!$A:$O,8,FALSE)=0,"",VLOOKUP($A204,'Annex 2 EHV charges'!$A:$O,8,FALSE)),"")</f>
        <v>0.84</v>
      </c>
      <c r="F204" s="109">
        <f>IFERROR(IF(VLOOKUP($A204,'Annex 2 EHV charges'!$A:$O,9,FALSE)=0,"",VLOOKUP($A204,'Annex 2 EHV charges'!$A:$O,9,FALSE)),"")</f>
        <v>17.88</v>
      </c>
      <c r="G204" s="110">
        <f>IFERROR(IF(VLOOKUP($A204,'Annex 2 EHV charges'!$A:$O,10,FALSE)=0,"",VLOOKUP($A204,'Annex 2 EHV charges'!$A:$O,10,FALSE)),"")</f>
        <v>1.87</v>
      </c>
      <c r="H204" s="110">
        <f>IFERROR(IF(VLOOKUP($A204,'Annex 2 EHV charges'!$A:$O,11,FALSE)=0,"",VLOOKUP($A204,'Annex 2 EHV charges'!$A:$O,11,FALSE)),"")</f>
        <v>1.87</v>
      </c>
    </row>
    <row r="205" spans="1:8" x14ac:dyDescent="0.2">
      <c r="A205" s="103">
        <f t="array" ref="A205">IFERROR(INDEX('Annex 2 EHV charges'!$A$11:$A$410, MATCH(0, IF(ISBLANK('Annex 2 EHV charges'!$A$11:$A$410),1, COUNTIF(A$4:$A204, 'Annex 2 EHV charges'!$A$11:$A$410)), 0)),"")</f>
        <v>830</v>
      </c>
      <c r="B205" s="103">
        <f>IF($A205="","",VLOOKUP($A205,'Annex 2 EHV charges'!$A:$O,2,0))</f>
        <v>830</v>
      </c>
      <c r="C205" s="104">
        <f>IF($A205="","",VLOOKUP($A205,'Annex 2 EHV charges'!$A:$O,3,0))</f>
        <v>2200042184369</v>
      </c>
      <c r="D205" s="103" t="str">
        <f>IF($A205="","",VLOOKUP($A205,'Annex 2 EHV charges'!$A:$O,7,0))</f>
        <v>Four Burrows PV</v>
      </c>
      <c r="E205" s="108">
        <f>IFERROR(IF(VLOOKUP($A205,'Annex 2 EHV charges'!$A:$O,8,FALSE)=0,"",VLOOKUP($A205,'Annex 2 EHV charges'!$A:$O,8,FALSE)),"")</f>
        <v>0.90900000000000003</v>
      </c>
      <c r="F205" s="109">
        <f>IFERROR(IF(VLOOKUP($A205,'Annex 2 EHV charges'!$A:$O,9,FALSE)=0,"",VLOOKUP($A205,'Annex 2 EHV charges'!$A:$O,9,FALSE)),"")</f>
        <v>3.41</v>
      </c>
      <c r="G205" s="110">
        <f>IFERROR(IF(VLOOKUP($A205,'Annex 2 EHV charges'!$A:$O,10,FALSE)=0,"",VLOOKUP($A205,'Annex 2 EHV charges'!$A:$O,10,FALSE)),"")</f>
        <v>2.46</v>
      </c>
      <c r="H205" s="110">
        <f>IFERROR(IF(VLOOKUP($A205,'Annex 2 EHV charges'!$A:$O,11,FALSE)=0,"",VLOOKUP($A205,'Annex 2 EHV charges'!$A:$O,11,FALSE)),"")</f>
        <v>2.46</v>
      </c>
    </row>
    <row r="206" spans="1:8" x14ac:dyDescent="0.2">
      <c r="A206" s="103">
        <f t="array" ref="A206">IFERROR(INDEX('Annex 2 EHV charges'!$A$11:$A$410, MATCH(0, IF(ISBLANK('Annex 2 EHV charges'!$A$11:$A$410),1, COUNTIF(A$4:$A205, 'Annex 2 EHV charges'!$A$11:$A$410)), 0)),"")</f>
        <v>833</v>
      </c>
      <c r="B206" s="103">
        <f>IF($A206="","",VLOOKUP($A206,'Annex 2 EHV charges'!$A:$O,2,0))</f>
        <v>833</v>
      </c>
      <c r="C206" s="104">
        <f>IF($A206="","",VLOOKUP($A206,'Annex 2 EHV charges'!$A:$O,3,0))</f>
        <v>2200042191756</v>
      </c>
      <c r="D206" s="103" t="str">
        <f>IF($A206="","",VLOOKUP($A206,'Annex 2 EHV charges'!$A:$O,7,0))</f>
        <v>Halse Farm PV</v>
      </c>
      <c r="E206" s="108" t="str">
        <f>IFERROR(IF(VLOOKUP($A206,'Annex 2 EHV charges'!$A:$O,8,FALSE)=0,"",VLOOKUP($A206,'Annex 2 EHV charges'!$A:$O,8,FALSE)),"")</f>
        <v/>
      </c>
      <c r="F206" s="109">
        <f>IFERROR(IF(VLOOKUP($A206,'Annex 2 EHV charges'!$A:$O,9,FALSE)=0,"",VLOOKUP($A206,'Annex 2 EHV charges'!$A:$O,9,FALSE)),"")</f>
        <v>1.26</v>
      </c>
      <c r="G206" s="110">
        <f>IFERROR(IF(VLOOKUP($A206,'Annex 2 EHV charges'!$A:$O,10,FALSE)=0,"",VLOOKUP($A206,'Annex 2 EHV charges'!$A:$O,10,FALSE)),"")</f>
        <v>3.16</v>
      </c>
      <c r="H206" s="110">
        <f>IFERROR(IF(VLOOKUP($A206,'Annex 2 EHV charges'!$A:$O,11,FALSE)=0,"",VLOOKUP($A206,'Annex 2 EHV charges'!$A:$O,11,FALSE)),"")</f>
        <v>3.16</v>
      </c>
    </row>
    <row r="207" spans="1:8" x14ac:dyDescent="0.2">
      <c r="A207" s="103">
        <f t="array" ref="A207">IFERROR(INDEX('Annex 2 EHV charges'!$A$11:$A$410, MATCH(0, IF(ISBLANK('Annex 2 EHV charges'!$A$11:$A$410),1, COUNTIF(A$4:$A206, 'Annex 2 EHV charges'!$A$11:$A$410)), 0)),"")</f>
        <v>834</v>
      </c>
      <c r="B207" s="103">
        <f>IF($A207="","",VLOOKUP($A207,'Annex 2 EHV charges'!$A:$O,2,0))</f>
        <v>834</v>
      </c>
      <c r="C207" s="104">
        <f>IF($A207="","",VLOOKUP($A207,'Annex 2 EHV charges'!$A:$O,3,0))</f>
        <v>2200042192750</v>
      </c>
      <c r="D207" s="103" t="str">
        <f>IF($A207="","",VLOOKUP($A207,'Annex 2 EHV charges'!$A:$O,7,0))</f>
        <v>Hatchlands Farm PV</v>
      </c>
      <c r="E207" s="108">
        <f>IFERROR(IF(VLOOKUP($A207,'Annex 2 EHV charges'!$A:$O,8,FALSE)=0,"",VLOOKUP($A207,'Annex 2 EHV charges'!$A:$O,8,FALSE)),"")</f>
        <v>1.246</v>
      </c>
      <c r="F207" s="109">
        <f>IFERROR(IF(VLOOKUP($A207,'Annex 2 EHV charges'!$A:$O,9,FALSE)=0,"",VLOOKUP($A207,'Annex 2 EHV charges'!$A:$O,9,FALSE)),"")</f>
        <v>13.2</v>
      </c>
      <c r="G207" s="110">
        <f>IFERROR(IF(VLOOKUP($A207,'Annex 2 EHV charges'!$A:$O,10,FALSE)=0,"",VLOOKUP($A207,'Annex 2 EHV charges'!$A:$O,10,FALSE)),"")</f>
        <v>1.67</v>
      </c>
      <c r="H207" s="110">
        <f>IFERROR(IF(VLOOKUP($A207,'Annex 2 EHV charges'!$A:$O,11,FALSE)=0,"",VLOOKUP($A207,'Annex 2 EHV charges'!$A:$O,11,FALSE)),"")</f>
        <v>1.67</v>
      </c>
    </row>
    <row r="208" spans="1:8" x14ac:dyDescent="0.2">
      <c r="A208" s="103">
        <f t="array" ref="A208">IFERROR(INDEX('Annex 2 EHV charges'!$A$11:$A$410, MATCH(0, IF(ISBLANK('Annex 2 EHV charges'!$A$11:$A$410),1, COUNTIF(A$4:$A207, 'Annex 2 EHV charges'!$A$11:$A$410)), 0)),"")</f>
        <v>835</v>
      </c>
      <c r="B208" s="103">
        <f>IF($A208="","",VLOOKUP($A208,'Annex 2 EHV charges'!$A:$O,2,0))</f>
        <v>835</v>
      </c>
      <c r="C208" s="104">
        <f>IF($A208="","",VLOOKUP($A208,'Annex 2 EHV charges'!$A:$O,3,0))</f>
        <v>2200042193879</v>
      </c>
      <c r="D208" s="103" t="str">
        <f>IF($A208="","",VLOOKUP($A208,'Annex 2 EHV charges'!$A:$O,7,0))</f>
        <v>Higher Trevartha PV</v>
      </c>
      <c r="E208" s="108">
        <f>IFERROR(IF(VLOOKUP($A208,'Annex 2 EHV charges'!$A:$O,8,FALSE)=0,"",VLOOKUP($A208,'Annex 2 EHV charges'!$A:$O,8,FALSE)),"")</f>
        <v>1.39</v>
      </c>
      <c r="F208" s="109">
        <f>IFERROR(IF(VLOOKUP($A208,'Annex 2 EHV charges'!$A:$O,9,FALSE)=0,"",VLOOKUP($A208,'Annex 2 EHV charges'!$A:$O,9,FALSE)),"")</f>
        <v>11.64</v>
      </c>
      <c r="G208" s="110">
        <f>IFERROR(IF(VLOOKUP($A208,'Annex 2 EHV charges'!$A:$O,10,FALSE)=0,"",VLOOKUP($A208,'Annex 2 EHV charges'!$A:$O,10,FALSE)),"")</f>
        <v>2.4300000000000002</v>
      </c>
      <c r="H208" s="110">
        <f>IFERROR(IF(VLOOKUP($A208,'Annex 2 EHV charges'!$A:$O,11,FALSE)=0,"",VLOOKUP($A208,'Annex 2 EHV charges'!$A:$O,11,FALSE)),"")</f>
        <v>2.4300000000000002</v>
      </c>
    </row>
    <row r="209" spans="1:8" x14ac:dyDescent="0.2">
      <c r="A209" s="103">
        <f t="array" ref="A209">IFERROR(INDEX('Annex 2 EHV charges'!$A$11:$A$410, MATCH(0, IF(ISBLANK('Annex 2 EHV charges'!$A$11:$A$410),1, COUNTIF(A$4:$A208, 'Annex 2 EHV charges'!$A$11:$A$410)), 0)),"")</f>
        <v>837</v>
      </c>
      <c r="B209" s="103">
        <f>IF($A209="","",VLOOKUP($A209,'Annex 2 EHV charges'!$A:$O,2,0))</f>
        <v>837</v>
      </c>
      <c r="C209" s="104">
        <f>IF($A209="","",VLOOKUP($A209,'Annex 2 EHV charges'!$A:$O,3,0))</f>
        <v>2200042194047</v>
      </c>
      <c r="D209" s="103" t="str">
        <f>IF($A209="","",VLOOKUP($A209,'Annex 2 EHV charges'!$A:$O,7,0))</f>
        <v>Ford Farm PV</v>
      </c>
      <c r="E209" s="108">
        <f>IFERROR(IF(VLOOKUP($A209,'Annex 2 EHV charges'!$A:$O,8,FALSE)=0,"",VLOOKUP($A209,'Annex 2 EHV charges'!$A:$O,8,FALSE)),"")</f>
        <v>1.3620000000000001</v>
      </c>
      <c r="F209" s="109">
        <f>IFERROR(IF(VLOOKUP($A209,'Annex 2 EHV charges'!$A:$O,9,FALSE)=0,"",VLOOKUP($A209,'Annex 2 EHV charges'!$A:$O,9,FALSE)),"")</f>
        <v>6.4</v>
      </c>
      <c r="G209" s="110">
        <f>IFERROR(IF(VLOOKUP($A209,'Annex 2 EHV charges'!$A:$O,10,FALSE)=0,"",VLOOKUP($A209,'Annex 2 EHV charges'!$A:$O,10,FALSE)),"")</f>
        <v>2.19</v>
      </c>
      <c r="H209" s="110">
        <f>IFERROR(IF(VLOOKUP($A209,'Annex 2 EHV charges'!$A:$O,11,FALSE)=0,"",VLOOKUP($A209,'Annex 2 EHV charges'!$A:$O,11,FALSE)),"")</f>
        <v>2.19</v>
      </c>
    </row>
    <row r="210" spans="1:8" x14ac:dyDescent="0.2">
      <c r="A210" s="103">
        <f t="array" ref="A210">IFERROR(INDEX('Annex 2 EHV charges'!$A$11:$A$410, MATCH(0, IF(ISBLANK('Annex 2 EHV charges'!$A$11:$A$410),1, COUNTIF(A$4:$A209, 'Annex 2 EHV charges'!$A$11:$A$410)), 0)),"")</f>
        <v>839</v>
      </c>
      <c r="B210" s="103">
        <f>IF($A210="","",VLOOKUP($A210,'Annex 2 EHV charges'!$A:$O,2,0))</f>
        <v>839</v>
      </c>
      <c r="C210" s="104">
        <f>IF($A210="","",VLOOKUP($A210,'Annex 2 EHV charges'!$A:$O,3,0))</f>
        <v>2200042345993</v>
      </c>
      <c r="D210" s="103" t="str">
        <f>IF($A210="","",VLOOKUP($A210,'Annex 2 EHV charges'!$A:$O,7,0))</f>
        <v>Trequite</v>
      </c>
      <c r="E210" s="108">
        <f>IFERROR(IF(VLOOKUP($A210,'Annex 2 EHV charges'!$A:$O,8,FALSE)=0,"",VLOOKUP($A210,'Annex 2 EHV charges'!$A:$O,8,FALSE)),"")</f>
        <v>1.3859999999999999</v>
      </c>
      <c r="F210" s="109">
        <f>IFERROR(IF(VLOOKUP($A210,'Annex 2 EHV charges'!$A:$O,9,FALSE)=0,"",VLOOKUP($A210,'Annex 2 EHV charges'!$A:$O,9,FALSE)),"")</f>
        <v>2.62</v>
      </c>
      <c r="G210" s="110">
        <f>IFERROR(IF(VLOOKUP($A210,'Annex 2 EHV charges'!$A:$O,10,FALSE)=0,"",VLOOKUP($A210,'Annex 2 EHV charges'!$A:$O,10,FALSE)),"")</f>
        <v>3.41</v>
      </c>
      <c r="H210" s="110">
        <f>IFERROR(IF(VLOOKUP($A210,'Annex 2 EHV charges'!$A:$O,11,FALSE)=0,"",VLOOKUP($A210,'Annex 2 EHV charges'!$A:$O,11,FALSE)),"")</f>
        <v>3.41</v>
      </c>
    </row>
    <row r="211" spans="1:8" x14ac:dyDescent="0.2">
      <c r="A211" s="103">
        <f t="array" ref="A211">IFERROR(INDEX('Annex 2 EHV charges'!$A$11:$A$410, MATCH(0, IF(ISBLANK('Annex 2 EHV charges'!$A$11:$A$410),1, COUNTIF(A$4:$A210, 'Annex 2 EHV charges'!$A$11:$A$410)), 0)),"")</f>
        <v>841</v>
      </c>
      <c r="B211" s="103">
        <f>IF($A211="","",VLOOKUP($A211,'Annex 2 EHV charges'!$A:$O,2,0))</f>
        <v>841</v>
      </c>
      <c r="C211" s="104">
        <f>IF($A211="","",VLOOKUP($A211,'Annex 2 EHV charges'!$A:$O,3,0))</f>
        <v>2200042193735</v>
      </c>
      <c r="D211" s="103" t="str">
        <f>IF($A211="","",VLOOKUP($A211,'Annex 2 EHV charges'!$A:$O,7,0))</f>
        <v>Higher Tregarne PV</v>
      </c>
      <c r="E211" s="108">
        <f>IFERROR(IF(VLOOKUP($A211,'Annex 2 EHV charges'!$A:$O,8,FALSE)=0,"",VLOOKUP($A211,'Annex 2 EHV charges'!$A:$O,8,FALSE)),"")</f>
        <v>1.9690000000000001</v>
      </c>
      <c r="F211" s="109">
        <f>IFERROR(IF(VLOOKUP($A211,'Annex 2 EHV charges'!$A:$O,9,FALSE)=0,"",VLOOKUP($A211,'Annex 2 EHV charges'!$A:$O,9,FALSE)),"")</f>
        <v>24.16</v>
      </c>
      <c r="G211" s="110">
        <f>IFERROR(IF(VLOOKUP($A211,'Annex 2 EHV charges'!$A:$O,10,FALSE)=0,"",VLOOKUP($A211,'Annex 2 EHV charges'!$A:$O,10,FALSE)),"")</f>
        <v>1.68</v>
      </c>
      <c r="H211" s="110">
        <f>IFERROR(IF(VLOOKUP($A211,'Annex 2 EHV charges'!$A:$O,11,FALSE)=0,"",VLOOKUP($A211,'Annex 2 EHV charges'!$A:$O,11,FALSE)),"")</f>
        <v>1.68</v>
      </c>
    </row>
    <row r="212" spans="1:8" x14ac:dyDescent="0.2">
      <c r="A212" s="103">
        <f t="array" ref="A212">IFERROR(INDEX('Annex 2 EHV charges'!$A$11:$A$410, MATCH(0, IF(ISBLANK('Annex 2 EHV charges'!$A$11:$A$410),1, COUNTIF(A$4:$A211, 'Annex 2 EHV charges'!$A$11:$A$410)), 0)),"")</f>
        <v>842</v>
      </c>
      <c r="B212" s="103">
        <f>IF($A212="","",VLOOKUP($A212,'Annex 2 EHV charges'!$A:$O,2,0))</f>
        <v>842</v>
      </c>
      <c r="C212" s="104">
        <f>IF($A212="","",VLOOKUP($A212,'Annex 2 EHV charges'!$A:$O,3,0))</f>
        <v>2200042195592</v>
      </c>
      <c r="D212" s="103" t="str">
        <f>IF($A212="","",VLOOKUP($A212,'Annex 2 EHV charges'!$A:$O,7,0))</f>
        <v>Higher North Beer PV</v>
      </c>
      <c r="E212" s="108">
        <f>IFERROR(IF(VLOOKUP($A212,'Annex 2 EHV charges'!$A:$O,8,FALSE)=0,"",VLOOKUP($A212,'Annex 2 EHV charges'!$A:$O,8,FALSE)),"")</f>
        <v>1.9059999999999999</v>
      </c>
      <c r="F212" s="109">
        <f>IFERROR(IF(VLOOKUP($A212,'Annex 2 EHV charges'!$A:$O,9,FALSE)=0,"",VLOOKUP($A212,'Annex 2 EHV charges'!$A:$O,9,FALSE)),"")</f>
        <v>0.7</v>
      </c>
      <c r="G212" s="110">
        <f>IFERROR(IF(VLOOKUP($A212,'Annex 2 EHV charges'!$A:$O,10,FALSE)=0,"",VLOOKUP($A212,'Annex 2 EHV charges'!$A:$O,10,FALSE)),"")</f>
        <v>4.1100000000000003</v>
      </c>
      <c r="H212" s="110">
        <f>IFERROR(IF(VLOOKUP($A212,'Annex 2 EHV charges'!$A:$O,11,FALSE)=0,"",VLOOKUP($A212,'Annex 2 EHV charges'!$A:$O,11,FALSE)),"")</f>
        <v>4.1100000000000003</v>
      </c>
    </row>
    <row r="213" spans="1:8" x14ac:dyDescent="0.2">
      <c r="A213" s="103">
        <f t="array" ref="A213">IFERROR(INDEX('Annex 2 EHV charges'!$A$11:$A$410, MATCH(0, IF(ISBLANK('Annex 2 EHV charges'!$A$11:$A$410),1, COUNTIF(A$4:$A212, 'Annex 2 EHV charges'!$A$11:$A$410)), 0)),"")</f>
        <v>843</v>
      </c>
      <c r="B213" s="103">
        <f>IF($A213="","",VLOOKUP($A213,'Annex 2 EHV charges'!$A:$O,2,0))</f>
        <v>843</v>
      </c>
      <c r="C213" s="104">
        <f>IF($A213="","",VLOOKUP($A213,'Annex 2 EHV charges'!$A:$O,3,0))</f>
        <v>2200042196781</v>
      </c>
      <c r="D213" s="103" t="str">
        <f>IF($A213="","",VLOOKUP($A213,'Annex 2 EHV charges'!$A:$O,7,0))</f>
        <v>Horsacott PV</v>
      </c>
      <c r="E213" s="108">
        <f>IFERROR(IF(VLOOKUP($A213,'Annex 2 EHV charges'!$A:$O,8,FALSE)=0,"",VLOOKUP($A213,'Annex 2 EHV charges'!$A:$O,8,FALSE)),"")</f>
        <v>0.432</v>
      </c>
      <c r="F213" s="109">
        <f>IFERROR(IF(VLOOKUP($A213,'Annex 2 EHV charges'!$A:$O,9,FALSE)=0,"",VLOOKUP($A213,'Annex 2 EHV charges'!$A:$O,9,FALSE)),"")</f>
        <v>1.68</v>
      </c>
      <c r="G213" s="110">
        <f>IFERROR(IF(VLOOKUP($A213,'Annex 2 EHV charges'!$A:$O,10,FALSE)=0,"",VLOOKUP($A213,'Annex 2 EHV charges'!$A:$O,10,FALSE)),"")</f>
        <v>3.07</v>
      </c>
      <c r="H213" s="110">
        <f>IFERROR(IF(VLOOKUP($A213,'Annex 2 EHV charges'!$A:$O,11,FALSE)=0,"",VLOOKUP($A213,'Annex 2 EHV charges'!$A:$O,11,FALSE)),"")</f>
        <v>3.07</v>
      </c>
    </row>
    <row r="214" spans="1:8" x14ac:dyDescent="0.2">
      <c r="A214" s="103">
        <f t="array" ref="A214">IFERROR(INDEX('Annex 2 EHV charges'!$A$11:$A$410, MATCH(0, IF(ISBLANK('Annex 2 EHV charges'!$A$11:$A$410),1, COUNTIF(A$4:$A213, 'Annex 2 EHV charges'!$A$11:$A$410)), 0)),"")</f>
        <v>844</v>
      </c>
      <c r="B214" s="103">
        <f>IF($A214="","",VLOOKUP($A214,'Annex 2 EHV charges'!$A:$O,2,0))</f>
        <v>844</v>
      </c>
      <c r="C214" s="104">
        <f>IF($A214="","",VLOOKUP($A214,'Annex 2 EHV charges'!$A:$O,3,0))</f>
        <v>2200042201252</v>
      </c>
      <c r="D214" s="103" t="str">
        <f>IF($A214="","",VLOOKUP($A214,'Annex 2 EHV charges'!$A:$O,7,0))</f>
        <v>Langunnett PV</v>
      </c>
      <c r="E214" s="108">
        <f>IFERROR(IF(VLOOKUP($A214,'Annex 2 EHV charges'!$A:$O,8,FALSE)=0,"",VLOOKUP($A214,'Annex 2 EHV charges'!$A:$O,8,FALSE)),"")</f>
        <v>1.4710000000000001</v>
      </c>
      <c r="F214" s="109">
        <f>IFERROR(IF(VLOOKUP($A214,'Annex 2 EHV charges'!$A:$O,9,FALSE)=0,"",VLOOKUP($A214,'Annex 2 EHV charges'!$A:$O,9,FALSE)),"")</f>
        <v>13.32</v>
      </c>
      <c r="G214" s="110">
        <f>IFERROR(IF(VLOOKUP($A214,'Annex 2 EHV charges'!$A:$O,10,FALSE)=0,"",VLOOKUP($A214,'Annex 2 EHV charges'!$A:$O,10,FALSE)),"")</f>
        <v>2.0499999999999998</v>
      </c>
      <c r="H214" s="110">
        <f>IFERROR(IF(VLOOKUP($A214,'Annex 2 EHV charges'!$A:$O,11,FALSE)=0,"",VLOOKUP($A214,'Annex 2 EHV charges'!$A:$O,11,FALSE)),"")</f>
        <v>2.0499999999999998</v>
      </c>
    </row>
    <row r="215" spans="1:8" x14ac:dyDescent="0.2">
      <c r="A215" s="103">
        <f t="array" ref="A215">IFERROR(INDEX('Annex 2 EHV charges'!$A$11:$A$410, MATCH(0, IF(ISBLANK('Annex 2 EHV charges'!$A$11:$A$410),1, COUNTIF(A$4:$A214, 'Annex 2 EHV charges'!$A$11:$A$410)), 0)),"")</f>
        <v>845</v>
      </c>
      <c r="B215" s="103">
        <f>IF($A215="","",VLOOKUP($A215,'Annex 2 EHV charges'!$A:$O,2,0))</f>
        <v>845</v>
      </c>
      <c r="C215" s="104">
        <f>IF($A215="","",VLOOKUP($A215,'Annex 2 EHV charges'!$A:$O,3,0))</f>
        <v>2200042201270</v>
      </c>
      <c r="D215" s="103" t="str">
        <f>IF($A215="","",VLOOKUP($A215,'Annex 2 EHV charges'!$A:$O,7,0))</f>
        <v>Trefinnick Farm PV</v>
      </c>
      <c r="E215" s="108">
        <f>IFERROR(IF(VLOOKUP($A215,'Annex 2 EHV charges'!$A:$O,8,FALSE)=0,"",VLOOKUP($A215,'Annex 2 EHV charges'!$A:$O,8,FALSE)),"")</f>
        <v>1.272</v>
      </c>
      <c r="F215" s="109">
        <f>IFERROR(IF(VLOOKUP($A215,'Annex 2 EHV charges'!$A:$O,9,FALSE)=0,"",VLOOKUP($A215,'Annex 2 EHV charges'!$A:$O,9,FALSE)),"")</f>
        <v>15.48</v>
      </c>
      <c r="G215" s="110">
        <f>IFERROR(IF(VLOOKUP($A215,'Annex 2 EHV charges'!$A:$O,10,FALSE)=0,"",VLOOKUP($A215,'Annex 2 EHV charges'!$A:$O,10,FALSE)),"")</f>
        <v>2.95</v>
      </c>
      <c r="H215" s="110">
        <f>IFERROR(IF(VLOOKUP($A215,'Annex 2 EHV charges'!$A:$O,11,FALSE)=0,"",VLOOKUP($A215,'Annex 2 EHV charges'!$A:$O,11,FALSE)),"")</f>
        <v>2.95</v>
      </c>
    </row>
    <row r="216" spans="1:8" x14ac:dyDescent="0.2">
      <c r="A216" s="103">
        <f t="array" ref="A216">IFERROR(INDEX('Annex 2 EHV charges'!$A$11:$A$410, MATCH(0, IF(ISBLANK('Annex 2 EHV charges'!$A$11:$A$410),1, COUNTIF(A$4:$A215, 'Annex 2 EHV charges'!$A$11:$A$410)), 0)),"")</f>
        <v>846</v>
      </c>
      <c r="B216" s="103">
        <f>IF($A216="","",VLOOKUP($A216,'Annex 2 EHV charges'!$A:$O,2,0))</f>
        <v>846</v>
      </c>
      <c r="C216" s="104">
        <f>IF($A216="","",VLOOKUP($A216,'Annex 2 EHV charges'!$A:$O,3,0))</f>
        <v>2200042202939</v>
      </c>
      <c r="D216" s="103" t="str">
        <f>IF($A216="","",VLOOKUP($A216,'Annex 2 EHV charges'!$A:$O,7,0))</f>
        <v>Little Trevease Farm PV</v>
      </c>
      <c r="E216" s="108">
        <f>IFERROR(IF(VLOOKUP($A216,'Annex 2 EHV charges'!$A:$O,8,FALSE)=0,"",VLOOKUP($A216,'Annex 2 EHV charges'!$A:$O,8,FALSE)),"")</f>
        <v>1.9450000000000001</v>
      </c>
      <c r="F216" s="109">
        <f>IFERROR(IF(VLOOKUP($A216,'Annex 2 EHV charges'!$A:$O,9,FALSE)=0,"",VLOOKUP($A216,'Annex 2 EHV charges'!$A:$O,9,FALSE)),"")</f>
        <v>6.89</v>
      </c>
      <c r="G216" s="110">
        <f>IFERROR(IF(VLOOKUP($A216,'Annex 2 EHV charges'!$A:$O,10,FALSE)=0,"",VLOOKUP($A216,'Annex 2 EHV charges'!$A:$O,10,FALSE)),"")</f>
        <v>1.97</v>
      </c>
      <c r="H216" s="110">
        <f>IFERROR(IF(VLOOKUP($A216,'Annex 2 EHV charges'!$A:$O,11,FALSE)=0,"",VLOOKUP($A216,'Annex 2 EHV charges'!$A:$O,11,FALSE)),"")</f>
        <v>1.97</v>
      </c>
    </row>
    <row r="217" spans="1:8" x14ac:dyDescent="0.2">
      <c r="A217" s="103">
        <f t="array" ref="A217">IFERROR(INDEX('Annex 2 EHV charges'!$A$11:$A$410, MATCH(0, IF(ISBLANK('Annex 2 EHV charges'!$A$11:$A$410),1, COUNTIF(A$4:$A216, 'Annex 2 EHV charges'!$A$11:$A$410)), 0)),"")</f>
        <v>847</v>
      </c>
      <c r="B217" s="103">
        <f>IF($A217="","",VLOOKUP($A217,'Annex 2 EHV charges'!$A:$O,2,0))</f>
        <v>847</v>
      </c>
      <c r="C217" s="104">
        <f>IF($A217="","",VLOOKUP($A217,'Annex 2 EHV charges'!$A:$O,3,0))</f>
        <v>2200042432625</v>
      </c>
      <c r="D217" s="103" t="str">
        <f>IF($A217="","",VLOOKUP($A217,'Annex 2 EHV charges'!$A:$O,7,0))</f>
        <v>Marksbury</v>
      </c>
      <c r="E217" s="108">
        <f>IFERROR(IF(VLOOKUP($A217,'Annex 2 EHV charges'!$A:$O,8,FALSE)=0,"",VLOOKUP($A217,'Annex 2 EHV charges'!$A:$O,8,FALSE)),"")</f>
        <v>4.3780000000000001</v>
      </c>
      <c r="F217" s="109">
        <f>IFERROR(IF(VLOOKUP($A217,'Annex 2 EHV charges'!$A:$O,9,FALSE)=0,"",VLOOKUP($A217,'Annex 2 EHV charges'!$A:$O,9,FALSE)),"")</f>
        <v>7.69</v>
      </c>
      <c r="G217" s="110">
        <f>IFERROR(IF(VLOOKUP($A217,'Annex 2 EHV charges'!$A:$O,10,FALSE)=0,"",VLOOKUP($A217,'Annex 2 EHV charges'!$A:$O,10,FALSE)),"")</f>
        <v>2.02</v>
      </c>
      <c r="H217" s="110">
        <f>IFERROR(IF(VLOOKUP($A217,'Annex 2 EHV charges'!$A:$O,11,FALSE)=0,"",VLOOKUP($A217,'Annex 2 EHV charges'!$A:$O,11,FALSE)),"")</f>
        <v>2.02</v>
      </c>
    </row>
    <row r="218" spans="1:8" x14ac:dyDescent="0.2">
      <c r="A218" s="103">
        <f t="array" ref="A218">IFERROR(INDEX('Annex 2 EHV charges'!$A$11:$A$410, MATCH(0, IF(ISBLANK('Annex 2 EHV charges'!$A$11:$A$410),1, COUNTIF(A$4:$A217, 'Annex 2 EHV charges'!$A$11:$A$410)), 0)),"")</f>
        <v>848</v>
      </c>
      <c r="B218" s="103">
        <f>IF($A218="","",VLOOKUP($A218,'Annex 2 EHV charges'!$A:$O,2,0))</f>
        <v>848</v>
      </c>
      <c r="C218" s="104">
        <f>IF($A218="","",VLOOKUP($A218,'Annex 2 EHV charges'!$A:$O,3,0))</f>
        <v>2200042202975</v>
      </c>
      <c r="D218" s="103" t="str">
        <f>IF($A218="","",VLOOKUP($A218,'Annex 2 EHV charges'!$A:$O,7,0))</f>
        <v>Cobbs Cross</v>
      </c>
      <c r="E218" s="108">
        <f>IFERROR(IF(VLOOKUP($A218,'Annex 2 EHV charges'!$A:$O,8,FALSE)=0,"",VLOOKUP($A218,'Annex 2 EHV charges'!$A:$O,8,FALSE)),"")</f>
        <v>0.66</v>
      </c>
      <c r="F218" s="109">
        <f>IFERROR(IF(VLOOKUP($A218,'Annex 2 EHV charges'!$A:$O,9,FALSE)=0,"",VLOOKUP($A218,'Annex 2 EHV charges'!$A:$O,9,FALSE)),"")</f>
        <v>3.18</v>
      </c>
      <c r="G218" s="110">
        <f>IFERROR(IF(VLOOKUP($A218,'Annex 2 EHV charges'!$A:$O,10,FALSE)=0,"",VLOOKUP($A218,'Annex 2 EHV charges'!$A:$O,10,FALSE)),"")</f>
        <v>2.4300000000000002</v>
      </c>
      <c r="H218" s="110">
        <f>IFERROR(IF(VLOOKUP($A218,'Annex 2 EHV charges'!$A:$O,11,FALSE)=0,"",VLOOKUP($A218,'Annex 2 EHV charges'!$A:$O,11,FALSE)),"")</f>
        <v>2.4300000000000002</v>
      </c>
    </row>
    <row r="219" spans="1:8" x14ac:dyDescent="0.2">
      <c r="A219" s="103">
        <f t="array" ref="A219">IFERROR(INDEX('Annex 2 EHV charges'!$A$11:$A$410, MATCH(0, IF(ISBLANK('Annex 2 EHV charges'!$A$11:$A$410),1, COUNTIF(A$4:$A218, 'Annex 2 EHV charges'!$A$11:$A$410)), 0)),"")</f>
        <v>849</v>
      </c>
      <c r="B219" s="103">
        <f>IF($A219="","",VLOOKUP($A219,'Annex 2 EHV charges'!$A:$O,2,0))</f>
        <v>849</v>
      </c>
      <c r="C219" s="104">
        <f>IF($A219="","",VLOOKUP($A219,'Annex 2 EHV charges'!$A:$O,3,0))</f>
        <v>2200042204652</v>
      </c>
      <c r="D219" s="103" t="str">
        <f>IF($A219="","",VLOOKUP($A219,'Annex 2 EHV charges'!$A:$O,7,0))</f>
        <v xml:space="preserve">Newlands Farm </v>
      </c>
      <c r="E219" s="108">
        <f>IFERROR(IF(VLOOKUP($A219,'Annex 2 EHV charges'!$A:$O,8,FALSE)=0,"",VLOOKUP($A219,'Annex 2 EHV charges'!$A:$O,8,FALSE)),"")</f>
        <v>0.39600000000000002</v>
      </c>
      <c r="F219" s="109">
        <f>IFERROR(IF(VLOOKUP($A219,'Annex 2 EHV charges'!$A:$O,9,FALSE)=0,"",VLOOKUP($A219,'Annex 2 EHV charges'!$A:$O,9,FALSE)),"")</f>
        <v>3.37</v>
      </c>
      <c r="G219" s="110">
        <f>IFERROR(IF(VLOOKUP($A219,'Annex 2 EHV charges'!$A:$O,10,FALSE)=0,"",VLOOKUP($A219,'Annex 2 EHV charges'!$A:$O,10,FALSE)),"")</f>
        <v>2.76</v>
      </c>
      <c r="H219" s="110">
        <f>IFERROR(IF(VLOOKUP($A219,'Annex 2 EHV charges'!$A:$O,11,FALSE)=0,"",VLOOKUP($A219,'Annex 2 EHV charges'!$A:$O,11,FALSE)),"")</f>
        <v>2.76</v>
      </c>
    </row>
    <row r="220" spans="1:8" x14ac:dyDescent="0.2">
      <c r="A220" s="103">
        <f t="array" ref="A220">IFERROR(INDEX('Annex 2 EHV charges'!$A$11:$A$410, MATCH(0, IF(ISBLANK('Annex 2 EHV charges'!$A$11:$A$410),1, COUNTIF(A$4:$A219, 'Annex 2 EHV charges'!$A$11:$A$410)), 0)),"")</f>
        <v>850</v>
      </c>
      <c r="B220" s="103">
        <f>IF($A220="","",VLOOKUP($A220,'Annex 2 EHV charges'!$A:$O,2,0))</f>
        <v>850</v>
      </c>
      <c r="C220" s="104">
        <f>IF($A220="","",VLOOKUP($A220,'Annex 2 EHV charges'!$A:$O,3,0))</f>
        <v>2200042206580</v>
      </c>
      <c r="D220" s="103" t="str">
        <f>IF($A220="","",VLOOKUP($A220,'Annex 2 EHV charges'!$A:$O,7,0))</f>
        <v>CRICKET ST THOMAS</v>
      </c>
      <c r="E220" s="108">
        <f>IFERROR(IF(VLOOKUP($A220,'Annex 2 EHV charges'!$A:$O,8,FALSE)=0,"",VLOOKUP($A220,'Annex 2 EHV charges'!$A:$O,8,FALSE)),"")</f>
        <v>0.40400000000000003</v>
      </c>
      <c r="F220" s="109">
        <f>IFERROR(IF(VLOOKUP($A220,'Annex 2 EHV charges'!$A:$O,9,FALSE)=0,"",VLOOKUP($A220,'Annex 2 EHV charges'!$A:$O,9,FALSE)),"")</f>
        <v>21.61</v>
      </c>
      <c r="G220" s="110">
        <f>IFERROR(IF(VLOOKUP($A220,'Annex 2 EHV charges'!$A:$O,10,FALSE)=0,"",VLOOKUP($A220,'Annex 2 EHV charges'!$A:$O,10,FALSE)),"")</f>
        <v>1.51</v>
      </c>
      <c r="H220" s="110">
        <f>IFERROR(IF(VLOOKUP($A220,'Annex 2 EHV charges'!$A:$O,11,FALSE)=0,"",VLOOKUP($A220,'Annex 2 EHV charges'!$A:$O,11,FALSE)),"")</f>
        <v>1.51</v>
      </c>
    </row>
    <row r="221" spans="1:8" x14ac:dyDescent="0.2">
      <c r="A221" s="103">
        <f t="array" ref="A221">IFERROR(INDEX('Annex 2 EHV charges'!$A$11:$A$410, MATCH(0, IF(ISBLANK('Annex 2 EHV charges'!$A$11:$A$410),1, COUNTIF(A$4:$A220, 'Annex 2 EHV charges'!$A$11:$A$410)), 0)),"")</f>
        <v>851</v>
      </c>
      <c r="B221" s="103">
        <f>IF($A221="","",VLOOKUP($A221,'Annex 2 EHV charges'!$A:$O,2,0))</f>
        <v>851</v>
      </c>
      <c r="C221" s="104">
        <f>IF($A221="","",VLOOKUP($A221,'Annex 2 EHV charges'!$A:$O,3,0))</f>
        <v>2200042206622</v>
      </c>
      <c r="D221" s="103" t="str">
        <f>IF($A221="","",VLOOKUP($A221,'Annex 2 EHV charges'!$A:$O,7,0))</f>
        <v>Parsonage Barn</v>
      </c>
      <c r="E221" s="108">
        <f>IFERROR(IF(VLOOKUP($A221,'Annex 2 EHV charges'!$A:$O,8,FALSE)=0,"",VLOOKUP($A221,'Annex 2 EHV charges'!$A:$O,8,FALSE)),"")</f>
        <v>0.40600000000000003</v>
      </c>
      <c r="F221" s="109">
        <f>IFERROR(IF(VLOOKUP($A221,'Annex 2 EHV charges'!$A:$O,9,FALSE)=0,"",VLOOKUP($A221,'Annex 2 EHV charges'!$A:$O,9,FALSE)),"")</f>
        <v>16.579999999999998</v>
      </c>
      <c r="G221" s="110">
        <f>IFERROR(IF(VLOOKUP($A221,'Annex 2 EHV charges'!$A:$O,10,FALSE)=0,"",VLOOKUP($A221,'Annex 2 EHV charges'!$A:$O,10,FALSE)),"")</f>
        <v>1.63</v>
      </c>
      <c r="H221" s="110">
        <f>IFERROR(IF(VLOOKUP($A221,'Annex 2 EHV charges'!$A:$O,11,FALSE)=0,"",VLOOKUP($A221,'Annex 2 EHV charges'!$A:$O,11,FALSE)),"")</f>
        <v>1.63</v>
      </c>
    </row>
    <row r="222" spans="1:8" x14ac:dyDescent="0.2">
      <c r="A222" s="103">
        <f t="array" ref="A222">IFERROR(INDEX('Annex 2 EHV charges'!$A$11:$A$410, MATCH(0, IF(ISBLANK('Annex 2 EHV charges'!$A$11:$A$410),1, COUNTIF(A$4:$A221, 'Annex 2 EHV charges'!$A$11:$A$410)), 0)),"")</f>
        <v>852</v>
      </c>
      <c r="B222" s="103">
        <f>IF($A222="","",VLOOKUP($A222,'Annex 2 EHV charges'!$A:$O,2,0))</f>
        <v>852</v>
      </c>
      <c r="C222" s="104">
        <f>IF($A222="","",VLOOKUP($A222,'Annex 2 EHV charges'!$A:$O,3,0))</f>
        <v>2200042208806</v>
      </c>
      <c r="D222" s="103" t="str">
        <f>IF($A222="","",VLOOKUP($A222,'Annex 2 EHV charges'!$A:$O,7,0))</f>
        <v>Hewas PV</v>
      </c>
      <c r="E222" s="108">
        <f>IFERROR(IF(VLOOKUP($A222,'Annex 2 EHV charges'!$A:$O,8,FALSE)=0,"",VLOOKUP($A222,'Annex 2 EHV charges'!$A:$O,8,FALSE)),"")</f>
        <v>0.84399999999999997</v>
      </c>
      <c r="F222" s="109">
        <f>IFERROR(IF(VLOOKUP($A222,'Annex 2 EHV charges'!$A:$O,9,FALSE)=0,"",VLOOKUP($A222,'Annex 2 EHV charges'!$A:$O,9,FALSE)),"")</f>
        <v>8.91</v>
      </c>
      <c r="G222" s="110">
        <f>IFERROR(IF(VLOOKUP($A222,'Annex 2 EHV charges'!$A:$O,10,FALSE)=0,"",VLOOKUP($A222,'Annex 2 EHV charges'!$A:$O,10,FALSE)),"")</f>
        <v>1.95</v>
      </c>
      <c r="H222" s="110">
        <f>IFERROR(IF(VLOOKUP($A222,'Annex 2 EHV charges'!$A:$O,11,FALSE)=0,"",VLOOKUP($A222,'Annex 2 EHV charges'!$A:$O,11,FALSE)),"")</f>
        <v>1.95</v>
      </c>
    </row>
    <row r="223" spans="1:8" x14ac:dyDescent="0.2">
      <c r="A223" s="103">
        <f t="array" ref="A223">IFERROR(INDEX('Annex 2 EHV charges'!$A$11:$A$410, MATCH(0, IF(ISBLANK('Annex 2 EHV charges'!$A$11:$A$410),1, COUNTIF(A$4:$A222, 'Annex 2 EHV charges'!$A$11:$A$410)), 0)),"")</f>
        <v>853</v>
      </c>
      <c r="B223" s="103">
        <f>IF($A223="","",VLOOKUP($A223,'Annex 2 EHV charges'!$A:$O,2,0))</f>
        <v>853</v>
      </c>
      <c r="C223" s="104">
        <f>IF($A223="","",VLOOKUP($A223,'Annex 2 EHV charges'!$A:$O,3,0))</f>
        <v>2200042208842</v>
      </c>
      <c r="D223" s="103" t="str">
        <f>IF($A223="","",VLOOKUP($A223,'Annex 2 EHV charges'!$A:$O,7,0))</f>
        <v>CRINACOTT PV</v>
      </c>
      <c r="E223" s="108">
        <f>IFERROR(IF(VLOOKUP($A223,'Annex 2 EHV charges'!$A:$O,8,FALSE)=0,"",VLOOKUP($A223,'Annex 2 EHV charges'!$A:$O,8,FALSE)),"")</f>
        <v>1.7569999999999999</v>
      </c>
      <c r="F223" s="109">
        <f>IFERROR(IF(VLOOKUP($A223,'Annex 2 EHV charges'!$A:$O,9,FALSE)=0,"",VLOOKUP($A223,'Annex 2 EHV charges'!$A:$O,9,FALSE)),"")</f>
        <v>11.1</v>
      </c>
      <c r="G223" s="110">
        <f>IFERROR(IF(VLOOKUP($A223,'Annex 2 EHV charges'!$A:$O,10,FALSE)=0,"",VLOOKUP($A223,'Annex 2 EHV charges'!$A:$O,10,FALSE)),"")</f>
        <v>1.3</v>
      </c>
      <c r="H223" s="110">
        <f>IFERROR(IF(VLOOKUP($A223,'Annex 2 EHV charges'!$A:$O,11,FALSE)=0,"",VLOOKUP($A223,'Annex 2 EHV charges'!$A:$O,11,FALSE)),"")</f>
        <v>1.3</v>
      </c>
    </row>
    <row r="224" spans="1:8" x14ac:dyDescent="0.2">
      <c r="A224" s="103">
        <f t="array" ref="A224">IFERROR(INDEX('Annex 2 EHV charges'!$A$11:$A$410, MATCH(0, IF(ISBLANK('Annex 2 EHV charges'!$A$11:$A$410),1, COUNTIF(A$4:$A223, 'Annex 2 EHV charges'!$A$11:$A$410)), 0)),"")</f>
        <v>854</v>
      </c>
      <c r="B224" s="103">
        <f>IF($A224="","",VLOOKUP($A224,'Annex 2 EHV charges'!$A:$O,2,0))</f>
        <v>854</v>
      </c>
      <c r="C224" s="104">
        <f>IF($A224="","",VLOOKUP($A224,'Annex 2 EHV charges'!$A:$O,3,0))</f>
        <v>2200042214711</v>
      </c>
      <c r="D224" s="103" t="str">
        <f>IF($A224="","",VLOOKUP($A224,'Annex 2 EHV charges'!$A:$O,7,0))</f>
        <v>Penare Farm</v>
      </c>
      <c r="E224" s="108">
        <f>IFERROR(IF(VLOOKUP($A224,'Annex 2 EHV charges'!$A:$O,8,FALSE)=0,"",VLOOKUP($A224,'Annex 2 EHV charges'!$A:$O,8,FALSE)),"")</f>
        <v>0.875</v>
      </c>
      <c r="F224" s="109">
        <f>IFERROR(IF(VLOOKUP($A224,'Annex 2 EHV charges'!$A:$O,9,FALSE)=0,"",VLOOKUP($A224,'Annex 2 EHV charges'!$A:$O,9,FALSE)),"")</f>
        <v>10.58</v>
      </c>
      <c r="G224" s="110">
        <f>IFERROR(IF(VLOOKUP($A224,'Annex 2 EHV charges'!$A:$O,10,FALSE)=0,"",VLOOKUP($A224,'Annex 2 EHV charges'!$A:$O,10,FALSE)),"")</f>
        <v>1.64</v>
      </c>
      <c r="H224" s="110">
        <f>IFERROR(IF(VLOOKUP($A224,'Annex 2 EHV charges'!$A:$O,11,FALSE)=0,"",VLOOKUP($A224,'Annex 2 EHV charges'!$A:$O,11,FALSE)),"")</f>
        <v>1.64</v>
      </c>
    </row>
    <row r="225" spans="1:8" x14ac:dyDescent="0.2">
      <c r="A225" s="103">
        <f t="array" ref="A225">IFERROR(INDEX('Annex 2 EHV charges'!$A$11:$A$410, MATCH(0, IF(ISBLANK('Annex 2 EHV charges'!$A$11:$A$410),1, COUNTIF(A$4:$A224, 'Annex 2 EHV charges'!$A$11:$A$410)), 0)),"")</f>
        <v>855</v>
      </c>
      <c r="B225" s="103">
        <f>IF($A225="","",VLOOKUP($A225,'Annex 2 EHV charges'!$A:$O,2,0))</f>
        <v>855</v>
      </c>
      <c r="C225" s="104">
        <f>IF($A225="","",VLOOKUP($A225,'Annex 2 EHV charges'!$A:$O,3,0))</f>
        <v>2200042214730</v>
      </c>
      <c r="D225" s="103" t="str">
        <f>IF($A225="","",VLOOKUP($A225,'Annex 2 EHV charges'!$A:$O,7,0))</f>
        <v>Aller Court</v>
      </c>
      <c r="E225" s="108">
        <f>IFERROR(IF(VLOOKUP($A225,'Annex 2 EHV charges'!$A:$O,8,FALSE)=0,"",VLOOKUP($A225,'Annex 2 EHV charges'!$A:$O,8,FALSE)),"")</f>
        <v>0.70799999999999996</v>
      </c>
      <c r="F225" s="109">
        <f>IFERROR(IF(VLOOKUP($A225,'Annex 2 EHV charges'!$A:$O,9,FALSE)=0,"",VLOOKUP($A225,'Annex 2 EHV charges'!$A:$O,9,FALSE)),"")</f>
        <v>21.2</v>
      </c>
      <c r="G225" s="110">
        <f>IFERROR(IF(VLOOKUP($A225,'Annex 2 EHV charges'!$A:$O,10,FALSE)=0,"",VLOOKUP($A225,'Annex 2 EHV charges'!$A:$O,10,FALSE)),"")</f>
        <v>1.54</v>
      </c>
      <c r="H225" s="110">
        <f>IFERROR(IF(VLOOKUP($A225,'Annex 2 EHV charges'!$A:$O,11,FALSE)=0,"",VLOOKUP($A225,'Annex 2 EHV charges'!$A:$O,11,FALSE)),"")</f>
        <v>1.54</v>
      </c>
    </row>
    <row r="226" spans="1:8" x14ac:dyDescent="0.2">
      <c r="A226" s="103">
        <f t="array" ref="A226">IFERROR(INDEX('Annex 2 EHV charges'!$A$11:$A$410, MATCH(0, IF(ISBLANK('Annex 2 EHV charges'!$A$11:$A$410),1, COUNTIF(A$4:$A225, 'Annex 2 EHV charges'!$A$11:$A$410)), 0)),"")</f>
        <v>857</v>
      </c>
      <c r="B226" s="103">
        <f>IF($A226="","",VLOOKUP($A226,'Annex 2 EHV charges'!$A:$O,2,0))</f>
        <v>857</v>
      </c>
      <c r="C226" s="104">
        <f>IF($A226="","",VLOOKUP($A226,'Annex 2 EHV charges'!$A:$O,3,0))</f>
        <v>2200042214943</v>
      </c>
      <c r="D226" s="103" t="str">
        <f>IF($A226="","",VLOOKUP($A226,'Annex 2 EHV charges'!$A:$O,7,0))</f>
        <v>Stonebarrow</v>
      </c>
      <c r="E226" s="108">
        <f>IFERROR(IF(VLOOKUP($A226,'Annex 2 EHV charges'!$A:$O,8,FALSE)=0,"",VLOOKUP($A226,'Annex 2 EHV charges'!$A:$O,8,FALSE)),"")</f>
        <v>0.39300000000000002</v>
      </c>
      <c r="F226" s="109">
        <f>IFERROR(IF(VLOOKUP($A226,'Annex 2 EHV charges'!$A:$O,9,FALSE)=0,"",VLOOKUP($A226,'Annex 2 EHV charges'!$A:$O,9,FALSE)),"")</f>
        <v>6.2</v>
      </c>
      <c r="G226" s="110">
        <f>IFERROR(IF(VLOOKUP($A226,'Annex 2 EHV charges'!$A:$O,10,FALSE)=0,"",VLOOKUP($A226,'Annex 2 EHV charges'!$A:$O,10,FALSE)),"")</f>
        <v>1.97</v>
      </c>
      <c r="H226" s="110">
        <f>IFERROR(IF(VLOOKUP($A226,'Annex 2 EHV charges'!$A:$O,11,FALSE)=0,"",VLOOKUP($A226,'Annex 2 EHV charges'!$A:$O,11,FALSE)),"")</f>
        <v>1.97</v>
      </c>
    </row>
    <row r="227" spans="1:8" x14ac:dyDescent="0.2">
      <c r="A227" s="103">
        <f t="array" ref="A227">IFERROR(INDEX('Annex 2 EHV charges'!$A$11:$A$410, MATCH(0, IF(ISBLANK('Annex 2 EHV charges'!$A$11:$A$410),1, COUNTIF(A$4:$A226, 'Annex 2 EHV charges'!$A$11:$A$410)), 0)),"")</f>
        <v>858</v>
      </c>
      <c r="B227" s="103">
        <f>IF($A227="","",VLOOKUP($A227,'Annex 2 EHV charges'!$A:$O,2,0))</f>
        <v>858</v>
      </c>
      <c r="C227" s="104">
        <f>IF($A227="","",VLOOKUP($A227,'Annex 2 EHV charges'!$A:$O,3,0))</f>
        <v>2200042215088</v>
      </c>
      <c r="D227" s="103" t="str">
        <f>IF($A227="","",VLOOKUP($A227,'Annex 2 EHV charges'!$A:$O,7,0))</f>
        <v>Whitley Farm</v>
      </c>
      <c r="E227" s="108">
        <f>IFERROR(IF(VLOOKUP($A227,'Annex 2 EHV charges'!$A:$O,8,FALSE)=0,"",VLOOKUP($A227,'Annex 2 EHV charges'!$A:$O,8,FALSE)),"")</f>
        <v>0.89400000000000002</v>
      </c>
      <c r="F227" s="109">
        <f>IFERROR(IF(VLOOKUP($A227,'Annex 2 EHV charges'!$A:$O,9,FALSE)=0,"",VLOOKUP($A227,'Annex 2 EHV charges'!$A:$O,9,FALSE)),"")</f>
        <v>8.57</v>
      </c>
      <c r="G227" s="110">
        <f>IFERROR(IF(VLOOKUP($A227,'Annex 2 EHV charges'!$A:$O,10,FALSE)=0,"",VLOOKUP($A227,'Annex 2 EHV charges'!$A:$O,10,FALSE)),"")</f>
        <v>2.41</v>
      </c>
      <c r="H227" s="110">
        <f>IFERROR(IF(VLOOKUP($A227,'Annex 2 EHV charges'!$A:$O,11,FALSE)=0,"",VLOOKUP($A227,'Annex 2 EHV charges'!$A:$O,11,FALSE)),"")</f>
        <v>2.41</v>
      </c>
    </row>
    <row r="228" spans="1:8" x14ac:dyDescent="0.2">
      <c r="A228" s="103">
        <f t="array" ref="A228">IFERROR(INDEX('Annex 2 EHV charges'!$A$11:$A$410, MATCH(0, IF(ISBLANK('Annex 2 EHV charges'!$A$11:$A$410),1, COUNTIF(A$4:$A227, 'Annex 2 EHV charges'!$A$11:$A$410)), 0)),"")</f>
        <v>859</v>
      </c>
      <c r="B228" s="103">
        <f>IF($A228="","",VLOOKUP($A228,'Annex 2 EHV charges'!$A:$O,2,0))</f>
        <v>859</v>
      </c>
      <c r="C228" s="104">
        <f>IF($A228="","",VLOOKUP($A228,'Annex 2 EHV charges'!$A:$O,3,0))</f>
        <v>2200042215246</v>
      </c>
      <c r="D228" s="103" t="str">
        <f>IF($A228="","",VLOOKUP($A228,'Annex 2 EHV charges'!$A:$O,7,0))</f>
        <v>New Rendy Farm</v>
      </c>
      <c r="E228" s="108" t="str">
        <f>IFERROR(IF(VLOOKUP($A228,'Annex 2 EHV charges'!$A:$O,8,FALSE)=0,"",VLOOKUP($A228,'Annex 2 EHV charges'!$A:$O,8,FALSE)),"")</f>
        <v/>
      </c>
      <c r="F228" s="109">
        <f>IFERROR(IF(VLOOKUP($A228,'Annex 2 EHV charges'!$A:$O,9,FALSE)=0,"",VLOOKUP($A228,'Annex 2 EHV charges'!$A:$O,9,FALSE)),"")</f>
        <v>7.55</v>
      </c>
      <c r="G228" s="110">
        <f>IFERROR(IF(VLOOKUP($A228,'Annex 2 EHV charges'!$A:$O,10,FALSE)=0,"",VLOOKUP($A228,'Annex 2 EHV charges'!$A:$O,10,FALSE)),"")</f>
        <v>1.57</v>
      </c>
      <c r="H228" s="110">
        <f>IFERROR(IF(VLOOKUP($A228,'Annex 2 EHV charges'!$A:$O,11,FALSE)=0,"",VLOOKUP($A228,'Annex 2 EHV charges'!$A:$O,11,FALSE)),"")</f>
        <v>1.57</v>
      </c>
    </row>
    <row r="229" spans="1:8" x14ac:dyDescent="0.2">
      <c r="A229" s="103">
        <f t="array" ref="A229">IFERROR(INDEX('Annex 2 EHV charges'!$A$11:$A$410, MATCH(0, IF(ISBLANK('Annex 2 EHV charges'!$A$11:$A$410),1, COUNTIF(A$4:$A228, 'Annex 2 EHV charges'!$A$11:$A$410)), 0)),"")</f>
        <v>860</v>
      </c>
      <c r="B229" s="103">
        <f>IF($A229="","",VLOOKUP($A229,'Annex 2 EHV charges'!$A:$O,2,0))</f>
        <v>860</v>
      </c>
      <c r="C229" s="104">
        <f>IF($A229="","",VLOOKUP($A229,'Annex 2 EHV charges'!$A:$O,3,0))</f>
        <v>2200042216843</v>
      </c>
      <c r="D229" s="103" t="str">
        <f>IF($A229="","",VLOOKUP($A229,'Annex 2 EHV charges'!$A:$O,7,0))</f>
        <v>Tregassow</v>
      </c>
      <c r="E229" s="108">
        <f>IFERROR(IF(VLOOKUP($A229,'Annex 2 EHV charges'!$A:$O,8,FALSE)=0,"",VLOOKUP($A229,'Annex 2 EHV charges'!$A:$O,8,FALSE)),"")</f>
        <v>0.68400000000000005</v>
      </c>
      <c r="F229" s="109">
        <f>IFERROR(IF(VLOOKUP($A229,'Annex 2 EHV charges'!$A:$O,9,FALSE)=0,"",VLOOKUP($A229,'Annex 2 EHV charges'!$A:$O,9,FALSE)),"")</f>
        <v>5.17</v>
      </c>
      <c r="G229" s="110">
        <f>IFERROR(IF(VLOOKUP($A229,'Annex 2 EHV charges'!$A:$O,10,FALSE)=0,"",VLOOKUP($A229,'Annex 2 EHV charges'!$A:$O,10,FALSE)),"")</f>
        <v>3.35</v>
      </c>
      <c r="H229" s="110">
        <f>IFERROR(IF(VLOOKUP($A229,'Annex 2 EHV charges'!$A:$O,11,FALSE)=0,"",VLOOKUP($A229,'Annex 2 EHV charges'!$A:$O,11,FALSE)),"")</f>
        <v>3.35</v>
      </c>
    </row>
    <row r="230" spans="1:8" x14ac:dyDescent="0.2">
      <c r="A230" s="103">
        <f t="array" ref="A230">IFERROR(INDEX('Annex 2 EHV charges'!$A$11:$A$410, MATCH(0, IF(ISBLANK('Annex 2 EHV charges'!$A$11:$A$410),1, COUNTIF(A$4:$A229, 'Annex 2 EHV charges'!$A$11:$A$410)), 0)),"")</f>
        <v>861</v>
      </c>
      <c r="B230" s="103">
        <f>IF($A230="","",VLOOKUP($A230,'Annex 2 EHV charges'!$A:$O,2,0))</f>
        <v>861</v>
      </c>
      <c r="C230" s="104">
        <f>IF($A230="","",VLOOKUP($A230,'Annex 2 EHV charges'!$A:$O,3,0))</f>
        <v>2200042218405</v>
      </c>
      <c r="D230" s="103" t="str">
        <f>IF($A230="","",VLOOKUP($A230,'Annex 2 EHV charges'!$A:$O,7,0))</f>
        <v>Pitworthy</v>
      </c>
      <c r="E230" s="108">
        <f>IFERROR(IF(VLOOKUP($A230,'Annex 2 EHV charges'!$A:$O,8,FALSE)=0,"",VLOOKUP($A230,'Annex 2 EHV charges'!$A:$O,8,FALSE)),"")</f>
        <v>1.756</v>
      </c>
      <c r="F230" s="109">
        <f>IFERROR(IF(VLOOKUP($A230,'Annex 2 EHV charges'!$A:$O,9,FALSE)=0,"",VLOOKUP($A230,'Annex 2 EHV charges'!$A:$O,9,FALSE)),"")</f>
        <v>16.510000000000002</v>
      </c>
      <c r="G230" s="110">
        <f>IFERROR(IF(VLOOKUP($A230,'Annex 2 EHV charges'!$A:$O,10,FALSE)=0,"",VLOOKUP($A230,'Annex 2 EHV charges'!$A:$O,10,FALSE)),"")</f>
        <v>3.96</v>
      </c>
      <c r="H230" s="110">
        <f>IFERROR(IF(VLOOKUP($A230,'Annex 2 EHV charges'!$A:$O,11,FALSE)=0,"",VLOOKUP($A230,'Annex 2 EHV charges'!$A:$O,11,FALSE)),"")</f>
        <v>3.96</v>
      </c>
    </row>
    <row r="231" spans="1:8" x14ac:dyDescent="0.2">
      <c r="A231" s="103">
        <f t="array" ref="A231">IFERROR(INDEX('Annex 2 EHV charges'!$A$11:$A$410, MATCH(0, IF(ISBLANK('Annex 2 EHV charges'!$A$11:$A$410),1, COUNTIF(A$4:$A230, 'Annex 2 EHV charges'!$A$11:$A$410)), 0)),"")</f>
        <v>862</v>
      </c>
      <c r="B231" s="103">
        <f>IF($A231="","",VLOOKUP($A231,'Annex 2 EHV charges'!$A:$O,2,0))</f>
        <v>862</v>
      </c>
      <c r="C231" s="104">
        <f>IF($A231="","",VLOOKUP($A231,'Annex 2 EHV charges'!$A:$O,3,0))</f>
        <v>2200042224250</v>
      </c>
      <c r="D231" s="103" t="str">
        <f>IF($A231="","",VLOOKUP($A231,'Annex 2 EHV charges'!$A:$O,7,0))</f>
        <v>Foxcombe PV</v>
      </c>
      <c r="E231" s="108">
        <f>IFERROR(IF(VLOOKUP($A231,'Annex 2 EHV charges'!$A:$O,8,FALSE)=0,"",VLOOKUP($A231,'Annex 2 EHV charges'!$A:$O,8,FALSE)),"")</f>
        <v>1.6439999999999999</v>
      </c>
      <c r="F231" s="109">
        <f>IFERROR(IF(VLOOKUP($A231,'Annex 2 EHV charges'!$A:$O,9,FALSE)=0,"",VLOOKUP($A231,'Annex 2 EHV charges'!$A:$O,9,FALSE)),"")</f>
        <v>3.1</v>
      </c>
      <c r="G231" s="110">
        <f>IFERROR(IF(VLOOKUP($A231,'Annex 2 EHV charges'!$A:$O,10,FALSE)=0,"",VLOOKUP($A231,'Annex 2 EHV charges'!$A:$O,10,FALSE)),"")</f>
        <v>2.57</v>
      </c>
      <c r="H231" s="110">
        <f>IFERROR(IF(VLOOKUP($A231,'Annex 2 EHV charges'!$A:$O,11,FALSE)=0,"",VLOOKUP($A231,'Annex 2 EHV charges'!$A:$O,11,FALSE)),"")</f>
        <v>2.57</v>
      </c>
    </row>
    <row r="232" spans="1:8" x14ac:dyDescent="0.2">
      <c r="A232" s="103">
        <f t="array" ref="A232">IFERROR(INDEX('Annex 2 EHV charges'!$A$11:$A$410, MATCH(0, IF(ISBLANK('Annex 2 EHV charges'!$A$11:$A$410),1, COUNTIF(A$4:$A231, 'Annex 2 EHV charges'!$A$11:$A$410)), 0)),"")</f>
        <v>863</v>
      </c>
      <c r="B232" s="103">
        <f>IF($A232="","",VLOOKUP($A232,'Annex 2 EHV charges'!$A:$O,2,0))</f>
        <v>863</v>
      </c>
      <c r="C232" s="104">
        <f>IF($A232="","",VLOOKUP($A232,'Annex 2 EHV charges'!$A:$O,3,0))</f>
        <v>2200042224278</v>
      </c>
      <c r="D232" s="103" t="str">
        <f>IF($A232="","",VLOOKUP($A232,'Annex 2 EHV charges'!$A:$O,7,0))</f>
        <v>Rexon Cross PV Farm</v>
      </c>
      <c r="E232" s="108">
        <f>IFERROR(IF(VLOOKUP($A232,'Annex 2 EHV charges'!$A:$O,8,FALSE)=0,"",VLOOKUP($A232,'Annex 2 EHV charges'!$A:$O,8,FALSE)),"")</f>
        <v>1.369</v>
      </c>
      <c r="F232" s="109">
        <f>IFERROR(IF(VLOOKUP($A232,'Annex 2 EHV charges'!$A:$O,9,FALSE)=0,"",VLOOKUP($A232,'Annex 2 EHV charges'!$A:$O,9,FALSE)),"")</f>
        <v>4.5</v>
      </c>
      <c r="G232" s="110">
        <f>IFERROR(IF(VLOOKUP($A232,'Annex 2 EHV charges'!$A:$O,10,FALSE)=0,"",VLOOKUP($A232,'Annex 2 EHV charges'!$A:$O,10,FALSE)),"")</f>
        <v>2.72</v>
      </c>
      <c r="H232" s="110">
        <f>IFERROR(IF(VLOOKUP($A232,'Annex 2 EHV charges'!$A:$O,11,FALSE)=0,"",VLOOKUP($A232,'Annex 2 EHV charges'!$A:$O,11,FALSE)),"")</f>
        <v>2.72</v>
      </c>
    </row>
    <row r="233" spans="1:8" x14ac:dyDescent="0.2">
      <c r="A233" s="103">
        <f t="array" ref="A233">IFERROR(INDEX('Annex 2 EHV charges'!$A$11:$A$410, MATCH(0, IF(ISBLANK('Annex 2 EHV charges'!$A$11:$A$410),1, COUNTIF(A$4:$A232, 'Annex 2 EHV charges'!$A$11:$A$410)), 0)),"")</f>
        <v>864</v>
      </c>
      <c r="B233" s="103">
        <f>IF($A233="","",VLOOKUP($A233,'Annex 2 EHV charges'!$A:$O,2,0))</f>
        <v>864</v>
      </c>
      <c r="C233" s="104">
        <f>IF($A233="","",VLOOKUP($A233,'Annex 2 EHV charges'!$A:$O,3,0))</f>
        <v>2200042242880</v>
      </c>
      <c r="D233" s="103" t="str">
        <f>IF($A233="","",VLOOKUP($A233,'Annex 2 EHV charges'!$A:$O,7,0))</f>
        <v>Hazard Farm PV</v>
      </c>
      <c r="E233" s="108">
        <f>IFERROR(IF(VLOOKUP($A233,'Annex 2 EHV charges'!$A:$O,8,FALSE)=0,"",VLOOKUP($A233,'Annex 2 EHV charges'!$A:$O,8,FALSE)),"")</f>
        <v>1.242</v>
      </c>
      <c r="F233" s="109">
        <f>IFERROR(IF(VLOOKUP($A233,'Annex 2 EHV charges'!$A:$O,9,FALSE)=0,"",VLOOKUP($A233,'Annex 2 EHV charges'!$A:$O,9,FALSE)),"")</f>
        <v>4.6500000000000004</v>
      </c>
      <c r="G233" s="110">
        <f>IFERROR(IF(VLOOKUP($A233,'Annex 2 EHV charges'!$A:$O,10,FALSE)=0,"",VLOOKUP($A233,'Annex 2 EHV charges'!$A:$O,10,FALSE)),"")</f>
        <v>2.61</v>
      </c>
      <c r="H233" s="110">
        <f>IFERROR(IF(VLOOKUP($A233,'Annex 2 EHV charges'!$A:$O,11,FALSE)=0,"",VLOOKUP($A233,'Annex 2 EHV charges'!$A:$O,11,FALSE)),"")</f>
        <v>2.61</v>
      </c>
    </row>
    <row r="234" spans="1:8" x14ac:dyDescent="0.2">
      <c r="A234" s="103">
        <f t="array" ref="A234">IFERROR(INDEX('Annex 2 EHV charges'!$A$11:$A$410, MATCH(0, IF(ISBLANK('Annex 2 EHV charges'!$A$11:$A$410),1, COUNTIF(A$4:$A233, 'Annex 2 EHV charges'!$A$11:$A$410)), 0)),"")</f>
        <v>865</v>
      </c>
      <c r="B234" s="103">
        <f>IF($A234="","",VLOOKUP($A234,'Annex 2 EHV charges'!$A:$O,2,0))</f>
        <v>865</v>
      </c>
      <c r="C234" s="104">
        <f>IF($A234="","",VLOOKUP($A234,'Annex 2 EHV charges'!$A:$O,3,0))</f>
        <v>2200042244673</v>
      </c>
      <c r="D234" s="103" t="str">
        <f>IF($A234="","",VLOOKUP($A234,'Annex 2 EHV charges'!$A:$O,7,0))</f>
        <v>Luscott Barton</v>
      </c>
      <c r="E234" s="108">
        <f>IFERROR(IF(VLOOKUP($A234,'Annex 2 EHV charges'!$A:$O,8,FALSE)=0,"",VLOOKUP($A234,'Annex 2 EHV charges'!$A:$O,8,FALSE)),"")</f>
        <v>0.436</v>
      </c>
      <c r="F234" s="109">
        <f>IFERROR(IF(VLOOKUP($A234,'Annex 2 EHV charges'!$A:$O,9,FALSE)=0,"",VLOOKUP($A234,'Annex 2 EHV charges'!$A:$O,9,FALSE)),"")</f>
        <v>9.82</v>
      </c>
      <c r="G234" s="110">
        <f>IFERROR(IF(VLOOKUP($A234,'Annex 2 EHV charges'!$A:$O,10,FALSE)=0,"",VLOOKUP($A234,'Annex 2 EHV charges'!$A:$O,10,FALSE)),"")</f>
        <v>3.8</v>
      </c>
      <c r="H234" s="110">
        <f>IFERROR(IF(VLOOKUP($A234,'Annex 2 EHV charges'!$A:$O,11,FALSE)=0,"",VLOOKUP($A234,'Annex 2 EHV charges'!$A:$O,11,FALSE)),"")</f>
        <v>3.8</v>
      </c>
    </row>
    <row r="235" spans="1:8" x14ac:dyDescent="0.2">
      <c r="A235" s="103">
        <f t="array" ref="A235">IFERROR(INDEX('Annex 2 EHV charges'!$A$11:$A$410, MATCH(0, IF(ISBLANK('Annex 2 EHV charges'!$A$11:$A$410),1, COUNTIF(A$4:$A234, 'Annex 2 EHV charges'!$A$11:$A$410)), 0)),"")</f>
        <v>866</v>
      </c>
      <c r="B235" s="103">
        <f>IF($A235="","",VLOOKUP($A235,'Annex 2 EHV charges'!$A:$O,2,0))</f>
        <v>866</v>
      </c>
      <c r="C235" s="104">
        <f>IF($A235="","",VLOOKUP($A235,'Annex 2 EHV charges'!$A:$O,3,0))</f>
        <v>2200042254120</v>
      </c>
      <c r="D235" s="103" t="str">
        <f>IF($A235="","",VLOOKUP($A235,'Annex 2 EHV charges'!$A:$O,7,0))</f>
        <v>Grange Farm PV</v>
      </c>
      <c r="E235" s="108" t="str">
        <f>IFERROR(IF(VLOOKUP($A235,'Annex 2 EHV charges'!$A:$O,8,FALSE)=0,"",VLOOKUP($A235,'Annex 2 EHV charges'!$A:$O,8,FALSE)),"")</f>
        <v/>
      </c>
      <c r="F235" s="109">
        <f>IFERROR(IF(VLOOKUP($A235,'Annex 2 EHV charges'!$A:$O,9,FALSE)=0,"",VLOOKUP($A235,'Annex 2 EHV charges'!$A:$O,9,FALSE)),"")</f>
        <v>8.0399999999999991</v>
      </c>
      <c r="G235" s="110">
        <f>IFERROR(IF(VLOOKUP($A235,'Annex 2 EHV charges'!$A:$O,10,FALSE)=0,"",VLOOKUP($A235,'Annex 2 EHV charges'!$A:$O,10,FALSE)),"")</f>
        <v>1.76</v>
      </c>
      <c r="H235" s="110">
        <f>IFERROR(IF(VLOOKUP($A235,'Annex 2 EHV charges'!$A:$O,11,FALSE)=0,"",VLOOKUP($A235,'Annex 2 EHV charges'!$A:$O,11,FALSE)),"")</f>
        <v>1.76</v>
      </c>
    </row>
    <row r="236" spans="1:8" x14ac:dyDescent="0.2">
      <c r="A236" s="103">
        <f t="array" ref="A236">IFERROR(INDEX('Annex 2 EHV charges'!$A$11:$A$410, MATCH(0, IF(ISBLANK('Annex 2 EHV charges'!$A$11:$A$410),1, COUNTIF(A$4:$A235, 'Annex 2 EHV charges'!$A$11:$A$410)), 0)),"")</f>
        <v>867</v>
      </c>
      <c r="B236" s="103">
        <f>IF($A236="","",VLOOKUP($A236,'Annex 2 EHV charges'!$A:$O,2,0))</f>
        <v>867</v>
      </c>
      <c r="C236" s="104">
        <f>IF($A236="","",VLOOKUP($A236,'Annex 2 EHV charges'!$A:$O,3,0))</f>
        <v>2200042352174</v>
      </c>
      <c r="D236" s="103" t="str">
        <f>IF($A236="","",VLOOKUP($A236,'Annex 2 EHV charges'!$A:$O,7,0))</f>
        <v>Derriton Fields</v>
      </c>
      <c r="E236" s="108">
        <f>IFERROR(IF(VLOOKUP($A236,'Annex 2 EHV charges'!$A:$O,8,FALSE)=0,"",VLOOKUP($A236,'Annex 2 EHV charges'!$A:$O,8,FALSE)),"")</f>
        <v>1.756</v>
      </c>
      <c r="F236" s="109">
        <f>IFERROR(IF(VLOOKUP($A236,'Annex 2 EHV charges'!$A:$O,9,FALSE)=0,"",VLOOKUP($A236,'Annex 2 EHV charges'!$A:$O,9,FALSE)),"")</f>
        <v>13.02</v>
      </c>
      <c r="G236" s="110">
        <f>IFERROR(IF(VLOOKUP($A236,'Annex 2 EHV charges'!$A:$O,10,FALSE)=0,"",VLOOKUP($A236,'Annex 2 EHV charges'!$A:$O,10,FALSE)),"")</f>
        <v>2.46</v>
      </c>
      <c r="H236" s="110">
        <f>IFERROR(IF(VLOOKUP($A236,'Annex 2 EHV charges'!$A:$O,11,FALSE)=0,"",VLOOKUP($A236,'Annex 2 EHV charges'!$A:$O,11,FALSE)),"")</f>
        <v>2.46</v>
      </c>
    </row>
    <row r="237" spans="1:8" x14ac:dyDescent="0.2">
      <c r="A237" s="103">
        <f t="array" ref="A237">IFERROR(INDEX('Annex 2 EHV charges'!$A$11:$A$410, MATCH(0, IF(ISBLANK('Annex 2 EHV charges'!$A$11:$A$410),1, COUNTIF(A$4:$A236, 'Annex 2 EHV charges'!$A$11:$A$410)), 0)),"")</f>
        <v>868</v>
      </c>
      <c r="B237" s="103">
        <f>IF($A237="","",VLOOKUP($A237,'Annex 2 EHV charges'!$A:$O,2,0))</f>
        <v>868</v>
      </c>
      <c r="C237" s="104">
        <f>IF($A237="","",VLOOKUP($A237,'Annex 2 EHV charges'!$A:$O,3,0))</f>
        <v>2200042278478</v>
      </c>
      <c r="D237" s="103" t="str">
        <f>IF($A237="","",VLOOKUP($A237,'Annex 2 EHV charges'!$A:$O,7,0))</f>
        <v>Cleave Farm</v>
      </c>
      <c r="E237" s="108">
        <f>IFERROR(IF(VLOOKUP($A237,'Annex 2 EHV charges'!$A:$O,8,FALSE)=0,"",VLOOKUP($A237,'Annex 2 EHV charges'!$A:$O,8,FALSE)),"")</f>
        <v>0.441</v>
      </c>
      <c r="F237" s="109">
        <f>IFERROR(IF(VLOOKUP($A237,'Annex 2 EHV charges'!$A:$O,9,FALSE)=0,"",VLOOKUP($A237,'Annex 2 EHV charges'!$A:$O,9,FALSE)),"")</f>
        <v>20.62</v>
      </c>
      <c r="G237" s="110">
        <f>IFERROR(IF(VLOOKUP($A237,'Annex 2 EHV charges'!$A:$O,10,FALSE)=0,"",VLOOKUP($A237,'Annex 2 EHV charges'!$A:$O,10,FALSE)),"")</f>
        <v>2.82</v>
      </c>
      <c r="H237" s="110">
        <f>IFERROR(IF(VLOOKUP($A237,'Annex 2 EHV charges'!$A:$O,11,FALSE)=0,"",VLOOKUP($A237,'Annex 2 EHV charges'!$A:$O,11,FALSE)),"")</f>
        <v>2.82</v>
      </c>
    </row>
    <row r="238" spans="1:8" x14ac:dyDescent="0.2">
      <c r="A238" s="103">
        <f t="array" ref="A238">IFERROR(INDEX('Annex 2 EHV charges'!$A$11:$A$410, MATCH(0, IF(ISBLANK('Annex 2 EHV charges'!$A$11:$A$410),1, COUNTIF(A$4:$A237, 'Annex 2 EHV charges'!$A$11:$A$410)), 0)),"")</f>
        <v>869</v>
      </c>
      <c r="B238" s="103">
        <f>IF($A238="","",VLOOKUP($A238,'Annex 2 EHV charges'!$A:$O,2,0))</f>
        <v>869</v>
      </c>
      <c r="C238" s="104">
        <f>IF($A238="","",VLOOKUP($A238,'Annex 2 EHV charges'!$A:$O,3,0))</f>
        <v>2200042342032</v>
      </c>
      <c r="D238" s="103" t="str">
        <f>IF($A238="","",VLOOKUP($A238,'Annex 2 EHV charges'!$A:$O,7,0))</f>
        <v>Woolavington</v>
      </c>
      <c r="E238" s="108">
        <f>IFERROR(IF(VLOOKUP($A238,'Annex 2 EHV charges'!$A:$O,8,FALSE)=0,"",VLOOKUP($A238,'Annex 2 EHV charges'!$A:$O,8,FALSE)),"")</f>
        <v>0.71799999999999997</v>
      </c>
      <c r="F238" s="109">
        <f>IFERROR(IF(VLOOKUP($A238,'Annex 2 EHV charges'!$A:$O,9,FALSE)=0,"",VLOOKUP($A238,'Annex 2 EHV charges'!$A:$O,9,FALSE)),"")</f>
        <v>7.51</v>
      </c>
      <c r="G238" s="110">
        <f>IFERROR(IF(VLOOKUP($A238,'Annex 2 EHV charges'!$A:$O,10,FALSE)=0,"",VLOOKUP($A238,'Annex 2 EHV charges'!$A:$O,10,FALSE)),"")</f>
        <v>2.0699999999999998</v>
      </c>
      <c r="H238" s="110">
        <f>IFERROR(IF(VLOOKUP($A238,'Annex 2 EHV charges'!$A:$O,11,FALSE)=0,"",VLOOKUP($A238,'Annex 2 EHV charges'!$A:$O,11,FALSE)),"")</f>
        <v>2.0699999999999998</v>
      </c>
    </row>
    <row r="239" spans="1:8" x14ac:dyDescent="0.2">
      <c r="A239" s="103">
        <f t="array" ref="A239">IFERROR(INDEX('Annex 2 EHV charges'!$A$11:$A$410, MATCH(0, IF(ISBLANK('Annex 2 EHV charges'!$A$11:$A$410),1, COUNTIF(A$4:$A238, 'Annex 2 EHV charges'!$A$11:$A$410)), 0)),"")</f>
        <v>870</v>
      </c>
      <c r="B239" s="103">
        <f>IF($A239="","",VLOOKUP($A239,'Annex 2 EHV charges'!$A:$O,2,0))</f>
        <v>870</v>
      </c>
      <c r="C239" s="104">
        <f>IF($A239="","",VLOOKUP($A239,'Annex 2 EHV charges'!$A:$O,3,0))</f>
        <v>2200042342060</v>
      </c>
      <c r="D239" s="103" t="str">
        <f>IF($A239="","",VLOOKUP($A239,'Annex 2 EHV charges'!$A:$O,7,0))</f>
        <v>Trehawke Farm</v>
      </c>
      <c r="E239" s="108">
        <f>IFERROR(IF(VLOOKUP($A239,'Annex 2 EHV charges'!$A:$O,8,FALSE)=0,"",VLOOKUP($A239,'Annex 2 EHV charges'!$A:$O,8,FALSE)),"")</f>
        <v>1.399</v>
      </c>
      <c r="F239" s="109">
        <f>IFERROR(IF(VLOOKUP($A239,'Annex 2 EHV charges'!$A:$O,9,FALSE)=0,"",VLOOKUP($A239,'Annex 2 EHV charges'!$A:$O,9,FALSE)),"")</f>
        <v>14.88</v>
      </c>
      <c r="G239" s="110">
        <f>IFERROR(IF(VLOOKUP($A239,'Annex 2 EHV charges'!$A:$O,10,FALSE)=0,"",VLOOKUP($A239,'Annex 2 EHV charges'!$A:$O,10,FALSE)),"")</f>
        <v>1.58</v>
      </c>
      <c r="H239" s="110">
        <f>IFERROR(IF(VLOOKUP($A239,'Annex 2 EHV charges'!$A:$O,11,FALSE)=0,"",VLOOKUP($A239,'Annex 2 EHV charges'!$A:$O,11,FALSE)),"")</f>
        <v>1.58</v>
      </c>
    </row>
    <row r="240" spans="1:8" x14ac:dyDescent="0.2">
      <c r="A240" s="103">
        <f t="array" ref="A240">IFERROR(INDEX('Annex 2 EHV charges'!$A$11:$A$410, MATCH(0, IF(ISBLANK('Annex 2 EHV charges'!$A$11:$A$410),1, COUNTIF(A$4:$A239, 'Annex 2 EHV charges'!$A$11:$A$410)), 0)),"")</f>
        <v>871</v>
      </c>
      <c r="B240" s="103">
        <f>IF($A240="","",VLOOKUP($A240,'Annex 2 EHV charges'!$A:$O,2,0))</f>
        <v>871</v>
      </c>
      <c r="C240" s="104">
        <f>IF($A240="","",VLOOKUP($A240,'Annex 2 EHV charges'!$A:$O,3,0))</f>
        <v>2200042278751</v>
      </c>
      <c r="D240" s="103" t="str">
        <f>IF($A240="","",VLOOKUP($A240,'Annex 2 EHV charges'!$A:$O,7,0))</f>
        <v>Higher Berechapel Farm</v>
      </c>
      <c r="E240" s="108">
        <f>IFERROR(IF(VLOOKUP($A240,'Annex 2 EHV charges'!$A:$O,8,FALSE)=0,"",VLOOKUP($A240,'Annex 2 EHV charges'!$A:$O,8,FALSE)),"")</f>
        <v>0.41</v>
      </c>
      <c r="F240" s="109">
        <f>IFERROR(IF(VLOOKUP($A240,'Annex 2 EHV charges'!$A:$O,9,FALSE)=0,"",VLOOKUP($A240,'Annex 2 EHV charges'!$A:$O,9,FALSE)),"")</f>
        <v>185.19</v>
      </c>
      <c r="G240" s="110">
        <f>IFERROR(IF(VLOOKUP($A240,'Annex 2 EHV charges'!$A:$O,10,FALSE)=0,"",VLOOKUP($A240,'Annex 2 EHV charges'!$A:$O,10,FALSE)),"")</f>
        <v>1.25</v>
      </c>
      <c r="H240" s="110">
        <f>IFERROR(IF(VLOOKUP($A240,'Annex 2 EHV charges'!$A:$O,11,FALSE)=0,"",VLOOKUP($A240,'Annex 2 EHV charges'!$A:$O,11,FALSE)),"")</f>
        <v>1.25</v>
      </c>
    </row>
    <row r="241" spans="1:8" x14ac:dyDescent="0.2">
      <c r="A241" s="103">
        <f t="array" ref="A241">IFERROR(INDEX('Annex 2 EHV charges'!$A$11:$A$410, MATCH(0, IF(ISBLANK('Annex 2 EHV charges'!$A$11:$A$410),1, COUNTIF(A$4:$A240, 'Annex 2 EHV charges'!$A$11:$A$410)), 0)),"")</f>
        <v>872</v>
      </c>
      <c r="B241" s="103">
        <f>IF($A241="","",VLOOKUP($A241,'Annex 2 EHV charges'!$A:$O,2,0))</f>
        <v>872</v>
      </c>
      <c r="C241" s="104">
        <f>IF($A241="","",VLOOKUP($A241,'Annex 2 EHV charges'!$A:$O,3,0))</f>
        <v>2200042278947</v>
      </c>
      <c r="D241" s="103" t="str">
        <f>IF($A241="","",VLOOKUP($A241,'Annex 2 EHV charges'!$A:$O,7,0))</f>
        <v>Bommertown</v>
      </c>
      <c r="E241" s="108" t="str">
        <f>IFERROR(IF(VLOOKUP($A241,'Annex 2 EHV charges'!$A:$O,8,FALSE)=0,"",VLOOKUP($A241,'Annex 2 EHV charges'!$A:$O,8,FALSE)),"")</f>
        <v/>
      </c>
      <c r="F241" s="109">
        <f>IFERROR(IF(VLOOKUP($A241,'Annex 2 EHV charges'!$A:$O,9,FALSE)=0,"",VLOOKUP($A241,'Annex 2 EHV charges'!$A:$O,9,FALSE)),"")</f>
        <v>7.65</v>
      </c>
      <c r="G241" s="110">
        <f>IFERROR(IF(VLOOKUP($A241,'Annex 2 EHV charges'!$A:$O,10,FALSE)=0,"",VLOOKUP($A241,'Annex 2 EHV charges'!$A:$O,10,FALSE)),"")</f>
        <v>2</v>
      </c>
      <c r="H241" s="110">
        <f>IFERROR(IF(VLOOKUP($A241,'Annex 2 EHV charges'!$A:$O,11,FALSE)=0,"",VLOOKUP($A241,'Annex 2 EHV charges'!$A:$O,11,FALSE)),"")</f>
        <v>2</v>
      </c>
    </row>
    <row r="242" spans="1:8" x14ac:dyDescent="0.2">
      <c r="A242" s="103">
        <f t="array" ref="A242">IFERROR(INDEX('Annex 2 EHV charges'!$A$11:$A$410, MATCH(0, IF(ISBLANK('Annex 2 EHV charges'!$A$11:$A$410),1, COUNTIF(A$4:$A241, 'Annex 2 EHV charges'!$A$11:$A$410)), 0)),"")</f>
        <v>873</v>
      </c>
      <c r="B242" s="103">
        <f>IF($A242="","",VLOOKUP($A242,'Annex 2 EHV charges'!$A:$O,2,0))</f>
        <v>873</v>
      </c>
      <c r="C242" s="104">
        <f>IF($A242="","",VLOOKUP($A242,'Annex 2 EHV charges'!$A:$O,3,0))</f>
        <v>2200042349739</v>
      </c>
      <c r="D242" s="103" t="str">
        <f>IF($A242="","",VLOOKUP($A242,'Annex 2 EHV charges'!$A:$O,7,0))</f>
        <v>Carloggas Farm</v>
      </c>
      <c r="E242" s="108">
        <f>IFERROR(IF(VLOOKUP($A242,'Annex 2 EHV charges'!$A:$O,8,FALSE)=0,"",VLOOKUP($A242,'Annex 2 EHV charges'!$A:$O,8,FALSE)),"")</f>
        <v>0.873</v>
      </c>
      <c r="F242" s="109">
        <f>IFERROR(IF(VLOOKUP($A242,'Annex 2 EHV charges'!$A:$O,9,FALSE)=0,"",VLOOKUP($A242,'Annex 2 EHV charges'!$A:$O,9,FALSE)),"")</f>
        <v>32.97</v>
      </c>
      <c r="G242" s="110">
        <f>IFERROR(IF(VLOOKUP($A242,'Annex 2 EHV charges'!$A:$O,10,FALSE)=0,"",VLOOKUP($A242,'Annex 2 EHV charges'!$A:$O,10,FALSE)),"")</f>
        <v>1.24</v>
      </c>
      <c r="H242" s="110">
        <f>IFERROR(IF(VLOOKUP($A242,'Annex 2 EHV charges'!$A:$O,11,FALSE)=0,"",VLOOKUP($A242,'Annex 2 EHV charges'!$A:$O,11,FALSE)),"")</f>
        <v>1.24</v>
      </c>
    </row>
    <row r="243" spans="1:8" x14ac:dyDescent="0.2">
      <c r="A243" s="103">
        <f t="array" ref="A243">IFERROR(INDEX('Annex 2 EHV charges'!$A$11:$A$410, MATCH(0, IF(ISBLANK('Annex 2 EHV charges'!$A$11:$A$410),1, COUNTIF(A$4:$A242, 'Annex 2 EHV charges'!$A$11:$A$410)), 0)),"")</f>
        <v>876</v>
      </c>
      <c r="B243" s="103">
        <f>IF($A243="","",VLOOKUP($A243,'Annex 2 EHV charges'!$A:$O,2,0))</f>
        <v>876</v>
      </c>
      <c r="C243" s="104">
        <f>IF($A243="","",VLOOKUP($A243,'Annex 2 EHV charges'!$A:$O,3,0))</f>
        <v>2200042911983</v>
      </c>
      <c r="D243" s="103" t="str">
        <f>IF($A243="","",VLOOKUP($A243,'Annex 2 EHV charges'!$A:$O,7,0))</f>
        <v>Viridor EFW (Seabank)</v>
      </c>
      <c r="E243" s="108" t="str">
        <f>IFERROR(IF(VLOOKUP($A243,'Annex 2 EHV charges'!$A:$O,8,FALSE)=0,"",VLOOKUP($A243,'Annex 2 EHV charges'!$A:$O,8,FALSE)),"")</f>
        <v/>
      </c>
      <c r="F243" s="109">
        <f>IFERROR(IF(VLOOKUP($A243,'Annex 2 EHV charges'!$A:$O,9,FALSE)=0,"",VLOOKUP($A243,'Annex 2 EHV charges'!$A:$O,9,FALSE)),"")</f>
        <v>98.21</v>
      </c>
      <c r="G243" s="110">
        <f>IFERROR(IF(VLOOKUP($A243,'Annex 2 EHV charges'!$A:$O,10,FALSE)=0,"",VLOOKUP($A243,'Annex 2 EHV charges'!$A:$O,10,FALSE)),"")</f>
        <v>0.91</v>
      </c>
      <c r="H243" s="110">
        <f>IFERROR(IF(VLOOKUP($A243,'Annex 2 EHV charges'!$A:$O,11,FALSE)=0,"",VLOOKUP($A243,'Annex 2 EHV charges'!$A:$O,11,FALSE)),"")</f>
        <v>0.91</v>
      </c>
    </row>
    <row r="244" spans="1:8" x14ac:dyDescent="0.2">
      <c r="A244" s="103">
        <f t="array" ref="A244">IFERROR(INDEX('Annex 2 EHV charges'!$A$11:$A$410, MATCH(0, IF(ISBLANK('Annex 2 EHV charges'!$A$11:$A$410),1, COUNTIF(A$4:$A243, 'Annex 2 EHV charges'!$A$11:$A$410)), 0)),"")</f>
        <v>877</v>
      </c>
      <c r="B244" s="103">
        <f>IF($A244="","",VLOOKUP($A244,'Annex 2 EHV charges'!$A:$O,2,0))</f>
        <v>877</v>
      </c>
      <c r="C244" s="104">
        <f>IF($A244="","",VLOOKUP($A244,'Annex 2 EHV charges'!$A:$O,3,0))</f>
        <v>2200042911929</v>
      </c>
      <c r="D244" s="103" t="str">
        <f>IF($A244="","",VLOOKUP($A244,'Annex 2 EHV charges'!$A:$O,7,0))</f>
        <v>Alders Way STOR</v>
      </c>
      <c r="E244" s="108">
        <f>IFERROR(IF(VLOOKUP($A244,'Annex 2 EHV charges'!$A:$O,8,FALSE)=0,"",VLOOKUP($A244,'Annex 2 EHV charges'!$A:$O,8,FALSE)),"")</f>
        <v>1.9419999999999999</v>
      </c>
      <c r="F244" s="109">
        <f>IFERROR(IF(VLOOKUP($A244,'Annex 2 EHV charges'!$A:$O,9,FALSE)=0,"",VLOOKUP($A244,'Annex 2 EHV charges'!$A:$O,9,FALSE)),"")</f>
        <v>27.35</v>
      </c>
      <c r="G244" s="110">
        <f>IFERROR(IF(VLOOKUP($A244,'Annex 2 EHV charges'!$A:$O,10,FALSE)=0,"",VLOOKUP($A244,'Annex 2 EHV charges'!$A:$O,10,FALSE)),"")</f>
        <v>1.1200000000000001</v>
      </c>
      <c r="H244" s="110">
        <f>IFERROR(IF(VLOOKUP($A244,'Annex 2 EHV charges'!$A:$O,11,FALSE)=0,"",VLOOKUP($A244,'Annex 2 EHV charges'!$A:$O,11,FALSE)),"")</f>
        <v>1.1200000000000001</v>
      </c>
    </row>
    <row r="245" spans="1:8" x14ac:dyDescent="0.2">
      <c r="A245" s="103">
        <f t="array" ref="A245">IFERROR(INDEX('Annex 2 EHV charges'!$A$11:$A$410, MATCH(0, IF(ISBLANK('Annex 2 EHV charges'!$A$11:$A$410),1, COUNTIF(A$4:$A244, 'Annex 2 EHV charges'!$A$11:$A$410)), 0)),"")</f>
        <v>878</v>
      </c>
      <c r="B245" s="103">
        <f>IF($A245="","",VLOOKUP($A245,'Annex 2 EHV charges'!$A:$O,2,0))</f>
        <v>878</v>
      </c>
      <c r="C245" s="104">
        <f>IF($A245="","",VLOOKUP($A245,'Annex 2 EHV charges'!$A:$O,3,0))</f>
        <v>2200042911965</v>
      </c>
      <c r="D245" s="103" t="str">
        <f>IF($A245="","",VLOOKUP($A245,'Annex 2 EHV charges'!$A:$O,7,0))</f>
        <v>Rockingham STOR</v>
      </c>
      <c r="E245" s="108">
        <f>IFERROR(IF(VLOOKUP($A245,'Annex 2 EHV charges'!$A:$O,8,FALSE)=0,"",VLOOKUP($A245,'Annex 2 EHV charges'!$A:$O,8,FALSE)),"")</f>
        <v>0.26400000000000001</v>
      </c>
      <c r="F245" s="109">
        <f>IFERROR(IF(VLOOKUP($A245,'Annex 2 EHV charges'!$A:$O,9,FALSE)=0,"",VLOOKUP($A245,'Annex 2 EHV charges'!$A:$O,9,FALSE)),"")</f>
        <v>663.03</v>
      </c>
      <c r="G245" s="110">
        <f>IFERROR(IF(VLOOKUP($A245,'Annex 2 EHV charges'!$A:$O,10,FALSE)=0,"",VLOOKUP($A245,'Annex 2 EHV charges'!$A:$O,10,FALSE)),"")</f>
        <v>1.08</v>
      </c>
      <c r="H245" s="110">
        <f>IFERROR(IF(VLOOKUP($A245,'Annex 2 EHV charges'!$A:$O,11,FALSE)=0,"",VLOOKUP($A245,'Annex 2 EHV charges'!$A:$O,11,FALSE)),"")</f>
        <v>1.08</v>
      </c>
    </row>
    <row r="246" spans="1:8" x14ac:dyDescent="0.2">
      <c r="A246" s="103">
        <f t="array" ref="A246">IFERROR(INDEX('Annex 2 EHV charges'!$A$11:$A$410, MATCH(0, IF(ISBLANK('Annex 2 EHV charges'!$A$11:$A$410),1, COUNTIF(A$4:$A245, 'Annex 2 EHV charges'!$A$11:$A$410)), 0)),"")</f>
        <v>879</v>
      </c>
      <c r="B246" s="103">
        <f>IF($A246="","",VLOOKUP($A246,'Annex 2 EHV charges'!$A:$O,2,0))</f>
        <v>879</v>
      </c>
      <c r="C246" s="104">
        <f>IF($A246="","",VLOOKUP($A246,'Annex 2 EHV charges'!$A:$O,3,0))</f>
        <v>2200042965279</v>
      </c>
      <c r="D246" s="103" t="str">
        <f>IF($A246="","",VLOOKUP($A246,'Annex 2 EHV charges'!$A:$O,7,0))</f>
        <v>Fideoak Battery</v>
      </c>
      <c r="E246" s="108" t="str">
        <f>IFERROR(IF(VLOOKUP($A246,'Annex 2 EHV charges'!$A:$O,8,FALSE)=0,"",VLOOKUP($A246,'Annex 2 EHV charges'!$A:$O,8,FALSE)),"")</f>
        <v/>
      </c>
      <c r="F246" s="109">
        <f>IFERROR(IF(VLOOKUP($A246,'Annex 2 EHV charges'!$A:$O,9,FALSE)=0,"",VLOOKUP($A246,'Annex 2 EHV charges'!$A:$O,9,FALSE)),"")</f>
        <v>334.82</v>
      </c>
      <c r="G246" s="110">
        <f>IFERROR(IF(VLOOKUP($A246,'Annex 2 EHV charges'!$A:$O,10,FALSE)=0,"",VLOOKUP($A246,'Annex 2 EHV charges'!$A:$O,10,FALSE)),"")</f>
        <v>1</v>
      </c>
      <c r="H246" s="110">
        <f>IFERROR(IF(VLOOKUP($A246,'Annex 2 EHV charges'!$A:$O,11,FALSE)=0,"",VLOOKUP($A246,'Annex 2 EHV charges'!$A:$O,11,FALSE)),"")</f>
        <v>1</v>
      </c>
    </row>
    <row r="247" spans="1:8" x14ac:dyDescent="0.2">
      <c r="A247" s="103">
        <f t="array" ref="A247">IFERROR(INDEX('Annex 2 EHV charges'!$A$11:$A$410, MATCH(0, IF(ISBLANK('Annex 2 EHV charges'!$A$11:$A$410),1, COUNTIF(A$4:$A246, 'Annex 2 EHV charges'!$A$11:$A$410)), 0)),"")</f>
        <v>880</v>
      </c>
      <c r="B247" s="103">
        <f>IF($A247="","",VLOOKUP($A247,'Annex 2 EHV charges'!$A:$O,2,0))</f>
        <v>880</v>
      </c>
      <c r="C247" s="104">
        <f>IF($A247="","",VLOOKUP($A247,'Annex 2 EHV charges'!$A:$O,3,0))</f>
        <v>2200042990994</v>
      </c>
      <c r="D247" s="103" t="str">
        <f>IF($A247="","",VLOOKUP($A247,'Annex 2 EHV charges'!$A:$O,7,0))</f>
        <v>Hele Manor STOR</v>
      </c>
      <c r="E247" s="108" t="str">
        <f>IFERROR(IF(VLOOKUP($A247,'Annex 2 EHV charges'!$A:$O,8,FALSE)=0,"",VLOOKUP($A247,'Annex 2 EHV charges'!$A:$O,8,FALSE)),"")</f>
        <v/>
      </c>
      <c r="F247" s="109">
        <f>IFERROR(IF(VLOOKUP($A247,'Annex 2 EHV charges'!$A:$O,9,FALSE)=0,"",VLOOKUP($A247,'Annex 2 EHV charges'!$A:$O,9,FALSE)),"")</f>
        <v>10.52</v>
      </c>
      <c r="G247" s="110">
        <f>IFERROR(IF(VLOOKUP($A247,'Annex 2 EHV charges'!$A:$O,10,FALSE)=0,"",VLOOKUP($A247,'Annex 2 EHV charges'!$A:$O,10,FALSE)),"")</f>
        <v>1.26</v>
      </c>
      <c r="H247" s="110">
        <f>IFERROR(IF(VLOOKUP($A247,'Annex 2 EHV charges'!$A:$O,11,FALSE)=0,"",VLOOKUP($A247,'Annex 2 EHV charges'!$A:$O,11,FALSE)),"")</f>
        <v>1.26</v>
      </c>
    </row>
    <row r="248" spans="1:8" x14ac:dyDescent="0.2">
      <c r="A248" s="103">
        <f t="array" ref="A248">IFERROR(INDEX('Annex 2 EHV charges'!$A$11:$A$410, MATCH(0, IF(ISBLANK('Annex 2 EHV charges'!$A$11:$A$410),1, COUNTIF(A$4:$A247, 'Annex 2 EHV charges'!$A$11:$A$410)), 0)),"")</f>
        <v>881</v>
      </c>
      <c r="B248" s="103">
        <f>IF($A248="","",VLOOKUP($A248,'Annex 2 EHV charges'!$A:$O,2,0))</f>
        <v>881</v>
      </c>
      <c r="C248" s="104">
        <f>IF($A248="","",VLOOKUP($A248,'Annex 2 EHV charges'!$A:$O,3,0))</f>
        <v>2200043091209</v>
      </c>
      <c r="D248" s="103" t="str">
        <f>IF($A248="","",VLOOKUP($A248,'Annex 2 EHV charges'!$A:$O,7,0))</f>
        <v>Marlands Field</v>
      </c>
      <c r="E248" s="108">
        <f>IFERROR(IF(VLOOKUP($A248,'Annex 2 EHV charges'!$A:$O,8,FALSE)=0,"",VLOOKUP($A248,'Annex 2 EHV charges'!$A:$O,8,FALSE)),"")</f>
        <v>3.7679999999999998</v>
      </c>
      <c r="F248" s="109">
        <f>IFERROR(IF(VLOOKUP($A248,'Annex 2 EHV charges'!$A:$O,9,FALSE)=0,"",VLOOKUP($A248,'Annex 2 EHV charges'!$A:$O,9,FALSE)),"")</f>
        <v>19.37</v>
      </c>
      <c r="G248" s="110">
        <f>IFERROR(IF(VLOOKUP($A248,'Annex 2 EHV charges'!$A:$O,10,FALSE)=0,"",VLOOKUP($A248,'Annex 2 EHV charges'!$A:$O,10,FALSE)),"")</f>
        <v>2.09</v>
      </c>
      <c r="H248" s="110">
        <f>IFERROR(IF(VLOOKUP($A248,'Annex 2 EHV charges'!$A:$O,11,FALSE)=0,"",VLOOKUP($A248,'Annex 2 EHV charges'!$A:$O,11,FALSE)),"")</f>
        <v>2.09</v>
      </c>
    </row>
    <row r="249" spans="1:8" x14ac:dyDescent="0.2">
      <c r="A249" s="103">
        <f t="array" ref="A249">IFERROR(INDEX('Annex 2 EHV charges'!$A$11:$A$410, MATCH(0, IF(ISBLANK('Annex 2 EHV charges'!$A$11:$A$410),1, COUNTIF(A$4:$A248, 'Annex 2 EHV charges'!$A$11:$A$410)), 0)),"")</f>
        <v>961</v>
      </c>
      <c r="B249" s="103">
        <f>IF($A249="","",VLOOKUP($A249,'Annex 2 EHV charges'!$A:$O,2,0))</f>
        <v>961</v>
      </c>
      <c r="C249" s="104">
        <f>IF($A249="","",VLOOKUP($A249,'Annex 2 EHV charges'!$A:$O,3,0))</f>
        <v>2200030348090</v>
      </c>
      <c r="D249" s="103" t="str">
        <f>IF($A249="","",VLOOKUP($A249,'Annex 2 EHV charges'!$A:$O,7,0))</f>
        <v>Sims Avonmouth</v>
      </c>
      <c r="E249" s="108">
        <f>IFERROR(IF(VLOOKUP($A249,'Annex 2 EHV charges'!$A:$O,8,FALSE)=0,"",VLOOKUP($A249,'Annex 2 EHV charges'!$A:$O,8,FALSE)),"")</f>
        <v>0.47</v>
      </c>
      <c r="F249" s="109" t="str">
        <f>IFERROR(IF(VLOOKUP($A249,'Annex 2 EHV charges'!$A:$O,9,FALSE)=0,"",VLOOKUP($A249,'Annex 2 EHV charges'!$A:$O,9,FALSE)),"")</f>
        <v/>
      </c>
      <c r="G249" s="110">
        <f>IFERROR(IF(VLOOKUP($A249,'Annex 2 EHV charges'!$A:$O,10,FALSE)=0,"",VLOOKUP($A249,'Annex 2 EHV charges'!$A:$O,10,FALSE)),"")</f>
        <v>2.23</v>
      </c>
      <c r="H249" s="110">
        <f>IFERROR(IF(VLOOKUP($A249,'Annex 2 EHV charges'!$A:$O,11,FALSE)=0,"",VLOOKUP($A249,'Annex 2 EHV charges'!$A:$O,11,FALSE)),"")</f>
        <v>2.23</v>
      </c>
    </row>
    <row r="250" spans="1:8" x14ac:dyDescent="0.2">
      <c r="A250" s="103">
        <f t="array" ref="A250">IFERROR(INDEX('Annex 2 EHV charges'!$A$11:$A$410, MATCH(0, IF(ISBLANK('Annex 2 EHV charges'!$A$11:$A$410),1, COUNTIF(A$4:$A249, 'Annex 2 EHV charges'!$A$11:$A$410)), 0)),"")</f>
        <v>962</v>
      </c>
      <c r="B250" s="103">
        <f>IF($A250="","",VLOOKUP($A250,'Annex 2 EHV charges'!$A:$O,2,0))</f>
        <v>962</v>
      </c>
      <c r="C250" s="104">
        <f>IF($A250="","",VLOOKUP($A250,'Annex 2 EHV charges'!$A:$O,3,0))</f>
        <v>2200030348105</v>
      </c>
      <c r="D250" s="103" t="str">
        <f>IF($A250="","",VLOOKUP($A250,'Annex 2 EHV charges'!$A:$O,7,0))</f>
        <v>Flour Mills Avonmouth</v>
      </c>
      <c r="E250" s="108">
        <f>IFERROR(IF(VLOOKUP($A250,'Annex 2 EHV charges'!$A:$O,8,FALSE)=0,"",VLOOKUP($A250,'Annex 2 EHV charges'!$A:$O,8,FALSE)),"")</f>
        <v>0.47</v>
      </c>
      <c r="F250" s="109" t="str">
        <f>IFERROR(IF(VLOOKUP($A250,'Annex 2 EHV charges'!$A:$O,9,FALSE)=0,"",VLOOKUP($A250,'Annex 2 EHV charges'!$A:$O,9,FALSE)),"")</f>
        <v/>
      </c>
      <c r="G250" s="110">
        <f>IFERROR(IF(VLOOKUP($A250,'Annex 2 EHV charges'!$A:$O,10,FALSE)=0,"",VLOOKUP($A250,'Annex 2 EHV charges'!$A:$O,10,FALSE)),"")</f>
        <v>1.98</v>
      </c>
      <c r="H250" s="110">
        <f>IFERROR(IF(VLOOKUP($A250,'Annex 2 EHV charges'!$A:$O,11,FALSE)=0,"",VLOOKUP($A250,'Annex 2 EHV charges'!$A:$O,11,FALSE)),"")</f>
        <v>1.98</v>
      </c>
    </row>
    <row r="251" spans="1:8" x14ac:dyDescent="0.2">
      <c r="A251" s="103">
        <f t="array" ref="A251">IFERROR(INDEX('Annex 2 EHV charges'!$A$11:$A$410, MATCH(0, IF(ISBLANK('Annex 2 EHV charges'!$A$11:$A$410),1, COUNTIF(A$4:$A250, 'Annex 2 EHV charges'!$A$11:$A$410)), 0)),"")</f>
        <v>7158</v>
      </c>
      <c r="B251" s="103">
        <f>IF($A251="","",VLOOKUP($A251,'Annex 2 EHV charges'!$A:$O,2,0))</f>
        <v>7158</v>
      </c>
      <c r="C251" s="104">
        <f>IF($A251="","",VLOOKUP($A251,'Annex 2 EHV charges'!$A:$O,3,0))</f>
        <v>7158</v>
      </c>
      <c r="D251" s="103" t="str">
        <f>IF($A251="","",VLOOKUP($A251,'Annex 2 EHV charges'!$A:$O,7,0))</f>
        <v>Huntworth</v>
      </c>
      <c r="E251" s="108">
        <f>IFERROR(IF(VLOOKUP($A251,'Annex 2 EHV charges'!$A:$O,8,FALSE)=0,"",VLOOKUP($A251,'Annex 2 EHV charges'!$A:$O,8,FALSE)),"")</f>
        <v>0.65200000000000002</v>
      </c>
      <c r="F251" s="109">
        <f>IFERROR(IF(VLOOKUP($A251,'Annex 2 EHV charges'!$A:$O,9,FALSE)=0,"",VLOOKUP($A251,'Annex 2 EHV charges'!$A:$O,9,FALSE)),"")</f>
        <v>3.83</v>
      </c>
      <c r="G251" s="110">
        <f>IFERROR(IF(VLOOKUP($A251,'Annex 2 EHV charges'!$A:$O,10,FALSE)=0,"",VLOOKUP($A251,'Annex 2 EHV charges'!$A:$O,10,FALSE)),"")</f>
        <v>1.38</v>
      </c>
      <c r="H251" s="110">
        <f>IFERROR(IF(VLOOKUP($A251,'Annex 2 EHV charges'!$A:$O,11,FALSE)=0,"",VLOOKUP($A251,'Annex 2 EHV charges'!$A:$O,11,FALSE)),"")</f>
        <v>1.38</v>
      </c>
    </row>
    <row r="252" spans="1:8" x14ac:dyDescent="0.2">
      <c r="A252" s="103">
        <f t="array" ref="A252">IFERROR(INDEX('Annex 2 EHV charges'!$A$11:$A$410, MATCH(0, IF(ISBLANK('Annex 2 EHV charges'!$A$11:$A$410),1, COUNTIF(A$4:$A251, 'Annex 2 EHV charges'!$A$11:$A$410)), 0)),"")</f>
        <v>7293</v>
      </c>
      <c r="B252" s="103">
        <f>IF($A252="","",VLOOKUP($A252,'Annex 2 EHV charges'!$A:$O,2,0))</f>
        <v>7293</v>
      </c>
      <c r="C252" s="104">
        <f>IF($A252="","",VLOOKUP($A252,'Annex 2 EHV charges'!$A:$O,3,0))</f>
        <v>7293</v>
      </c>
      <c r="D252" s="103" t="str">
        <f>IF($A252="","",VLOOKUP($A252,'Annex 2 EHV charges'!$A:$O,7,0))</f>
        <v>Alveston Hammerly Down</v>
      </c>
      <c r="E252" s="108" t="str">
        <f>IFERROR(IF(VLOOKUP($A252,'Annex 2 EHV charges'!$A:$O,8,FALSE)=0,"",VLOOKUP($A252,'Annex 2 EHV charges'!$A:$O,8,FALSE)),"")</f>
        <v/>
      </c>
      <c r="F252" s="109" t="str">
        <f>IFERROR(IF(VLOOKUP($A252,'Annex 2 EHV charges'!$A:$O,9,FALSE)=0,"",VLOOKUP($A252,'Annex 2 EHV charges'!$A:$O,9,FALSE)),"")</f>
        <v/>
      </c>
      <c r="G252" s="110">
        <f>IFERROR(IF(VLOOKUP($A252,'Annex 2 EHV charges'!$A:$O,10,FALSE)=0,"",VLOOKUP($A252,'Annex 2 EHV charges'!$A:$O,10,FALSE)),"")</f>
        <v>0.91</v>
      </c>
      <c r="H252" s="110">
        <f>IFERROR(IF(VLOOKUP($A252,'Annex 2 EHV charges'!$A:$O,11,FALSE)=0,"",VLOOKUP($A252,'Annex 2 EHV charges'!$A:$O,11,FALSE)),"")</f>
        <v>0.91</v>
      </c>
    </row>
    <row r="253" spans="1:8" x14ac:dyDescent="0.2">
      <c r="A253" s="103">
        <f t="array" ref="A253">IFERROR(INDEX('Annex 2 EHV charges'!$A$11:$A$410, MATCH(0, IF(ISBLANK('Annex 2 EHV charges'!$A$11:$A$410),1, COUNTIF(A$4:$A252, 'Annex 2 EHV charges'!$A$11:$A$410)), 0)),"")</f>
        <v>7317</v>
      </c>
      <c r="B253" s="103">
        <f>IF($A253="","",VLOOKUP($A253,'Annex 2 EHV charges'!$A:$O,2,0))</f>
        <v>7317</v>
      </c>
      <c r="C253" s="104">
        <f>IF($A253="","",VLOOKUP($A253,'Annex 2 EHV charges'!$A:$O,3,0))</f>
        <v>7317</v>
      </c>
      <c r="D253" s="103" t="str">
        <f>IF($A253="","",VLOOKUP($A253,'Annex 2 EHV charges'!$A:$O,7,0))</f>
        <v>Barton Hill STOR CVA</v>
      </c>
      <c r="E253" s="108">
        <f>IFERROR(IF(VLOOKUP($A253,'Annex 2 EHV charges'!$A:$O,8,FALSE)=0,"",VLOOKUP($A253,'Annex 2 EHV charges'!$A:$O,8,FALSE)),"")</f>
        <v>0.67100000000000004</v>
      </c>
      <c r="F253" s="109">
        <f>IFERROR(IF(VLOOKUP($A253,'Annex 2 EHV charges'!$A:$O,9,FALSE)=0,"",VLOOKUP($A253,'Annex 2 EHV charges'!$A:$O,9,FALSE)),"")</f>
        <v>19.670000000000002</v>
      </c>
      <c r="G253" s="110">
        <f>IFERROR(IF(VLOOKUP($A253,'Annex 2 EHV charges'!$A:$O,10,FALSE)=0,"",VLOOKUP($A253,'Annex 2 EHV charges'!$A:$O,10,FALSE)),"")</f>
        <v>1</v>
      </c>
      <c r="H253" s="110">
        <f>IFERROR(IF(VLOOKUP($A253,'Annex 2 EHV charges'!$A:$O,11,FALSE)=0,"",VLOOKUP($A253,'Annex 2 EHV charges'!$A:$O,11,FALSE)),"")</f>
        <v>1</v>
      </c>
    </row>
    <row r="254" spans="1:8" x14ac:dyDescent="0.2">
      <c r="A254" s="103">
        <f t="array" ref="A254">IFERROR(INDEX('Annex 2 EHV charges'!$A$11:$A$410, MATCH(0, IF(ISBLANK('Annex 2 EHV charges'!$A$11:$A$410),1, COUNTIF(A$4:$A253, 'Annex 2 EHV charges'!$A$11:$A$410)), 0)),"")</f>
        <v>7319</v>
      </c>
      <c r="B254" s="103">
        <f>IF($A254="","",VLOOKUP($A254,'Annex 2 EHV charges'!$A:$O,2,0))</f>
        <v>7319</v>
      </c>
      <c r="C254" s="104">
        <f>IF($A254="","",VLOOKUP($A254,'Annex 2 EHV charges'!$A:$O,3,0))</f>
        <v>7319</v>
      </c>
      <c r="D254" s="103" t="str">
        <f>IF($A254="","",VLOOKUP($A254,'Annex 2 EHV charges'!$A:$O,7,0))</f>
        <v>Water Lane B</v>
      </c>
      <c r="E254" s="108">
        <f>IFERROR(IF(VLOOKUP($A254,'Annex 2 EHV charges'!$A:$O,8,FALSE)=0,"",VLOOKUP($A254,'Annex 2 EHV charges'!$A:$O,8,FALSE)),"")</f>
        <v>3.2549999999999999</v>
      </c>
      <c r="F254" s="109">
        <f>IFERROR(IF(VLOOKUP($A254,'Annex 2 EHV charges'!$A:$O,9,FALSE)=0,"",VLOOKUP($A254,'Annex 2 EHV charges'!$A:$O,9,FALSE)),"")</f>
        <v>9.24</v>
      </c>
      <c r="G254" s="110">
        <f>IFERROR(IF(VLOOKUP($A254,'Annex 2 EHV charges'!$A:$O,10,FALSE)=0,"",VLOOKUP($A254,'Annex 2 EHV charges'!$A:$O,10,FALSE)),"")</f>
        <v>1.6</v>
      </c>
      <c r="H254" s="110">
        <f>IFERROR(IF(VLOOKUP($A254,'Annex 2 EHV charges'!$A:$O,11,FALSE)=0,"",VLOOKUP($A254,'Annex 2 EHV charges'!$A:$O,11,FALSE)),"")</f>
        <v>1.6</v>
      </c>
    </row>
    <row r="255" spans="1:8" x14ac:dyDescent="0.2">
      <c r="A255" s="103">
        <f t="array" ref="A255">IFERROR(INDEX('Annex 2 EHV charges'!$A$11:$A$410, MATCH(0, IF(ISBLANK('Annex 2 EHV charges'!$A$11:$A$410),1, COUNTIF(A$4:$A254, 'Annex 2 EHV charges'!$A$11:$A$410)), 0)),"")</f>
        <v>7341</v>
      </c>
      <c r="B255" s="103">
        <f>IF($A255="","",VLOOKUP($A255,'Annex 2 EHV charges'!$A:$O,2,0))</f>
        <v>7341</v>
      </c>
      <c r="C255" s="104">
        <f>IF($A255="","",VLOOKUP($A255,'Annex 2 EHV charges'!$A:$O,3,0))</f>
        <v>7341</v>
      </c>
      <c r="D255" s="103" t="str">
        <f>IF($A255="","",VLOOKUP($A255,'Annex 2 EHV charges'!$A:$O,7,0))</f>
        <v>Cattedown STOR CVA</v>
      </c>
      <c r="E255" s="108">
        <f>IFERROR(IF(VLOOKUP($A255,'Annex 2 EHV charges'!$A:$O,8,FALSE)=0,"",VLOOKUP($A255,'Annex 2 EHV charges'!$A:$O,8,FALSE)),"")</f>
        <v>2.1019999999999999</v>
      </c>
      <c r="F255" s="109">
        <f>IFERROR(IF(VLOOKUP($A255,'Annex 2 EHV charges'!$A:$O,9,FALSE)=0,"",VLOOKUP($A255,'Annex 2 EHV charges'!$A:$O,9,FALSE)),"")</f>
        <v>9.67</v>
      </c>
      <c r="G255" s="110">
        <f>IFERROR(IF(VLOOKUP($A255,'Annex 2 EHV charges'!$A:$O,10,FALSE)=0,"",VLOOKUP($A255,'Annex 2 EHV charges'!$A:$O,10,FALSE)),"")</f>
        <v>1.0900000000000001</v>
      </c>
      <c r="H255" s="110">
        <f>IFERROR(IF(VLOOKUP($A255,'Annex 2 EHV charges'!$A:$O,11,FALSE)=0,"",VLOOKUP($A255,'Annex 2 EHV charges'!$A:$O,11,FALSE)),"")</f>
        <v>1.0900000000000001</v>
      </c>
    </row>
    <row r="256" spans="1:8" x14ac:dyDescent="0.2">
      <c r="A256" s="103" t="str">
        <f t="array" ref="A256">IFERROR(INDEX('Annex 2 EHV charges'!$A$11:$A$410, MATCH(0, IF(ISBLANK('Annex 2 EHV charges'!$A$11:$A$410),1, COUNTIF(A$4:$A255, 'Annex 2 EHV charges'!$A$11:$A$410)), 0)),"")</f>
        <v>New Import 1</v>
      </c>
      <c r="B256" s="103" t="str">
        <f>IF($A256="","",VLOOKUP($A256,'Annex 2 EHV charges'!$A:$O,2,0))</f>
        <v>New Import 1</v>
      </c>
      <c r="C256" s="104" t="str">
        <f>IF($A256="","",VLOOKUP($A256,'Annex 2 EHV charges'!$A:$O,3,0))</f>
        <v>New Import 1</v>
      </c>
      <c r="D256" s="103" t="str">
        <f>IF($A256="","",VLOOKUP($A256,'Annex 2 EHV charges'!$A:$O,7,0))</f>
        <v>Appletree Farm</v>
      </c>
      <c r="E256" s="108">
        <f>IFERROR(IF(VLOOKUP($A256,'Annex 2 EHV charges'!$A:$O,8,FALSE)=0,"",VLOOKUP($A256,'Annex 2 EHV charges'!$A:$O,8,FALSE)),"")</f>
        <v>5.2439999999999998</v>
      </c>
      <c r="F256" s="109">
        <f>IFERROR(IF(VLOOKUP($A256,'Annex 2 EHV charges'!$A:$O,9,FALSE)=0,"",VLOOKUP($A256,'Annex 2 EHV charges'!$A:$O,9,FALSE)),"")</f>
        <v>8.56</v>
      </c>
      <c r="G256" s="110">
        <f>IFERROR(IF(VLOOKUP($A256,'Annex 2 EHV charges'!$A:$O,10,FALSE)=0,"",VLOOKUP($A256,'Annex 2 EHV charges'!$A:$O,10,FALSE)),"")</f>
        <v>2.61</v>
      </c>
      <c r="H256" s="110">
        <f>IFERROR(IF(VLOOKUP($A256,'Annex 2 EHV charges'!$A:$O,11,FALSE)=0,"",VLOOKUP($A256,'Annex 2 EHV charges'!$A:$O,11,FALSE)),"")</f>
        <v>2.61</v>
      </c>
    </row>
    <row r="257" spans="1:8" x14ac:dyDescent="0.2">
      <c r="A257" s="103" t="str">
        <f t="array" ref="A257">IFERROR(INDEX('Annex 2 EHV charges'!$A$11:$A$410, MATCH(0, IF(ISBLANK('Annex 2 EHV charges'!$A$11:$A$410),1, COUNTIF(A$4:$A256, 'Annex 2 EHV charges'!$A$11:$A$410)), 0)),"")</f>
        <v>New Import 2</v>
      </c>
      <c r="B257" s="103" t="str">
        <f>IF($A257="","",VLOOKUP($A257,'Annex 2 EHV charges'!$A:$O,2,0))</f>
        <v>New Import 2</v>
      </c>
      <c r="C257" s="104" t="str">
        <f>IF($A257="","",VLOOKUP($A257,'Annex 2 EHV charges'!$A:$O,3,0))</f>
        <v>New Import 2</v>
      </c>
      <c r="D257" s="103" t="str">
        <f>IF($A257="","",VLOOKUP($A257,'Annex 2 EHV charges'!$A:$O,7,0))</f>
        <v>Tale Lane Solar</v>
      </c>
      <c r="E257" s="108" t="str">
        <f>IFERROR(IF(VLOOKUP($A257,'Annex 2 EHV charges'!$A:$O,8,FALSE)=0,"",VLOOKUP($A257,'Annex 2 EHV charges'!$A:$O,8,FALSE)),"")</f>
        <v/>
      </c>
      <c r="F257" s="109">
        <f>IFERROR(IF(VLOOKUP($A257,'Annex 2 EHV charges'!$A:$O,9,FALSE)=0,"",VLOOKUP($A257,'Annex 2 EHV charges'!$A:$O,9,FALSE)),"")</f>
        <v>17.21</v>
      </c>
      <c r="G257" s="110">
        <f>IFERROR(IF(VLOOKUP($A257,'Annex 2 EHV charges'!$A:$O,10,FALSE)=0,"",VLOOKUP($A257,'Annex 2 EHV charges'!$A:$O,10,FALSE)),"")</f>
        <v>2.44</v>
      </c>
      <c r="H257" s="110">
        <f>IFERROR(IF(VLOOKUP($A257,'Annex 2 EHV charges'!$A:$O,11,FALSE)=0,"",VLOOKUP($A257,'Annex 2 EHV charges'!$A:$O,11,FALSE)),"")</f>
        <v>2.44</v>
      </c>
    </row>
    <row r="258" spans="1:8" x14ac:dyDescent="0.2">
      <c r="A258" s="103" t="str">
        <f t="array" ref="A258">IFERROR(INDEX('Annex 2 EHV charges'!$A$11:$A$410, MATCH(0, IF(ISBLANK('Annex 2 EHV charges'!$A$11:$A$410),1, COUNTIF(A$4:$A257, 'Annex 2 EHV charges'!$A$11:$A$410)), 0)),"")</f>
        <v>New Import 3</v>
      </c>
      <c r="B258" s="103" t="str">
        <f>IF($A258="","",VLOOKUP($A258,'Annex 2 EHV charges'!$A:$O,2,0))</f>
        <v>New Import 3</v>
      </c>
      <c r="C258" s="104" t="str">
        <f>IF($A258="","",VLOOKUP($A258,'Annex 2 EHV charges'!$A:$O,3,0))</f>
        <v>New Import 3</v>
      </c>
      <c r="D258" s="103" t="str">
        <f>IF($A258="","",VLOOKUP($A258,'Annex 2 EHV charges'!$A:$O,7,0))</f>
        <v>Trendeal Solar Park</v>
      </c>
      <c r="E258" s="108">
        <f>IFERROR(IF(VLOOKUP($A258,'Annex 2 EHV charges'!$A:$O,8,FALSE)=0,"",VLOOKUP($A258,'Annex 2 EHV charges'!$A:$O,8,FALSE)),"")</f>
        <v>0.18</v>
      </c>
      <c r="F258" s="109">
        <f>IFERROR(IF(VLOOKUP($A258,'Annex 2 EHV charges'!$A:$O,9,FALSE)=0,"",VLOOKUP($A258,'Annex 2 EHV charges'!$A:$O,9,FALSE)),"")</f>
        <v>5.48</v>
      </c>
      <c r="G258" s="110">
        <f>IFERROR(IF(VLOOKUP($A258,'Annex 2 EHV charges'!$A:$O,10,FALSE)=0,"",VLOOKUP($A258,'Annex 2 EHV charges'!$A:$O,10,FALSE)),"")</f>
        <v>1.59</v>
      </c>
      <c r="H258" s="110">
        <f>IFERROR(IF(VLOOKUP($A258,'Annex 2 EHV charges'!$A:$O,11,FALSE)=0,"",VLOOKUP($A258,'Annex 2 EHV charges'!$A:$O,11,FALSE)),"")</f>
        <v>1.59</v>
      </c>
    </row>
    <row r="259" spans="1:8" x14ac:dyDescent="0.2">
      <c r="A259" s="103" t="str">
        <f t="array" ref="A259">IFERROR(INDEX('Annex 2 EHV charges'!$A$11:$A$410, MATCH(0, IF(ISBLANK('Annex 2 EHV charges'!$A$11:$A$410),1, COUNTIF(A$4:$A258, 'Annex 2 EHV charges'!$A$11:$A$410)), 0)),"")</f>
        <v>New Import 4</v>
      </c>
      <c r="B259" s="103" t="str">
        <f>IF($A259="","",VLOOKUP($A259,'Annex 2 EHV charges'!$A:$O,2,0))</f>
        <v>New Import 4</v>
      </c>
      <c r="C259" s="104" t="str">
        <f>IF($A259="","",VLOOKUP($A259,'Annex 2 EHV charges'!$A:$O,3,0))</f>
        <v>New Import 4</v>
      </c>
      <c r="D259" s="103" t="str">
        <f>IF($A259="","",VLOOKUP($A259,'Annex 2 EHV charges'!$A:$O,7,0))</f>
        <v>Ventonteague Wind Turbine</v>
      </c>
      <c r="E259" s="108">
        <f>IFERROR(IF(VLOOKUP($A259,'Annex 2 EHV charges'!$A:$O,8,FALSE)=0,"",VLOOKUP($A259,'Annex 2 EHV charges'!$A:$O,8,FALSE)),"")</f>
        <v>1.0309999999999999</v>
      </c>
      <c r="F259" s="109">
        <f>IFERROR(IF(VLOOKUP($A259,'Annex 2 EHV charges'!$A:$O,9,FALSE)=0,"",VLOOKUP($A259,'Annex 2 EHV charges'!$A:$O,9,FALSE)),"")</f>
        <v>5.09</v>
      </c>
      <c r="G259" s="110">
        <f>IFERROR(IF(VLOOKUP($A259,'Annex 2 EHV charges'!$A:$O,10,FALSE)=0,"",VLOOKUP($A259,'Annex 2 EHV charges'!$A:$O,10,FALSE)),"")</f>
        <v>1.46</v>
      </c>
      <c r="H259" s="110">
        <f>IFERROR(IF(VLOOKUP($A259,'Annex 2 EHV charges'!$A:$O,11,FALSE)=0,"",VLOOKUP($A259,'Annex 2 EHV charges'!$A:$O,11,FALSE)),"")</f>
        <v>1.46</v>
      </c>
    </row>
    <row r="260" spans="1:8" x14ac:dyDescent="0.2">
      <c r="A260" s="103" t="str">
        <f t="array" ref="A260">IFERROR(INDEX('Annex 2 EHV charges'!$A$11:$A$410, MATCH(0, IF(ISBLANK('Annex 2 EHV charges'!$A$11:$A$410),1, COUNTIF(A$4:$A259, 'Annex 2 EHV charges'!$A$11:$A$410)), 0)),"")</f>
        <v>New Import 5</v>
      </c>
      <c r="B260" s="103" t="str">
        <f>IF($A260="","",VLOOKUP($A260,'Annex 2 EHV charges'!$A:$O,2,0))</f>
        <v>New Import 5</v>
      </c>
      <c r="C260" s="104" t="str">
        <f>IF($A260="","",VLOOKUP($A260,'Annex 2 EHV charges'!$A:$O,3,0))</f>
        <v>New Import 5</v>
      </c>
      <c r="D260" s="103" t="str">
        <f>IF($A260="","",VLOOKUP($A260,'Annex 2 EHV charges'!$A:$O,7,0))</f>
        <v>Warne Road</v>
      </c>
      <c r="E260" s="108">
        <f>IFERROR(IF(VLOOKUP($A260,'Annex 2 EHV charges'!$A:$O,8,FALSE)=0,"",VLOOKUP($A260,'Annex 2 EHV charges'!$A:$O,8,FALSE)),"")</f>
        <v>1.254</v>
      </c>
      <c r="F260" s="109">
        <f>IFERROR(IF(VLOOKUP($A260,'Annex 2 EHV charges'!$A:$O,9,FALSE)=0,"",VLOOKUP($A260,'Annex 2 EHV charges'!$A:$O,9,FALSE)),"")</f>
        <v>21</v>
      </c>
      <c r="G260" s="110">
        <f>IFERROR(IF(VLOOKUP($A260,'Annex 2 EHV charges'!$A:$O,10,FALSE)=0,"",VLOOKUP($A260,'Annex 2 EHV charges'!$A:$O,10,FALSE)),"")</f>
        <v>1.84</v>
      </c>
      <c r="H260" s="110">
        <f>IFERROR(IF(VLOOKUP($A260,'Annex 2 EHV charges'!$A:$O,11,FALSE)=0,"",VLOOKUP($A260,'Annex 2 EHV charges'!$A:$O,11,FALSE)),"")</f>
        <v>1.84</v>
      </c>
    </row>
    <row r="261" spans="1:8" x14ac:dyDescent="0.2">
      <c r="A261" s="103" t="str">
        <f t="array" ref="A261">IFERROR(INDEX('Annex 2 EHV charges'!$A$11:$A$410, MATCH(0, IF(ISBLANK('Annex 2 EHV charges'!$A$11:$A$410),1, COUNTIF(A$4:$A260, 'Annex 2 EHV charges'!$A$11:$A$410)), 0)),"")</f>
        <v>New Import 6</v>
      </c>
      <c r="B261" s="103" t="str">
        <f>IF($A261="","",VLOOKUP($A261,'Annex 2 EHV charges'!$A:$O,2,0))</f>
        <v>New Import 6</v>
      </c>
      <c r="C261" s="104" t="str">
        <f>IF($A261="","",VLOOKUP($A261,'Annex 2 EHV charges'!$A:$O,3,0))</f>
        <v>New Import 6</v>
      </c>
      <c r="D261" s="103" t="str">
        <f>IF($A261="","",VLOOKUP($A261,'Annex 2 EHV charges'!$A:$O,7,0))</f>
        <v>Woodbury STOR</v>
      </c>
      <c r="E261" s="108">
        <f>IFERROR(IF(VLOOKUP($A261,'Annex 2 EHV charges'!$A:$O,8,FALSE)=0,"",VLOOKUP($A261,'Annex 2 EHV charges'!$A:$O,8,FALSE)),"")</f>
        <v>5.0000000000000001E-3</v>
      </c>
      <c r="F261" s="109">
        <f>IFERROR(IF(VLOOKUP($A261,'Annex 2 EHV charges'!$A:$O,9,FALSE)=0,"",VLOOKUP($A261,'Annex 2 EHV charges'!$A:$O,9,FALSE)),"")</f>
        <v>15.04</v>
      </c>
      <c r="G261" s="110">
        <f>IFERROR(IF(VLOOKUP($A261,'Annex 2 EHV charges'!$A:$O,10,FALSE)=0,"",VLOOKUP($A261,'Annex 2 EHV charges'!$A:$O,10,FALSE)),"")</f>
        <v>1.45</v>
      </c>
      <c r="H261" s="110">
        <f>IFERROR(IF(VLOOKUP($A261,'Annex 2 EHV charges'!$A:$O,11,FALSE)=0,"",VLOOKUP($A261,'Annex 2 EHV charges'!$A:$O,11,FALSE)),"")</f>
        <v>1.45</v>
      </c>
    </row>
    <row r="262" spans="1:8" x14ac:dyDescent="0.2">
      <c r="A262" s="103" t="str">
        <f t="array" ref="A262">IFERROR(INDEX('Annex 2 EHV charges'!$A$11:$A$410, MATCH(0, IF(ISBLANK('Annex 2 EHV charges'!$A$11:$A$410),1, COUNTIF(A$4:$A261, 'Annex 2 EHV charges'!$A$11:$A$410)), 0)),"")</f>
        <v>New Import 7</v>
      </c>
      <c r="B262" s="103" t="str">
        <f>IF($A262="","",VLOOKUP($A262,'Annex 2 EHV charges'!$A:$O,2,0))</f>
        <v>New Import 7</v>
      </c>
      <c r="C262" s="104" t="str">
        <f>IF($A262="","",VLOOKUP($A262,'Annex 2 EHV charges'!$A:$O,3,0))</f>
        <v>New Import 7</v>
      </c>
      <c r="D262" s="103" t="str">
        <f>IF($A262="","",VLOOKUP($A262,'Annex 2 EHV charges'!$A:$O,7,0))</f>
        <v>Wyndham Estate PV</v>
      </c>
      <c r="E262" s="108">
        <f>IFERROR(IF(VLOOKUP($A262,'Annex 2 EHV charges'!$A:$O,8,FALSE)=0,"",VLOOKUP($A262,'Annex 2 EHV charges'!$A:$O,8,FALSE)),"")</f>
        <v>1.411</v>
      </c>
      <c r="F262" s="109">
        <f>IFERROR(IF(VLOOKUP($A262,'Annex 2 EHV charges'!$A:$O,9,FALSE)=0,"",VLOOKUP($A262,'Annex 2 EHV charges'!$A:$O,9,FALSE)),"")</f>
        <v>1.6</v>
      </c>
      <c r="G262" s="110">
        <f>IFERROR(IF(VLOOKUP($A262,'Annex 2 EHV charges'!$A:$O,10,FALSE)=0,"",VLOOKUP($A262,'Annex 2 EHV charges'!$A:$O,10,FALSE)),"")</f>
        <v>1.67</v>
      </c>
      <c r="H262" s="110">
        <f>IFERROR(IF(VLOOKUP($A262,'Annex 2 EHV charges'!$A:$O,11,FALSE)=0,"",VLOOKUP($A262,'Annex 2 EHV charges'!$A:$O,11,FALSE)),"")</f>
        <v>1.67</v>
      </c>
    </row>
    <row r="263" spans="1:8" x14ac:dyDescent="0.2">
      <c r="A263" s="103" t="str">
        <f t="array" ref="A263">IFERROR(INDEX('Annex 2 EHV charges'!$A$11:$A$410, MATCH(0, IF(ISBLANK('Annex 2 EHV charges'!$A$11:$A$410),1, COUNTIF(A$4:$A262, 'Annex 2 EHV charges'!$A$11:$A$410)), 0)),"")</f>
        <v>New Import 8</v>
      </c>
      <c r="B263" s="103" t="str">
        <f>IF($A263="","",VLOOKUP($A263,'Annex 2 EHV charges'!$A:$O,2,0))</f>
        <v>New Import 8</v>
      </c>
      <c r="C263" s="104" t="str">
        <f>IF($A263="","",VLOOKUP($A263,'Annex 2 EHV charges'!$A:$O,3,0))</f>
        <v>New Import 8</v>
      </c>
      <c r="D263" s="103" t="str">
        <f>IF($A263="","",VLOOKUP($A263,'Annex 2 EHV charges'!$A:$O,7,0))</f>
        <v>Clyst St Lawrence Energy Storage</v>
      </c>
      <c r="E263" s="108" t="str">
        <f>IFERROR(IF(VLOOKUP($A263,'Annex 2 EHV charges'!$A:$O,8,FALSE)=0,"",VLOOKUP($A263,'Annex 2 EHV charges'!$A:$O,8,FALSE)),"")</f>
        <v/>
      </c>
      <c r="F263" s="109">
        <f>IFERROR(IF(VLOOKUP($A263,'Annex 2 EHV charges'!$A:$O,9,FALSE)=0,"",VLOOKUP($A263,'Annex 2 EHV charges'!$A:$O,9,FALSE)),"")</f>
        <v>7.8</v>
      </c>
      <c r="G263" s="110">
        <f>IFERROR(IF(VLOOKUP($A263,'Annex 2 EHV charges'!$A:$O,10,FALSE)=0,"",VLOOKUP($A263,'Annex 2 EHV charges'!$A:$O,10,FALSE)),"")</f>
        <v>1.69</v>
      </c>
      <c r="H263" s="110">
        <f>IFERROR(IF(VLOOKUP($A263,'Annex 2 EHV charges'!$A:$O,11,FALSE)=0,"",VLOOKUP($A263,'Annex 2 EHV charges'!$A:$O,11,FALSE)),"")</f>
        <v>1.69</v>
      </c>
    </row>
    <row r="264" spans="1:8" x14ac:dyDescent="0.2">
      <c r="A264" s="103" t="str">
        <f t="array" ref="A264">IFERROR(INDEX('Annex 2 EHV charges'!$A$11:$A$410, MATCH(0, IF(ISBLANK('Annex 2 EHV charges'!$A$11:$A$410),1, COUNTIF(A$4:$A263, 'Annex 2 EHV charges'!$A$11:$A$410)), 0)),"")</f>
        <v>New Import 9</v>
      </c>
      <c r="B264" s="103" t="str">
        <f>IF($A264="","",VLOOKUP($A264,'Annex 2 EHV charges'!$A:$O,2,0))</f>
        <v>New Import 9</v>
      </c>
      <c r="C264" s="104" t="str">
        <f>IF($A264="","",VLOOKUP($A264,'Annex 2 EHV charges'!$A:$O,3,0))</f>
        <v>New Import 9</v>
      </c>
      <c r="D264" s="103" t="str">
        <f>IF($A264="","",VLOOKUP($A264,'Annex 2 EHV charges'!$A:$O,7,0))</f>
        <v>Coleford</v>
      </c>
      <c r="E264" s="108">
        <f>IFERROR(IF(VLOOKUP($A264,'Annex 2 EHV charges'!$A:$O,8,FALSE)=0,"",VLOOKUP($A264,'Annex 2 EHV charges'!$A:$O,8,FALSE)),"")</f>
        <v>4.34</v>
      </c>
      <c r="F264" s="109">
        <f>IFERROR(IF(VLOOKUP($A264,'Annex 2 EHV charges'!$A:$O,9,FALSE)=0,"",VLOOKUP($A264,'Annex 2 EHV charges'!$A:$O,9,FALSE)),"")</f>
        <v>12.17</v>
      </c>
      <c r="G264" s="110">
        <f>IFERROR(IF(VLOOKUP($A264,'Annex 2 EHV charges'!$A:$O,10,FALSE)=0,"",VLOOKUP($A264,'Annex 2 EHV charges'!$A:$O,10,FALSE)),"")</f>
        <v>1.88</v>
      </c>
      <c r="H264" s="110">
        <f>IFERROR(IF(VLOOKUP($A264,'Annex 2 EHV charges'!$A:$O,11,FALSE)=0,"",VLOOKUP($A264,'Annex 2 EHV charges'!$A:$O,11,FALSE)),"")</f>
        <v>1.88</v>
      </c>
    </row>
    <row r="265" spans="1:8" ht="25.5" x14ac:dyDescent="0.2">
      <c r="A265" s="103" t="str">
        <f t="array" ref="A265">IFERROR(INDEX('Annex 2 EHV charges'!$A$11:$A$410, MATCH(0, IF(ISBLANK('Annex 2 EHV charges'!$A$11:$A$410),1, COUNTIF(A$4:$A264, 'Annex 2 EHV charges'!$A$11:$A$410)), 0)),"")</f>
        <v>New Import 10</v>
      </c>
      <c r="B265" s="103" t="str">
        <f>IF($A265="","",VLOOKUP($A265,'Annex 2 EHV charges'!$A:$O,2,0))</f>
        <v>New Import 10</v>
      </c>
      <c r="C265" s="104" t="str">
        <f>IF($A265="","",VLOOKUP($A265,'Annex 2 EHV charges'!$A:$O,3,0))</f>
        <v>New Import 10</v>
      </c>
      <c r="D265" s="103" t="str">
        <f>IF($A265="","",VLOOKUP($A265,'Annex 2 EHV charges'!$A:$O,7,0))</f>
        <v>Cornwall Bio Park</v>
      </c>
      <c r="E265" s="108">
        <f>IFERROR(IF(VLOOKUP($A265,'Annex 2 EHV charges'!$A:$O,8,FALSE)=0,"",VLOOKUP($A265,'Annex 2 EHV charges'!$A:$O,8,FALSE)),"")</f>
        <v>10.138</v>
      </c>
      <c r="F265" s="109">
        <f>IFERROR(IF(VLOOKUP($A265,'Annex 2 EHV charges'!$A:$O,9,FALSE)=0,"",VLOOKUP($A265,'Annex 2 EHV charges'!$A:$O,9,FALSE)),"")</f>
        <v>64.290000000000006</v>
      </c>
      <c r="G265" s="110">
        <f>IFERROR(IF(VLOOKUP($A265,'Annex 2 EHV charges'!$A:$O,10,FALSE)=0,"",VLOOKUP($A265,'Annex 2 EHV charges'!$A:$O,10,FALSE)),"")</f>
        <v>1.3</v>
      </c>
      <c r="H265" s="110">
        <f>IFERROR(IF(VLOOKUP($A265,'Annex 2 EHV charges'!$A:$O,11,FALSE)=0,"",VLOOKUP($A265,'Annex 2 EHV charges'!$A:$O,11,FALSE)),"")</f>
        <v>1.3</v>
      </c>
    </row>
    <row r="266" spans="1:8" ht="25.5" x14ac:dyDescent="0.2">
      <c r="A266" s="103" t="str">
        <f t="array" ref="A266">IFERROR(INDEX('Annex 2 EHV charges'!$A$11:$A$410, MATCH(0, IF(ISBLANK('Annex 2 EHV charges'!$A$11:$A$410),1, COUNTIF(A$4:$A265, 'Annex 2 EHV charges'!$A$11:$A$410)), 0)),"")</f>
        <v>New Import 11</v>
      </c>
      <c r="B266" s="103" t="str">
        <f>IF($A266="","",VLOOKUP($A266,'Annex 2 EHV charges'!$A:$O,2,0))</f>
        <v>New Import 11</v>
      </c>
      <c r="C266" s="104" t="str">
        <f>IF($A266="","",VLOOKUP($A266,'Annex 2 EHV charges'!$A:$O,3,0))</f>
        <v>New Import 11</v>
      </c>
      <c r="D266" s="103" t="str">
        <f>IF($A266="","",VLOOKUP($A266,'Annex 2 EHV charges'!$A:$O,7,0))</f>
        <v>Fire Station Lane</v>
      </c>
      <c r="E266" s="108">
        <f>IFERROR(IF(VLOOKUP($A266,'Annex 2 EHV charges'!$A:$O,8,FALSE)=0,"",VLOOKUP($A266,'Annex 2 EHV charges'!$A:$O,8,FALSE)),"")</f>
        <v>0.26800000000000002</v>
      </c>
      <c r="F266" s="109">
        <f>IFERROR(IF(VLOOKUP($A266,'Annex 2 EHV charges'!$A:$O,9,FALSE)=0,"",VLOOKUP($A266,'Annex 2 EHV charges'!$A:$O,9,FALSE)),"")</f>
        <v>12.79</v>
      </c>
      <c r="G266" s="110">
        <f>IFERROR(IF(VLOOKUP($A266,'Annex 2 EHV charges'!$A:$O,10,FALSE)=0,"",VLOOKUP($A266,'Annex 2 EHV charges'!$A:$O,10,FALSE)),"")</f>
        <v>1.31</v>
      </c>
      <c r="H266" s="110">
        <f>IFERROR(IF(VLOOKUP($A266,'Annex 2 EHV charges'!$A:$O,11,FALSE)=0,"",VLOOKUP($A266,'Annex 2 EHV charges'!$A:$O,11,FALSE)),"")</f>
        <v>1.31</v>
      </c>
    </row>
    <row r="267" spans="1:8" ht="25.5" x14ac:dyDescent="0.2">
      <c r="A267" s="103" t="str">
        <f t="array" ref="A267">IFERROR(INDEX('Annex 2 EHV charges'!$A$11:$A$410, MATCH(0, IF(ISBLANK('Annex 2 EHV charges'!$A$11:$A$410),1, COUNTIF(A$4:$A266, 'Annex 2 EHV charges'!$A$11:$A$410)), 0)),"")</f>
        <v>New Import 12</v>
      </c>
      <c r="B267" s="103" t="str">
        <f>IF($A267="","",VLOOKUP($A267,'Annex 2 EHV charges'!$A:$O,2,0))</f>
        <v>New Import 12</v>
      </c>
      <c r="C267" s="104" t="str">
        <f>IF($A267="","",VLOOKUP($A267,'Annex 2 EHV charges'!$A:$O,3,0))</f>
        <v>New Import 12</v>
      </c>
      <c r="D267" s="103" t="str">
        <f>IF($A267="","",VLOOKUP($A267,'Annex 2 EHV charges'!$A:$O,7,0))</f>
        <v>Hallen 33kV Battery</v>
      </c>
      <c r="E267" s="108" t="str">
        <f>IFERROR(IF(VLOOKUP($A267,'Annex 2 EHV charges'!$A:$O,8,FALSE)=0,"",VLOOKUP($A267,'Annex 2 EHV charges'!$A:$O,8,FALSE)),"")</f>
        <v/>
      </c>
      <c r="F267" s="109">
        <f>IFERROR(IF(VLOOKUP($A267,'Annex 2 EHV charges'!$A:$O,9,FALSE)=0,"",VLOOKUP($A267,'Annex 2 EHV charges'!$A:$O,9,FALSE)),"")</f>
        <v>680.32</v>
      </c>
      <c r="G267" s="110">
        <f>IFERROR(IF(VLOOKUP($A267,'Annex 2 EHV charges'!$A:$O,10,FALSE)=0,"",VLOOKUP($A267,'Annex 2 EHV charges'!$A:$O,10,FALSE)),"")</f>
        <v>1.05</v>
      </c>
      <c r="H267" s="110">
        <f>IFERROR(IF(VLOOKUP($A267,'Annex 2 EHV charges'!$A:$O,11,FALSE)=0,"",VLOOKUP($A267,'Annex 2 EHV charges'!$A:$O,11,FALSE)),"")</f>
        <v>1.05</v>
      </c>
    </row>
    <row r="268" spans="1:8" ht="25.5" x14ac:dyDescent="0.2">
      <c r="A268" s="103" t="str">
        <f t="array" ref="A268">IFERROR(INDEX('Annex 2 EHV charges'!$A$11:$A$410, MATCH(0, IF(ISBLANK('Annex 2 EHV charges'!$A$11:$A$410),1, COUNTIF(A$4:$A267, 'Annex 2 EHV charges'!$A$11:$A$410)), 0)),"")</f>
        <v>New Import 13</v>
      </c>
      <c r="B268" s="103" t="str">
        <f>IF($A268="","",VLOOKUP($A268,'Annex 2 EHV charges'!$A:$O,2,0))</f>
        <v>New Import 13</v>
      </c>
      <c r="C268" s="104" t="str">
        <f>IF($A268="","",VLOOKUP($A268,'Annex 2 EHV charges'!$A:$O,3,0))</f>
        <v>New Import 13</v>
      </c>
      <c r="D268" s="103" t="str">
        <f>IF($A268="","",VLOOKUP($A268,'Annex 2 EHV charges'!$A:$O,7,0))</f>
        <v>Lodge Farm</v>
      </c>
      <c r="E268" s="108">
        <f>IFERROR(IF(VLOOKUP($A268,'Annex 2 EHV charges'!$A:$O,8,FALSE)=0,"",VLOOKUP($A268,'Annex 2 EHV charges'!$A:$O,8,FALSE)),"")</f>
        <v>4.3209999999999997</v>
      </c>
      <c r="F268" s="109">
        <f>IFERROR(IF(VLOOKUP($A268,'Annex 2 EHV charges'!$A:$O,9,FALSE)=0,"",VLOOKUP($A268,'Annex 2 EHV charges'!$A:$O,9,FALSE)),"")</f>
        <v>5.69</v>
      </c>
      <c r="G268" s="110">
        <f>IFERROR(IF(VLOOKUP($A268,'Annex 2 EHV charges'!$A:$O,10,FALSE)=0,"",VLOOKUP($A268,'Annex 2 EHV charges'!$A:$O,10,FALSE)),"")</f>
        <v>2.09</v>
      </c>
      <c r="H268" s="110">
        <f>IFERROR(IF(VLOOKUP($A268,'Annex 2 EHV charges'!$A:$O,11,FALSE)=0,"",VLOOKUP($A268,'Annex 2 EHV charges'!$A:$O,11,FALSE)),"")</f>
        <v>2.09</v>
      </c>
    </row>
    <row r="269" spans="1:8" ht="25.5" x14ac:dyDescent="0.2">
      <c r="A269" s="103" t="str">
        <f t="array" ref="A269">IFERROR(INDEX('Annex 2 EHV charges'!$A$11:$A$410, MATCH(0, IF(ISBLANK('Annex 2 EHV charges'!$A$11:$A$410),1, COUNTIF(A$4:$A268, 'Annex 2 EHV charges'!$A$11:$A$410)), 0)),"")</f>
        <v>New Import 14</v>
      </c>
      <c r="B269" s="103" t="str">
        <f>IF($A269="","",VLOOKUP($A269,'Annex 2 EHV charges'!$A:$O,2,0))</f>
        <v>New Import 14</v>
      </c>
      <c r="C269" s="104" t="str">
        <f>IF($A269="","",VLOOKUP($A269,'Annex 2 EHV charges'!$A:$O,3,0))</f>
        <v>New Import 14</v>
      </c>
      <c r="D269" s="103" t="str">
        <f>IF($A269="","",VLOOKUP($A269,'Annex 2 EHV charges'!$A:$O,7,0))</f>
        <v>Lower Bedminister CHP</v>
      </c>
      <c r="E269" s="108">
        <f>IFERROR(IF(VLOOKUP($A269,'Annex 2 EHV charges'!$A:$O,8,FALSE)=0,"",VLOOKUP($A269,'Annex 2 EHV charges'!$A:$O,8,FALSE)),"")</f>
        <v>0.85499999999999998</v>
      </c>
      <c r="F269" s="109">
        <f>IFERROR(IF(VLOOKUP($A269,'Annex 2 EHV charges'!$A:$O,9,FALSE)=0,"",VLOOKUP($A269,'Annex 2 EHV charges'!$A:$O,9,FALSE)),"")</f>
        <v>93.58</v>
      </c>
      <c r="G269" s="110">
        <f>IFERROR(IF(VLOOKUP($A269,'Annex 2 EHV charges'!$A:$O,10,FALSE)=0,"",VLOOKUP($A269,'Annex 2 EHV charges'!$A:$O,10,FALSE)),"")</f>
        <v>2.31</v>
      </c>
      <c r="H269" s="110">
        <f>IFERROR(IF(VLOOKUP($A269,'Annex 2 EHV charges'!$A:$O,11,FALSE)=0,"",VLOOKUP($A269,'Annex 2 EHV charges'!$A:$O,11,FALSE)),"")</f>
        <v>2.31</v>
      </c>
    </row>
    <row r="270" spans="1:8" ht="25.5" x14ac:dyDescent="0.2">
      <c r="A270" s="103" t="str">
        <f t="array" ref="A270">IFERROR(INDEX('Annex 2 EHV charges'!$A$11:$A$410, MATCH(0, IF(ISBLANK('Annex 2 EHV charges'!$A$11:$A$410),1, COUNTIF(A$4:$A269, 'Annex 2 EHV charges'!$A$11:$A$410)), 0)),"")</f>
        <v>New Import 15</v>
      </c>
      <c r="B270" s="103" t="str">
        <f>IF($A270="","",VLOOKUP($A270,'Annex 2 EHV charges'!$A:$O,2,0))</f>
        <v>New Import 15</v>
      </c>
      <c r="C270" s="104" t="str">
        <f>IF($A270="","",VLOOKUP($A270,'Annex 2 EHV charges'!$A:$O,3,0))</f>
        <v>New Import 15</v>
      </c>
      <c r="D270" s="103" t="str">
        <f>IF($A270="","",VLOOKUP($A270,'Annex 2 EHV charges'!$A:$O,7,0))</f>
        <v>Lufton</v>
      </c>
      <c r="E270" s="108" t="str">
        <f>IFERROR(IF(VLOOKUP($A270,'Annex 2 EHV charges'!$A:$O,8,FALSE)=0,"",VLOOKUP($A270,'Annex 2 EHV charges'!$A:$O,8,FALSE)),"")</f>
        <v/>
      </c>
      <c r="F270" s="109">
        <f>IFERROR(IF(VLOOKUP($A270,'Annex 2 EHV charges'!$A:$O,9,FALSE)=0,"",VLOOKUP($A270,'Annex 2 EHV charges'!$A:$O,9,FALSE)),"")</f>
        <v>34.64</v>
      </c>
      <c r="G270" s="110">
        <f>IFERROR(IF(VLOOKUP($A270,'Annex 2 EHV charges'!$A:$O,10,FALSE)=0,"",VLOOKUP($A270,'Annex 2 EHV charges'!$A:$O,10,FALSE)),"")</f>
        <v>1.26</v>
      </c>
      <c r="H270" s="110">
        <f>IFERROR(IF(VLOOKUP($A270,'Annex 2 EHV charges'!$A:$O,11,FALSE)=0,"",VLOOKUP($A270,'Annex 2 EHV charges'!$A:$O,11,FALSE)),"")</f>
        <v>1.26</v>
      </c>
    </row>
    <row r="271" spans="1:8" ht="25.5" x14ac:dyDescent="0.2">
      <c r="A271" s="103" t="str">
        <f t="array" ref="A271">IFERROR(INDEX('Annex 2 EHV charges'!$A$11:$A$410, MATCH(0, IF(ISBLANK('Annex 2 EHV charges'!$A$11:$A$410),1, COUNTIF(A$4:$A270, 'Annex 2 EHV charges'!$A$11:$A$410)), 0)),"")</f>
        <v>New Import 16</v>
      </c>
      <c r="B271" s="103" t="str">
        <f>IF($A271="","",VLOOKUP($A271,'Annex 2 EHV charges'!$A:$O,2,0))</f>
        <v>New Import 16</v>
      </c>
      <c r="C271" s="104" t="str">
        <f>IF($A271="","",VLOOKUP($A271,'Annex 2 EHV charges'!$A:$O,3,0))</f>
        <v>New Import 16</v>
      </c>
      <c r="D271" s="103" t="str">
        <f>IF($A271="","",VLOOKUP($A271,'Annex 2 EHV charges'!$A:$O,7,0))</f>
        <v xml:space="preserve">Severn Road </v>
      </c>
      <c r="E271" s="108" t="str">
        <f>IFERROR(IF(VLOOKUP($A271,'Annex 2 EHV charges'!$A:$O,8,FALSE)=0,"",VLOOKUP($A271,'Annex 2 EHV charges'!$A:$O,8,FALSE)),"")</f>
        <v/>
      </c>
      <c r="F271" s="109">
        <f>IFERROR(IF(VLOOKUP($A271,'Annex 2 EHV charges'!$A:$O,9,FALSE)=0,"",VLOOKUP($A271,'Annex 2 EHV charges'!$A:$O,9,FALSE)),"")</f>
        <v>216.88</v>
      </c>
      <c r="G271" s="110">
        <f>IFERROR(IF(VLOOKUP($A271,'Annex 2 EHV charges'!$A:$O,10,FALSE)=0,"",VLOOKUP($A271,'Annex 2 EHV charges'!$A:$O,10,FALSE)),"")</f>
        <v>1.65</v>
      </c>
      <c r="H271" s="110">
        <f>IFERROR(IF(VLOOKUP($A271,'Annex 2 EHV charges'!$A:$O,11,FALSE)=0,"",VLOOKUP($A271,'Annex 2 EHV charges'!$A:$O,11,FALSE)),"")</f>
        <v>1.65</v>
      </c>
    </row>
    <row r="272" spans="1:8" ht="25.5" x14ac:dyDescent="0.2">
      <c r="A272" s="103" t="str">
        <f t="array" ref="A272">IFERROR(INDEX('Annex 2 EHV charges'!$A$11:$A$410, MATCH(0, IF(ISBLANK('Annex 2 EHV charges'!$A$11:$A$410),1, COUNTIF(A$4:$A271, 'Annex 2 EHV charges'!$A$11:$A$410)), 0)),"")</f>
        <v>New Import 17</v>
      </c>
      <c r="B272" s="103" t="str">
        <f>IF($A272="","",VLOOKUP($A272,'Annex 2 EHV charges'!$A:$O,2,0))</f>
        <v>New Import 17</v>
      </c>
      <c r="C272" s="104" t="str">
        <f>IF($A272="","",VLOOKUP($A272,'Annex 2 EHV charges'!$A:$O,3,0))</f>
        <v>New Import 17</v>
      </c>
      <c r="D272" s="103" t="str">
        <f>IF($A272="","",VLOOKUP($A272,'Annex 2 EHV charges'!$A:$O,7,0))</f>
        <v>Tregeen AD(OTHM1)</v>
      </c>
      <c r="E272" s="108">
        <f>IFERROR(IF(VLOOKUP($A272,'Annex 2 EHV charges'!$A:$O,8,FALSE)=0,"",VLOOKUP($A272,'Annex 2 EHV charges'!$A:$O,8,FALSE)),"")</f>
        <v>6.0000000000000001E-3</v>
      </c>
      <c r="F272" s="109">
        <f>IFERROR(IF(VLOOKUP($A272,'Annex 2 EHV charges'!$A:$O,9,FALSE)=0,"",VLOOKUP($A272,'Annex 2 EHV charges'!$A:$O,9,FALSE)),"")</f>
        <v>3.22</v>
      </c>
      <c r="G272" s="110">
        <f>IFERROR(IF(VLOOKUP($A272,'Annex 2 EHV charges'!$A:$O,10,FALSE)=0,"",VLOOKUP($A272,'Annex 2 EHV charges'!$A:$O,10,FALSE)),"")</f>
        <v>1.45</v>
      </c>
      <c r="H272" s="110">
        <f>IFERROR(IF(VLOOKUP($A272,'Annex 2 EHV charges'!$A:$O,11,FALSE)=0,"",VLOOKUP($A272,'Annex 2 EHV charges'!$A:$O,11,FALSE)),"")</f>
        <v>1.45</v>
      </c>
    </row>
    <row r="273" spans="1:8" ht="25.5" x14ac:dyDescent="0.2">
      <c r="A273" s="103" t="str">
        <f t="array" ref="A273">IFERROR(INDEX('Annex 2 EHV charges'!$A$11:$A$410, MATCH(0, IF(ISBLANK('Annex 2 EHV charges'!$A$11:$A$410),1, COUNTIF(A$4:$A272, 'Annex 2 EHV charges'!$A$11:$A$410)), 0)),"")</f>
        <v>New Import 19</v>
      </c>
      <c r="B273" s="103" t="str">
        <f>IF($A273="","",VLOOKUP($A273,'Annex 2 EHV charges'!$A:$O,2,0))</f>
        <v>New Import 19</v>
      </c>
      <c r="C273" s="104" t="str">
        <f>IF($A273="","",VLOOKUP($A273,'Annex 2 EHV charges'!$A:$O,3,0))</f>
        <v>New Import 19</v>
      </c>
      <c r="D273" s="103" t="str">
        <f>IF($A273="","",VLOOKUP($A273,'Annex 2 EHV charges'!$A:$O,7,0))</f>
        <v>Two Post Cross</v>
      </c>
      <c r="E273" s="108">
        <f>IFERROR(IF(VLOOKUP($A273,'Annex 2 EHV charges'!$A:$O,8,FALSE)=0,"",VLOOKUP($A273,'Annex 2 EHV charges'!$A:$O,8,FALSE)),"")</f>
        <v>0.64800000000000002</v>
      </c>
      <c r="F273" s="109">
        <f>IFERROR(IF(VLOOKUP($A273,'Annex 2 EHV charges'!$A:$O,9,FALSE)=0,"",VLOOKUP($A273,'Annex 2 EHV charges'!$A:$O,9,FALSE)),"")</f>
        <v>51.52</v>
      </c>
      <c r="G273" s="110">
        <f>IFERROR(IF(VLOOKUP($A273,'Annex 2 EHV charges'!$A:$O,10,FALSE)=0,"",VLOOKUP($A273,'Annex 2 EHV charges'!$A:$O,10,FALSE)),"")</f>
        <v>1.72</v>
      </c>
      <c r="H273" s="110">
        <f>IFERROR(IF(VLOOKUP($A273,'Annex 2 EHV charges'!$A:$O,11,FALSE)=0,"",VLOOKUP($A273,'Annex 2 EHV charges'!$A:$O,11,FALSE)),"")</f>
        <v>1.72</v>
      </c>
    </row>
    <row r="274" spans="1:8" ht="25.5" x14ac:dyDescent="0.2">
      <c r="A274" s="103" t="str">
        <f t="array" ref="A274">IFERROR(INDEX('Annex 2 EHV charges'!$A$11:$A$410, MATCH(0, IF(ISBLANK('Annex 2 EHV charges'!$A$11:$A$410),1, COUNTIF(A$4:$A273, 'Annex 2 EHV charges'!$A$11:$A$410)), 0)),"")</f>
        <v>New Import 20</v>
      </c>
      <c r="B274" s="103" t="str">
        <f>IF($A274="","",VLOOKUP($A274,'Annex 2 EHV charges'!$A:$O,2,0))</f>
        <v>New Import 20</v>
      </c>
      <c r="C274" s="104" t="str">
        <f>IF($A274="","",VLOOKUP($A274,'Annex 2 EHV charges'!$A:$O,3,0))</f>
        <v>New Import 20</v>
      </c>
      <c r="D274" s="103" t="str">
        <f>IF($A274="","",VLOOKUP($A274,'Annex 2 EHV charges'!$A:$O,7,0))</f>
        <v>Ottery St Mary PV</v>
      </c>
      <c r="E274" s="108">
        <f>IFERROR(IF(VLOOKUP($A274,'Annex 2 EHV charges'!$A:$O,8,FALSE)=0,"",VLOOKUP($A274,'Annex 2 EHV charges'!$A:$O,8,FALSE)),"")</f>
        <v>0.183</v>
      </c>
      <c r="F274" s="109">
        <f>IFERROR(IF(VLOOKUP($A274,'Annex 2 EHV charges'!$A:$O,9,FALSE)=0,"",VLOOKUP($A274,'Annex 2 EHV charges'!$A:$O,9,FALSE)),"")</f>
        <v>16.510000000000002</v>
      </c>
      <c r="G274" s="110">
        <f>IFERROR(IF(VLOOKUP($A274,'Annex 2 EHV charges'!$A:$O,10,FALSE)=0,"",VLOOKUP($A274,'Annex 2 EHV charges'!$A:$O,10,FALSE)),"")</f>
        <v>2.3199999999999998</v>
      </c>
      <c r="H274" s="110">
        <f>IFERROR(IF(VLOOKUP($A274,'Annex 2 EHV charges'!$A:$O,11,FALSE)=0,"",VLOOKUP($A274,'Annex 2 EHV charges'!$A:$O,11,FALSE)),"")</f>
        <v>2.3199999999999998</v>
      </c>
    </row>
    <row r="275" spans="1:8" ht="25.5" x14ac:dyDescent="0.2">
      <c r="A275" s="103" t="str">
        <f t="array" ref="A275">IFERROR(INDEX('Annex 2 EHV charges'!$A$11:$A$410, MATCH(0, IF(ISBLANK('Annex 2 EHV charges'!$A$11:$A$410),1, COUNTIF(A$4:$A274, 'Annex 2 EHV charges'!$A$11:$A$410)), 0)),"")</f>
        <v>New Import 21</v>
      </c>
      <c r="B275" s="103" t="str">
        <f>IF($A275="","",VLOOKUP($A275,'Annex 2 EHV charges'!$A:$O,2,0))</f>
        <v>New Import 21</v>
      </c>
      <c r="C275" s="104" t="str">
        <f>IF($A275="","",VLOOKUP($A275,'Annex 2 EHV charges'!$A:$O,3,0))</f>
        <v>New Import 21</v>
      </c>
      <c r="D275" s="103" t="str">
        <f>IF($A275="","",VLOOKUP($A275,'Annex 2 EHV charges'!$A:$O,7,0))</f>
        <v>Gammaton Moor PV</v>
      </c>
      <c r="E275" s="108" t="str">
        <f>IFERROR(IF(VLOOKUP($A275,'Annex 2 EHV charges'!$A:$O,8,FALSE)=0,"",VLOOKUP($A275,'Annex 2 EHV charges'!$A:$O,8,FALSE)),"")</f>
        <v/>
      </c>
      <c r="F275" s="109">
        <f>IFERROR(IF(VLOOKUP($A275,'Annex 2 EHV charges'!$A:$O,9,FALSE)=0,"",VLOOKUP($A275,'Annex 2 EHV charges'!$A:$O,9,FALSE)),"")</f>
        <v>8.81</v>
      </c>
      <c r="G275" s="110">
        <f>IFERROR(IF(VLOOKUP($A275,'Annex 2 EHV charges'!$A:$O,10,FALSE)=0,"",VLOOKUP($A275,'Annex 2 EHV charges'!$A:$O,10,FALSE)),"")</f>
        <v>1.74</v>
      </c>
      <c r="H275" s="110">
        <f>IFERROR(IF(VLOOKUP($A275,'Annex 2 EHV charges'!$A:$O,11,FALSE)=0,"",VLOOKUP($A275,'Annex 2 EHV charges'!$A:$O,11,FALSE)),"")</f>
        <v>1.74</v>
      </c>
    </row>
    <row r="276" spans="1:8" ht="25.5" x14ac:dyDescent="0.2">
      <c r="A276" s="103" t="str">
        <f t="array" ref="A276">IFERROR(INDEX('Annex 2 EHV charges'!$A$11:$A$410, MATCH(0, IF(ISBLANK('Annex 2 EHV charges'!$A$11:$A$410),1, COUNTIF(A$4:$A275, 'Annex 2 EHV charges'!$A$11:$A$410)), 0)),"")</f>
        <v>New Import 22</v>
      </c>
      <c r="B276" s="103" t="str">
        <f>IF($A276="","",VLOOKUP($A276,'Annex 2 EHV charges'!$A:$O,2,0))</f>
        <v>New Import 22</v>
      </c>
      <c r="C276" s="104" t="str">
        <f>IF($A276="","",VLOOKUP($A276,'Annex 2 EHV charges'!$A:$O,3,0))</f>
        <v>New Import 22</v>
      </c>
      <c r="D276" s="103" t="str">
        <f>IF($A276="","",VLOOKUP($A276,'Annex 2 EHV charges'!$A:$O,7,0))</f>
        <v>NIRO PV (Rockebeare)</v>
      </c>
      <c r="E276" s="108">
        <f>IFERROR(IF(VLOOKUP($A276,'Annex 2 EHV charges'!$A:$O,8,FALSE)=0,"",VLOOKUP($A276,'Annex 2 EHV charges'!$A:$O,8,FALSE)),"")</f>
        <v>1.073</v>
      </c>
      <c r="F276" s="109">
        <f>IFERROR(IF(VLOOKUP($A276,'Annex 2 EHV charges'!$A:$O,9,FALSE)=0,"",VLOOKUP($A276,'Annex 2 EHV charges'!$A:$O,9,FALSE)),"")</f>
        <v>16.29</v>
      </c>
      <c r="G276" s="110">
        <f>IFERROR(IF(VLOOKUP($A276,'Annex 2 EHV charges'!$A:$O,10,FALSE)=0,"",VLOOKUP($A276,'Annex 2 EHV charges'!$A:$O,10,FALSE)),"")</f>
        <v>2.23</v>
      </c>
      <c r="H276" s="110">
        <f>IFERROR(IF(VLOOKUP($A276,'Annex 2 EHV charges'!$A:$O,11,FALSE)=0,"",VLOOKUP($A276,'Annex 2 EHV charges'!$A:$O,11,FALSE)),"")</f>
        <v>2.23</v>
      </c>
    </row>
    <row r="277" spans="1:8" ht="25.5" x14ac:dyDescent="0.2">
      <c r="A277" s="103" t="str">
        <f t="array" ref="A277">IFERROR(INDEX('Annex 2 EHV charges'!$A$11:$A$410, MATCH(0, IF(ISBLANK('Annex 2 EHV charges'!$A$11:$A$410),1, COUNTIF(A$4:$A276, 'Annex 2 EHV charges'!$A$11:$A$410)), 0)),"")</f>
        <v>New Import 23</v>
      </c>
      <c r="B277" s="103" t="str">
        <f>IF($A277="","",VLOOKUP($A277,'Annex 2 EHV charges'!$A:$O,2,0))</f>
        <v>New Import 23</v>
      </c>
      <c r="C277" s="104" t="str">
        <f>IF($A277="","",VLOOKUP($A277,'Annex 2 EHV charges'!$A:$O,3,0))</f>
        <v>New Import 23</v>
      </c>
      <c r="D277" s="103" t="str">
        <f>IF($A277="","",VLOOKUP($A277,'Annex 2 EHV charges'!$A:$O,7,0))</f>
        <v>Cold Northcott Alternate</v>
      </c>
      <c r="E277" s="108">
        <f>IFERROR(IF(VLOOKUP($A277,'Annex 2 EHV charges'!$A:$O,8,FALSE)=0,"",VLOOKUP($A277,'Annex 2 EHV charges'!$A:$O,8,FALSE)),"")</f>
        <v>6.0000000000000001E-3</v>
      </c>
      <c r="F277" s="109">
        <f>IFERROR(IF(VLOOKUP($A277,'Annex 2 EHV charges'!$A:$O,9,FALSE)=0,"",VLOOKUP($A277,'Annex 2 EHV charges'!$A:$O,9,FALSE)),"")</f>
        <v>11.56</v>
      </c>
      <c r="G277" s="110">
        <f>IFERROR(IF(VLOOKUP($A277,'Annex 2 EHV charges'!$A:$O,10,FALSE)=0,"",VLOOKUP($A277,'Annex 2 EHV charges'!$A:$O,10,FALSE)),"")</f>
        <v>1.27</v>
      </c>
      <c r="H277" s="110">
        <f>IFERROR(IF(VLOOKUP($A277,'Annex 2 EHV charges'!$A:$O,11,FALSE)=0,"",VLOOKUP($A277,'Annex 2 EHV charges'!$A:$O,11,FALSE)),"")</f>
        <v>1.27</v>
      </c>
    </row>
    <row r="278" spans="1:8" ht="25.5" x14ac:dyDescent="0.2">
      <c r="A278" s="103" t="str">
        <f t="array" ref="A278">IFERROR(INDEX('Annex 2 EHV charges'!$A$11:$A$410, MATCH(0, IF(ISBLANK('Annex 2 EHV charges'!$A$11:$A$410),1, COUNTIF(A$4:$A277, 'Annex 2 EHV charges'!$A$11:$A$410)), 0)),"")</f>
        <v>New Import 24</v>
      </c>
      <c r="B278" s="103" t="str">
        <f>IF($A278="","",VLOOKUP($A278,'Annex 2 EHV charges'!$A:$O,2,0))</f>
        <v>New Import 24</v>
      </c>
      <c r="C278" s="104" t="str">
        <f>IF($A278="","",VLOOKUP($A278,'Annex 2 EHV charges'!$A:$O,3,0))</f>
        <v>New Import 24</v>
      </c>
      <c r="D278" s="103" t="str">
        <f>IF($A278="","",VLOOKUP($A278,'Annex 2 EHV charges'!$A:$O,7,0))</f>
        <v>Otterham WF Extension</v>
      </c>
      <c r="E278" s="108">
        <f>IFERROR(IF(VLOOKUP($A278,'Annex 2 EHV charges'!$A:$O,8,FALSE)=0,"",VLOOKUP($A278,'Annex 2 EHV charges'!$A:$O,8,FALSE)),"")</f>
        <v>6.0000000000000001E-3</v>
      </c>
      <c r="F278" s="109">
        <f>IFERROR(IF(VLOOKUP($A278,'Annex 2 EHV charges'!$A:$O,9,FALSE)=0,"",VLOOKUP($A278,'Annex 2 EHV charges'!$A:$O,9,FALSE)),"")</f>
        <v>0.64</v>
      </c>
      <c r="G278" s="110">
        <f>IFERROR(IF(VLOOKUP($A278,'Annex 2 EHV charges'!$A:$O,10,FALSE)=0,"",VLOOKUP($A278,'Annex 2 EHV charges'!$A:$O,10,FALSE)),"")</f>
        <v>1.43</v>
      </c>
      <c r="H278" s="110">
        <f>IFERROR(IF(VLOOKUP($A278,'Annex 2 EHV charges'!$A:$O,11,FALSE)=0,"",VLOOKUP($A278,'Annex 2 EHV charges'!$A:$O,11,FALSE)),"")</f>
        <v>1.43</v>
      </c>
    </row>
    <row r="279" spans="1:8" ht="25.5" x14ac:dyDescent="0.2">
      <c r="A279" s="103" t="str">
        <f t="array" ref="A279">IFERROR(INDEX('Annex 2 EHV charges'!$A$11:$A$410, MATCH(0, IF(ISBLANK('Annex 2 EHV charges'!$A$11:$A$410),1, COUNTIF(A$4:$A278, 'Annex 2 EHV charges'!$A$11:$A$410)), 0)),"")</f>
        <v>New Import 25</v>
      </c>
      <c r="B279" s="103" t="str">
        <f>IF($A279="","",VLOOKUP($A279,'Annex 2 EHV charges'!$A:$O,2,0))</f>
        <v>New Import 25</v>
      </c>
      <c r="C279" s="104" t="str">
        <f>IF($A279="","",VLOOKUP($A279,'Annex 2 EHV charges'!$A:$O,3,0))</f>
        <v>New Import 25</v>
      </c>
      <c r="D279" s="103" t="str">
        <f>IF($A279="","",VLOOKUP($A279,'Annex 2 EHV charges'!$A:$O,7,0))</f>
        <v>Lower Litchardon PV</v>
      </c>
      <c r="E279" s="108">
        <f>IFERROR(IF(VLOOKUP($A279,'Annex 2 EHV charges'!$A:$O,8,FALSE)=0,"",VLOOKUP($A279,'Annex 2 EHV charges'!$A:$O,8,FALSE)),"")</f>
        <v>1.7000000000000001E-2</v>
      </c>
      <c r="F279" s="109">
        <f>IFERROR(IF(VLOOKUP($A279,'Annex 2 EHV charges'!$A:$O,9,FALSE)=0,"",VLOOKUP($A279,'Annex 2 EHV charges'!$A:$O,9,FALSE)),"")</f>
        <v>8.83</v>
      </c>
      <c r="G279" s="110">
        <f>IFERROR(IF(VLOOKUP($A279,'Annex 2 EHV charges'!$A:$O,10,FALSE)=0,"",VLOOKUP($A279,'Annex 2 EHV charges'!$A:$O,10,FALSE)),"")</f>
        <v>1.75</v>
      </c>
      <c r="H279" s="110">
        <f>IFERROR(IF(VLOOKUP($A279,'Annex 2 EHV charges'!$A:$O,11,FALSE)=0,"",VLOOKUP($A279,'Annex 2 EHV charges'!$A:$O,11,FALSE)),"")</f>
        <v>1.75</v>
      </c>
    </row>
    <row r="280" spans="1:8" ht="25.5" x14ac:dyDescent="0.2">
      <c r="A280" s="103" t="str">
        <f t="array" ref="A280">IFERROR(INDEX('Annex 2 EHV charges'!$A$11:$A$410, MATCH(0, IF(ISBLANK('Annex 2 EHV charges'!$A$11:$A$410),1, COUNTIF(A$4:$A279, 'Annex 2 EHV charges'!$A$11:$A$410)), 0)),"")</f>
        <v>New Import 26</v>
      </c>
      <c r="B280" s="103" t="str">
        <f>IF($A280="","",VLOOKUP($A280,'Annex 2 EHV charges'!$A:$O,2,0))</f>
        <v>New Import 26</v>
      </c>
      <c r="C280" s="104" t="str">
        <f>IF($A280="","",VLOOKUP($A280,'Annex 2 EHV charges'!$A:$O,3,0))</f>
        <v>New Import 26</v>
      </c>
      <c r="D280" s="103" t="str">
        <f>IF($A280="","",VLOOKUP($A280,'Annex 2 EHV charges'!$A:$O,7,0))</f>
        <v>Feeder Road STOR</v>
      </c>
      <c r="E280" s="108">
        <f>IFERROR(IF(VLOOKUP($A280,'Annex 2 EHV charges'!$A:$O,8,FALSE)=0,"",VLOOKUP($A280,'Annex 2 EHV charges'!$A:$O,8,FALSE)),"")</f>
        <v>0.96899999999999997</v>
      </c>
      <c r="F280" s="109">
        <f>IFERROR(IF(VLOOKUP($A280,'Annex 2 EHV charges'!$A:$O,9,FALSE)=0,"",VLOOKUP($A280,'Annex 2 EHV charges'!$A:$O,9,FALSE)),"")</f>
        <v>310.54000000000002</v>
      </c>
      <c r="G280" s="110">
        <f>IFERROR(IF(VLOOKUP($A280,'Annex 2 EHV charges'!$A:$O,10,FALSE)=0,"",VLOOKUP($A280,'Annex 2 EHV charges'!$A:$O,10,FALSE)),"")</f>
        <v>1.1000000000000001</v>
      </c>
      <c r="H280" s="110">
        <f>IFERROR(IF(VLOOKUP($A280,'Annex 2 EHV charges'!$A:$O,11,FALSE)=0,"",VLOOKUP($A280,'Annex 2 EHV charges'!$A:$O,11,FALSE)),"")</f>
        <v>1.1000000000000001</v>
      </c>
    </row>
    <row r="281" spans="1:8" ht="25.5" x14ac:dyDescent="0.2">
      <c r="A281" s="103" t="str">
        <f t="array" ref="A281">IFERROR(INDEX('Annex 2 EHV charges'!$A$11:$A$410, MATCH(0, IF(ISBLANK('Annex 2 EHV charges'!$A$11:$A$410),1, COUNTIF(A$4:$A280, 'Annex 2 EHV charges'!$A$11:$A$410)), 0)),"")</f>
        <v>New Import 27</v>
      </c>
      <c r="B281" s="103" t="str">
        <f>IF($A281="","",VLOOKUP($A281,'Annex 2 EHV charges'!$A:$O,2,0))</f>
        <v>New Import 27</v>
      </c>
      <c r="C281" s="104" t="str">
        <f>IF($A281="","",VLOOKUP($A281,'Annex 2 EHV charges'!$A:$O,3,0))</f>
        <v>New Import 27</v>
      </c>
      <c r="D281" s="103" t="str">
        <f>IF($A281="","",VLOOKUP($A281,'Annex 2 EHV charges'!$A:$O,7,0))</f>
        <v>Aller Langport PV</v>
      </c>
      <c r="E281" s="108">
        <f>IFERROR(IF(VLOOKUP($A281,'Annex 2 EHV charges'!$A:$O,8,FALSE)=0,"",VLOOKUP($A281,'Annex 2 EHV charges'!$A:$O,8,FALSE)),"")</f>
        <v>0.71099999999999997</v>
      </c>
      <c r="F281" s="109">
        <f>IFERROR(IF(VLOOKUP($A281,'Annex 2 EHV charges'!$A:$O,9,FALSE)=0,"",VLOOKUP($A281,'Annex 2 EHV charges'!$A:$O,9,FALSE)),"")</f>
        <v>6.71</v>
      </c>
      <c r="G281" s="110">
        <f>IFERROR(IF(VLOOKUP($A281,'Annex 2 EHV charges'!$A:$O,10,FALSE)=0,"",VLOOKUP($A281,'Annex 2 EHV charges'!$A:$O,10,FALSE)),"")</f>
        <v>2.48</v>
      </c>
      <c r="H281" s="110">
        <f>IFERROR(IF(VLOOKUP($A281,'Annex 2 EHV charges'!$A:$O,11,FALSE)=0,"",VLOOKUP($A281,'Annex 2 EHV charges'!$A:$O,11,FALSE)),"")</f>
        <v>2.48</v>
      </c>
    </row>
    <row r="282" spans="1:8" ht="25.5" x14ac:dyDescent="0.2">
      <c r="A282" s="103" t="str">
        <f t="array" ref="A282">IFERROR(INDEX('Annex 2 EHV charges'!$A$11:$A$410, MATCH(0, IF(ISBLANK('Annex 2 EHV charges'!$A$11:$A$410),1, COUNTIF(A$4:$A281, 'Annex 2 EHV charges'!$A$11:$A$410)), 0)),"")</f>
        <v>New Import 28</v>
      </c>
      <c r="B282" s="103" t="str">
        <f>IF($A282="","",VLOOKUP($A282,'Annex 2 EHV charges'!$A:$O,2,0))</f>
        <v>New Import 28</v>
      </c>
      <c r="C282" s="104" t="str">
        <f>IF($A282="","",VLOOKUP($A282,'Annex 2 EHV charges'!$A:$O,3,0))</f>
        <v>New Import 28</v>
      </c>
      <c r="D282" s="103" t="str">
        <f>IF($A282="","",VLOOKUP($A282,'Annex 2 EHV charges'!$A:$O,7,0))</f>
        <v>Huish PV</v>
      </c>
      <c r="E282" s="108">
        <f>IFERROR(IF(VLOOKUP($A282,'Annex 2 EHV charges'!$A:$O,8,FALSE)=0,"",VLOOKUP($A282,'Annex 2 EHV charges'!$A:$O,8,FALSE)),"")</f>
        <v>1.7000000000000001E-2</v>
      </c>
      <c r="F282" s="109">
        <f>IFERROR(IF(VLOOKUP($A282,'Annex 2 EHV charges'!$A:$O,9,FALSE)=0,"",VLOOKUP($A282,'Annex 2 EHV charges'!$A:$O,9,FALSE)),"")</f>
        <v>487.88</v>
      </c>
      <c r="G282" s="110">
        <f>IFERROR(IF(VLOOKUP($A282,'Annex 2 EHV charges'!$A:$O,10,FALSE)=0,"",VLOOKUP($A282,'Annex 2 EHV charges'!$A:$O,10,FALSE)),"")</f>
        <v>0.32</v>
      </c>
      <c r="H282" s="110">
        <f>IFERROR(IF(VLOOKUP($A282,'Annex 2 EHV charges'!$A:$O,11,FALSE)=0,"",VLOOKUP($A282,'Annex 2 EHV charges'!$A:$O,11,FALSE)),"")</f>
        <v>0.32</v>
      </c>
    </row>
    <row r="283" spans="1:8" ht="25.5" x14ac:dyDescent="0.2">
      <c r="A283" s="103" t="str">
        <f t="array" ref="A283">IFERROR(INDEX('Annex 2 EHV charges'!$A$11:$A$410, MATCH(0, IF(ISBLANK('Annex 2 EHV charges'!$A$11:$A$410),1, COUNTIF(A$4:$A282, 'Annex 2 EHV charges'!$A$11:$A$410)), 0)),"")</f>
        <v>New Import 29</v>
      </c>
      <c r="B283" s="103" t="str">
        <f>IF($A283="","",VLOOKUP($A283,'Annex 2 EHV charges'!$A:$O,2,0))</f>
        <v>New Import 29</v>
      </c>
      <c r="C283" s="104" t="str">
        <f>IF($A283="","",VLOOKUP($A283,'Annex 2 EHV charges'!$A:$O,3,0))</f>
        <v>New Import 29</v>
      </c>
      <c r="D283" s="103" t="str">
        <f>IF($A283="","",VLOOKUP($A283,'Annex 2 EHV charges'!$A:$O,7,0))</f>
        <v>Trenoweth Farm</v>
      </c>
      <c r="E283" s="108" t="str">
        <f>IFERROR(IF(VLOOKUP($A283,'Annex 2 EHV charges'!$A:$O,8,FALSE)=0,"",VLOOKUP($A283,'Annex 2 EHV charges'!$A:$O,8,FALSE)),"")</f>
        <v/>
      </c>
      <c r="F283" s="109">
        <f>IFERROR(IF(VLOOKUP($A283,'Annex 2 EHV charges'!$A:$O,9,FALSE)=0,"",VLOOKUP($A283,'Annex 2 EHV charges'!$A:$O,9,FALSE)),"")</f>
        <v>8.81</v>
      </c>
      <c r="G283" s="110">
        <f>IFERROR(IF(VLOOKUP($A283,'Annex 2 EHV charges'!$A:$O,10,FALSE)=0,"",VLOOKUP($A283,'Annex 2 EHV charges'!$A:$O,10,FALSE)),"")</f>
        <v>4.57</v>
      </c>
      <c r="H283" s="110">
        <f>IFERROR(IF(VLOOKUP($A283,'Annex 2 EHV charges'!$A:$O,11,FALSE)=0,"",VLOOKUP($A283,'Annex 2 EHV charges'!$A:$O,11,FALSE)),"")</f>
        <v>4.57</v>
      </c>
    </row>
    <row r="284" spans="1:8" ht="25.5" x14ac:dyDescent="0.2">
      <c r="A284" s="103" t="str">
        <f t="array" ref="A284">IFERROR(INDEX('Annex 2 EHV charges'!$A$11:$A$410, MATCH(0, IF(ISBLANK('Annex 2 EHV charges'!$A$11:$A$410),1, COUNTIF(A$4:$A283, 'Annex 2 EHV charges'!$A$11:$A$410)), 0)),"")</f>
        <v>New Import 30</v>
      </c>
      <c r="B284" s="103" t="str">
        <f>IF($A284="","",VLOOKUP($A284,'Annex 2 EHV charges'!$A:$O,2,0))</f>
        <v>New Import 30</v>
      </c>
      <c r="C284" s="104" t="str">
        <f>IF($A284="","",VLOOKUP($A284,'Annex 2 EHV charges'!$A:$O,3,0))</f>
        <v>New Import 30</v>
      </c>
      <c r="D284" s="103" t="str">
        <f>IF($A284="","",VLOOKUP($A284,'Annex 2 EHV charges'!$A:$O,7,0))</f>
        <v>Teign View Power Plant</v>
      </c>
      <c r="E284" s="108">
        <f>IFERROR(IF(VLOOKUP($A284,'Annex 2 EHV charges'!$A:$O,8,FALSE)=0,"",VLOOKUP($A284,'Annex 2 EHV charges'!$A:$O,8,FALSE)),"")</f>
        <v>5.0940000000000003</v>
      </c>
      <c r="F284" s="109">
        <f>IFERROR(IF(VLOOKUP($A284,'Annex 2 EHV charges'!$A:$O,9,FALSE)=0,"",VLOOKUP($A284,'Annex 2 EHV charges'!$A:$O,9,FALSE)),"")</f>
        <v>6.69</v>
      </c>
      <c r="G284" s="110">
        <f>IFERROR(IF(VLOOKUP($A284,'Annex 2 EHV charges'!$A:$O,10,FALSE)=0,"",VLOOKUP($A284,'Annex 2 EHV charges'!$A:$O,10,FALSE)),"")</f>
        <v>2</v>
      </c>
      <c r="H284" s="110">
        <f>IFERROR(IF(VLOOKUP($A284,'Annex 2 EHV charges'!$A:$O,11,FALSE)=0,"",VLOOKUP($A284,'Annex 2 EHV charges'!$A:$O,11,FALSE)),"")</f>
        <v>2</v>
      </c>
    </row>
    <row r="285" spans="1:8" ht="25.5" x14ac:dyDescent="0.2">
      <c r="A285" s="103" t="str">
        <f t="array" ref="A285">IFERROR(INDEX('Annex 2 EHV charges'!$A$11:$A$410, MATCH(0, IF(ISBLANK('Annex 2 EHV charges'!$A$11:$A$410),1, COUNTIF(A$4:$A284, 'Annex 2 EHV charges'!$A$11:$A$410)), 0)),"")</f>
        <v>New Import 31</v>
      </c>
      <c r="B285" s="103" t="str">
        <f>IF($A285="","",VLOOKUP($A285,'Annex 2 EHV charges'!$A:$O,2,0))</f>
        <v>New Import 31</v>
      </c>
      <c r="C285" s="104" t="str">
        <f>IF($A285="","",VLOOKUP($A285,'Annex 2 EHV charges'!$A:$O,3,0))</f>
        <v>New Import 31</v>
      </c>
      <c r="D285" s="103" t="str">
        <f>IF($A285="","",VLOOKUP($A285,'Annex 2 EHV charges'!$A:$O,7,0))</f>
        <v>Langford</v>
      </c>
      <c r="E285" s="108">
        <f>IFERROR(IF(VLOOKUP($A285,'Annex 2 EHV charges'!$A:$O,8,FALSE)=0,"",VLOOKUP($A285,'Annex 2 EHV charges'!$A:$O,8,FALSE)),"")</f>
        <v>9.1059999999999999</v>
      </c>
      <c r="F285" s="109">
        <f>IFERROR(IF(VLOOKUP($A285,'Annex 2 EHV charges'!$A:$O,9,FALSE)=0,"",VLOOKUP($A285,'Annex 2 EHV charges'!$A:$O,9,FALSE)),"")</f>
        <v>1489.66</v>
      </c>
      <c r="G285" s="110">
        <f>IFERROR(IF(VLOOKUP($A285,'Annex 2 EHV charges'!$A:$O,10,FALSE)=0,"",VLOOKUP($A285,'Annex 2 EHV charges'!$A:$O,10,FALSE)),"")</f>
        <v>3.97</v>
      </c>
      <c r="H285" s="110">
        <f>IFERROR(IF(VLOOKUP($A285,'Annex 2 EHV charges'!$A:$O,11,FALSE)=0,"",VLOOKUP($A285,'Annex 2 EHV charges'!$A:$O,11,FALSE)),"")</f>
        <v>3.97</v>
      </c>
    </row>
    <row r="286" spans="1:8" ht="25.5" x14ac:dyDescent="0.2">
      <c r="A286" s="103" t="str">
        <f t="array" ref="A286">IFERROR(INDEX('Annex 2 EHV charges'!$A$11:$A$410, MATCH(0, IF(ISBLANK('Annex 2 EHV charges'!$A$11:$A$410),1, COUNTIF(A$4:$A285, 'Annex 2 EHV charges'!$A$11:$A$410)), 0)),"")</f>
        <v>New Import 32</v>
      </c>
      <c r="B286" s="103" t="str">
        <f>IF($A286="","",VLOOKUP($A286,'Annex 2 EHV charges'!$A:$O,2,0))</f>
        <v>New Import 32</v>
      </c>
      <c r="C286" s="104" t="str">
        <f>IF($A286="","",VLOOKUP($A286,'Annex 2 EHV charges'!$A:$O,3,0))</f>
        <v>New Import 32</v>
      </c>
      <c r="D286" s="103" t="str">
        <f>IF($A286="","",VLOOKUP($A286,'Annex 2 EHV charges'!$A:$O,7,0))</f>
        <v>West Holcombe PV</v>
      </c>
      <c r="E286" s="108">
        <f>IFERROR(IF(VLOOKUP($A286,'Annex 2 EHV charges'!$A:$O,8,FALSE)=0,"",VLOOKUP($A286,'Annex 2 EHV charges'!$A:$O,8,FALSE)),"")</f>
        <v>4.0519999999999996</v>
      </c>
      <c r="F286" s="109">
        <f>IFERROR(IF(VLOOKUP($A286,'Annex 2 EHV charges'!$A:$O,9,FALSE)=0,"",VLOOKUP($A286,'Annex 2 EHV charges'!$A:$O,9,FALSE)),"")</f>
        <v>26.86</v>
      </c>
      <c r="G286" s="110">
        <f>IFERROR(IF(VLOOKUP($A286,'Annex 2 EHV charges'!$A:$O,10,FALSE)=0,"",VLOOKUP($A286,'Annex 2 EHV charges'!$A:$O,10,FALSE)),"")</f>
        <v>2.5499999999999998</v>
      </c>
      <c r="H286" s="110">
        <f>IFERROR(IF(VLOOKUP($A286,'Annex 2 EHV charges'!$A:$O,11,FALSE)=0,"",VLOOKUP($A286,'Annex 2 EHV charges'!$A:$O,11,FALSE)),"")</f>
        <v>2.5499999999999998</v>
      </c>
    </row>
    <row r="287" spans="1:8" x14ac:dyDescent="0.2">
      <c r="A287" s="103" t="str">
        <f t="array" ref="A287">IFERROR(INDEX('Annex 2 EHV charges'!$A$11:$A$410, MATCH(0, IF(ISBLANK('Annex 2 EHV charges'!$A$11:$A$410),1, COUNTIF(A$4:$A286, 'Annex 2 EHV charges'!$A$11:$A$410)), 0)),"")</f>
        <v/>
      </c>
      <c r="B287" s="103" t="str">
        <f>IF($A287="","",VLOOKUP($A287,'Annex 2 EHV charges'!$A:$O,2,0))</f>
        <v/>
      </c>
      <c r="C287" s="104" t="str">
        <f>IF($A287="","",VLOOKUP($A287,'Annex 2 EHV charges'!$A:$O,3,0))</f>
        <v/>
      </c>
      <c r="D287" s="103" t="str">
        <f>IF($A287="","",VLOOKUP($A287,'Annex 2 EHV charges'!$A:$O,7,0))</f>
        <v/>
      </c>
      <c r="E287" s="108" t="str">
        <f>IFERROR(IF(VLOOKUP($A287,'Annex 2 EHV charges'!$A:$O,8,FALSE)=0,"",VLOOKUP($A287,'Annex 2 EHV charges'!$A:$O,8,FALSE)),"")</f>
        <v/>
      </c>
      <c r="F287" s="109" t="str">
        <f>IFERROR(IF(VLOOKUP($A287,'Annex 2 EHV charges'!$A:$O,9,FALSE)=0,"",VLOOKUP($A287,'Annex 2 EHV charges'!$A:$O,9,FALSE)),"")</f>
        <v/>
      </c>
      <c r="G287" s="110" t="str">
        <f>IFERROR(IF(VLOOKUP($A287,'Annex 2 EHV charges'!$A:$O,10,FALSE)=0,"",VLOOKUP($A287,'Annex 2 EHV charges'!$A:$O,10,FALSE)),"")</f>
        <v/>
      </c>
      <c r="H287" s="110" t="str">
        <f>IFERROR(IF(VLOOKUP($A287,'Annex 2 EHV charges'!$A:$O,11,FALSE)=0,"",VLOOKUP($A287,'Annex 2 EHV charges'!$A:$O,11,FALSE)),"")</f>
        <v/>
      </c>
    </row>
    <row r="288" spans="1:8" x14ac:dyDescent="0.2">
      <c r="A288" s="103" t="str">
        <f t="array" ref="A288">IFERROR(INDEX('Annex 2 EHV charges'!$A$11:$A$410, MATCH(0, IF(ISBLANK('Annex 2 EHV charges'!$A$11:$A$410),1, COUNTIF(A$4:$A287, 'Annex 2 EHV charges'!$A$11:$A$410)), 0)),"")</f>
        <v/>
      </c>
      <c r="B288" s="103" t="str">
        <f>IF($A288="","",VLOOKUP($A288,'Annex 2 EHV charges'!$A:$O,2,0))</f>
        <v/>
      </c>
      <c r="C288" s="104" t="str">
        <f>IF($A288="","",VLOOKUP($A288,'Annex 2 EHV charges'!$A:$O,3,0))</f>
        <v/>
      </c>
      <c r="D288" s="103" t="str">
        <f>IF($A288="","",VLOOKUP($A288,'Annex 2 EHV charges'!$A:$O,7,0))</f>
        <v/>
      </c>
      <c r="E288" s="108" t="str">
        <f>IFERROR(IF(VLOOKUP($A288,'Annex 2 EHV charges'!$A:$O,8,FALSE)=0,"",VLOOKUP($A288,'Annex 2 EHV charges'!$A:$O,8,FALSE)),"")</f>
        <v/>
      </c>
      <c r="F288" s="109" t="str">
        <f>IFERROR(IF(VLOOKUP($A288,'Annex 2 EHV charges'!$A:$O,9,FALSE)=0,"",VLOOKUP($A288,'Annex 2 EHV charges'!$A:$O,9,FALSE)),"")</f>
        <v/>
      </c>
      <c r="G288" s="110" t="str">
        <f>IFERROR(IF(VLOOKUP($A288,'Annex 2 EHV charges'!$A:$O,10,FALSE)=0,"",VLOOKUP($A288,'Annex 2 EHV charges'!$A:$O,10,FALSE)),"")</f>
        <v/>
      </c>
      <c r="H288" s="110" t="str">
        <f>IFERROR(IF(VLOOKUP($A288,'Annex 2 EHV charges'!$A:$O,11,FALSE)=0,"",VLOOKUP($A288,'Annex 2 EHV charges'!$A:$O,11,FALSE)),"")</f>
        <v/>
      </c>
    </row>
    <row r="289" spans="1:8" x14ac:dyDescent="0.2">
      <c r="A289" s="103" t="str">
        <f t="array" ref="A289">IFERROR(INDEX('Annex 2 EHV charges'!$A$11:$A$410, MATCH(0, IF(ISBLANK('Annex 2 EHV charges'!$A$11:$A$410),1, COUNTIF(A$4:$A288, 'Annex 2 EHV charges'!$A$11:$A$410)), 0)),"")</f>
        <v/>
      </c>
      <c r="B289" s="103" t="str">
        <f>IF($A289="","",VLOOKUP($A289,'Annex 2 EHV charges'!$A:$O,2,0))</f>
        <v/>
      </c>
      <c r="C289" s="104" t="str">
        <f>IF($A289="","",VLOOKUP($A289,'Annex 2 EHV charges'!$A:$O,3,0))</f>
        <v/>
      </c>
      <c r="D289" s="103" t="str">
        <f>IF($A289="","",VLOOKUP($A289,'Annex 2 EHV charges'!$A:$O,7,0))</f>
        <v/>
      </c>
      <c r="E289" s="108" t="str">
        <f>IFERROR(IF(VLOOKUP($A289,'Annex 2 EHV charges'!$A:$O,8,FALSE)=0,"",VLOOKUP($A289,'Annex 2 EHV charges'!$A:$O,8,FALSE)),"")</f>
        <v/>
      </c>
      <c r="F289" s="109" t="str">
        <f>IFERROR(IF(VLOOKUP($A289,'Annex 2 EHV charges'!$A:$O,9,FALSE)=0,"",VLOOKUP($A289,'Annex 2 EHV charges'!$A:$O,9,FALSE)),"")</f>
        <v/>
      </c>
      <c r="G289" s="110" t="str">
        <f>IFERROR(IF(VLOOKUP($A289,'Annex 2 EHV charges'!$A:$O,10,FALSE)=0,"",VLOOKUP($A289,'Annex 2 EHV charges'!$A:$O,10,FALSE)),"")</f>
        <v/>
      </c>
      <c r="H289" s="110" t="str">
        <f>IFERROR(IF(VLOOKUP($A289,'Annex 2 EHV charges'!$A:$O,11,FALSE)=0,"",VLOOKUP($A289,'Annex 2 EHV charges'!$A:$O,11,FALSE)),"")</f>
        <v/>
      </c>
    </row>
    <row r="290" spans="1:8" x14ac:dyDescent="0.2">
      <c r="A290" s="103" t="str">
        <f t="array" ref="A290">IFERROR(INDEX('Annex 2 EHV charges'!$A$11:$A$410, MATCH(0, IF(ISBLANK('Annex 2 EHV charges'!$A$11:$A$410),1, COUNTIF(A$4:$A289, 'Annex 2 EHV charges'!$A$11:$A$410)), 0)),"")</f>
        <v/>
      </c>
      <c r="B290" s="103" t="str">
        <f>IF($A290="","",VLOOKUP($A290,'Annex 2 EHV charges'!$A:$O,2,0))</f>
        <v/>
      </c>
      <c r="C290" s="104" t="str">
        <f>IF($A290="","",VLOOKUP($A290,'Annex 2 EHV charges'!$A:$O,3,0))</f>
        <v/>
      </c>
      <c r="D290" s="103" t="str">
        <f>IF($A290="","",VLOOKUP($A290,'Annex 2 EHV charges'!$A:$O,7,0))</f>
        <v/>
      </c>
      <c r="E290" s="108" t="str">
        <f>IFERROR(IF(VLOOKUP($A290,'Annex 2 EHV charges'!$A:$O,8,FALSE)=0,"",VLOOKUP($A290,'Annex 2 EHV charges'!$A:$O,8,FALSE)),"")</f>
        <v/>
      </c>
      <c r="F290" s="109" t="str">
        <f>IFERROR(IF(VLOOKUP($A290,'Annex 2 EHV charges'!$A:$O,9,FALSE)=0,"",VLOOKUP($A290,'Annex 2 EHV charges'!$A:$O,9,FALSE)),"")</f>
        <v/>
      </c>
      <c r="G290" s="110" t="str">
        <f>IFERROR(IF(VLOOKUP($A290,'Annex 2 EHV charges'!$A:$O,10,FALSE)=0,"",VLOOKUP($A290,'Annex 2 EHV charges'!$A:$O,10,FALSE)),"")</f>
        <v/>
      </c>
      <c r="H290" s="110" t="str">
        <f>IFERROR(IF(VLOOKUP($A290,'Annex 2 EHV charges'!$A:$O,11,FALSE)=0,"",VLOOKUP($A290,'Annex 2 EHV charges'!$A:$O,11,FALSE)),"")</f>
        <v/>
      </c>
    </row>
    <row r="291" spans="1:8" x14ac:dyDescent="0.2">
      <c r="A291" s="103" t="str">
        <f t="array" ref="A291">IFERROR(INDEX('Annex 2 EHV charges'!$A$11:$A$410, MATCH(0, IF(ISBLANK('Annex 2 EHV charges'!$A$11:$A$410),1, COUNTIF(A$4:$A290, 'Annex 2 EHV charges'!$A$11:$A$410)), 0)),"")</f>
        <v/>
      </c>
      <c r="B291" s="103" t="str">
        <f>IF($A291="","",VLOOKUP($A291,'Annex 2 EHV charges'!$A:$O,2,0))</f>
        <v/>
      </c>
      <c r="C291" s="104" t="str">
        <f>IF($A291="","",VLOOKUP($A291,'Annex 2 EHV charges'!$A:$O,3,0))</f>
        <v/>
      </c>
      <c r="D291" s="103" t="str">
        <f>IF($A291="","",VLOOKUP($A291,'Annex 2 EHV charges'!$A:$O,7,0))</f>
        <v/>
      </c>
      <c r="E291" s="108" t="str">
        <f>IFERROR(IF(VLOOKUP($A291,'Annex 2 EHV charges'!$A:$O,8,FALSE)=0,"",VLOOKUP($A291,'Annex 2 EHV charges'!$A:$O,8,FALSE)),"")</f>
        <v/>
      </c>
      <c r="F291" s="109" t="str">
        <f>IFERROR(IF(VLOOKUP($A291,'Annex 2 EHV charges'!$A:$O,9,FALSE)=0,"",VLOOKUP($A291,'Annex 2 EHV charges'!$A:$O,9,FALSE)),"")</f>
        <v/>
      </c>
      <c r="G291" s="110" t="str">
        <f>IFERROR(IF(VLOOKUP($A291,'Annex 2 EHV charges'!$A:$O,10,FALSE)=0,"",VLOOKUP($A291,'Annex 2 EHV charges'!$A:$O,10,FALSE)),"")</f>
        <v/>
      </c>
      <c r="H291" s="110" t="str">
        <f>IFERROR(IF(VLOOKUP($A291,'Annex 2 EHV charges'!$A:$O,11,FALSE)=0,"",VLOOKUP($A291,'Annex 2 EHV charges'!$A:$O,11,FALSE)),"")</f>
        <v/>
      </c>
    </row>
    <row r="292" spans="1:8" x14ac:dyDescent="0.2">
      <c r="A292" s="103" t="str">
        <f t="array" ref="A292">IFERROR(INDEX('Annex 2 EHV charges'!$A$11:$A$410, MATCH(0, IF(ISBLANK('Annex 2 EHV charges'!$A$11:$A$410),1, COUNTIF(A$4:$A291, 'Annex 2 EHV charges'!$A$11:$A$410)), 0)),"")</f>
        <v/>
      </c>
      <c r="B292" s="103" t="str">
        <f>IF($A292="","",VLOOKUP($A292,'Annex 2 EHV charges'!$A:$O,2,0))</f>
        <v/>
      </c>
      <c r="C292" s="104" t="str">
        <f>IF($A292="","",VLOOKUP($A292,'Annex 2 EHV charges'!$A:$O,3,0))</f>
        <v/>
      </c>
      <c r="D292" s="103" t="str">
        <f>IF($A292="","",VLOOKUP($A292,'Annex 2 EHV charges'!$A:$O,7,0))</f>
        <v/>
      </c>
      <c r="E292" s="108" t="str">
        <f>IFERROR(IF(VLOOKUP($A292,'Annex 2 EHV charges'!$A:$O,8,FALSE)=0,"",VLOOKUP($A292,'Annex 2 EHV charges'!$A:$O,8,FALSE)),"")</f>
        <v/>
      </c>
      <c r="F292" s="109" t="str">
        <f>IFERROR(IF(VLOOKUP($A292,'Annex 2 EHV charges'!$A:$O,9,FALSE)=0,"",VLOOKUP($A292,'Annex 2 EHV charges'!$A:$O,9,FALSE)),"")</f>
        <v/>
      </c>
      <c r="G292" s="110" t="str">
        <f>IFERROR(IF(VLOOKUP($A292,'Annex 2 EHV charges'!$A:$O,10,FALSE)=0,"",VLOOKUP($A292,'Annex 2 EHV charges'!$A:$O,10,FALSE)),"")</f>
        <v/>
      </c>
      <c r="H292" s="110" t="str">
        <f>IFERROR(IF(VLOOKUP($A292,'Annex 2 EHV charges'!$A:$O,11,FALSE)=0,"",VLOOKUP($A292,'Annex 2 EHV charges'!$A:$O,11,FALSE)),"")</f>
        <v/>
      </c>
    </row>
    <row r="293" spans="1:8" x14ac:dyDescent="0.2">
      <c r="A293" s="103" t="str">
        <f t="array" ref="A293">IFERROR(INDEX('Annex 2 EHV charges'!$A$11:$A$410, MATCH(0, IF(ISBLANK('Annex 2 EHV charges'!$A$11:$A$410),1, COUNTIF(A$4:$A292, 'Annex 2 EHV charges'!$A$11:$A$410)), 0)),"")</f>
        <v/>
      </c>
      <c r="B293" s="103" t="str">
        <f>IF($A293="","",VLOOKUP($A293,'Annex 2 EHV charges'!$A:$O,2,0))</f>
        <v/>
      </c>
      <c r="C293" s="104" t="str">
        <f>IF($A293="","",VLOOKUP($A293,'Annex 2 EHV charges'!$A:$O,3,0))</f>
        <v/>
      </c>
      <c r="D293" s="103" t="str">
        <f>IF($A293="","",VLOOKUP($A293,'Annex 2 EHV charges'!$A:$O,7,0))</f>
        <v/>
      </c>
      <c r="E293" s="108" t="str">
        <f>IFERROR(IF(VLOOKUP($A293,'Annex 2 EHV charges'!$A:$O,8,FALSE)=0,"",VLOOKUP($A293,'Annex 2 EHV charges'!$A:$O,8,FALSE)),"")</f>
        <v/>
      </c>
      <c r="F293" s="109" t="str">
        <f>IFERROR(IF(VLOOKUP($A293,'Annex 2 EHV charges'!$A:$O,9,FALSE)=0,"",VLOOKUP($A293,'Annex 2 EHV charges'!$A:$O,9,FALSE)),"")</f>
        <v/>
      </c>
      <c r="G293" s="110" t="str">
        <f>IFERROR(IF(VLOOKUP($A293,'Annex 2 EHV charges'!$A:$O,10,FALSE)=0,"",VLOOKUP($A293,'Annex 2 EHV charges'!$A:$O,10,FALSE)),"")</f>
        <v/>
      </c>
      <c r="H293" s="110" t="str">
        <f>IFERROR(IF(VLOOKUP($A293,'Annex 2 EHV charges'!$A:$O,11,FALSE)=0,"",VLOOKUP($A293,'Annex 2 EHV charges'!$A:$O,11,FALSE)),"")</f>
        <v/>
      </c>
    </row>
    <row r="294" spans="1:8" x14ac:dyDescent="0.2">
      <c r="A294" s="103" t="str">
        <f t="array" ref="A294">IFERROR(INDEX('Annex 2 EHV charges'!$A$11:$A$410, MATCH(0, IF(ISBLANK('Annex 2 EHV charges'!$A$11:$A$410),1, COUNTIF(A$4:$A293, 'Annex 2 EHV charges'!$A$11:$A$410)), 0)),"")</f>
        <v/>
      </c>
      <c r="B294" s="103" t="str">
        <f>IF($A294="","",VLOOKUP($A294,'Annex 2 EHV charges'!$A:$O,2,0))</f>
        <v/>
      </c>
      <c r="C294" s="104" t="str">
        <f>IF($A294="","",VLOOKUP($A294,'Annex 2 EHV charges'!$A:$O,3,0))</f>
        <v/>
      </c>
      <c r="D294" s="103" t="str">
        <f>IF($A294="","",VLOOKUP($A294,'Annex 2 EHV charges'!$A:$O,7,0))</f>
        <v/>
      </c>
      <c r="E294" s="108" t="str">
        <f>IFERROR(IF(VLOOKUP($A294,'Annex 2 EHV charges'!$A:$O,8,FALSE)=0,"",VLOOKUP($A294,'Annex 2 EHV charges'!$A:$O,8,FALSE)),"")</f>
        <v/>
      </c>
      <c r="F294" s="109" t="str">
        <f>IFERROR(IF(VLOOKUP($A294,'Annex 2 EHV charges'!$A:$O,9,FALSE)=0,"",VLOOKUP($A294,'Annex 2 EHV charges'!$A:$O,9,FALSE)),"")</f>
        <v/>
      </c>
      <c r="G294" s="110" t="str">
        <f>IFERROR(IF(VLOOKUP($A294,'Annex 2 EHV charges'!$A:$O,10,FALSE)=0,"",VLOOKUP($A294,'Annex 2 EHV charges'!$A:$O,10,FALSE)),"")</f>
        <v/>
      </c>
      <c r="H294" s="110" t="str">
        <f>IFERROR(IF(VLOOKUP($A294,'Annex 2 EHV charges'!$A:$O,11,FALSE)=0,"",VLOOKUP($A294,'Annex 2 EHV charges'!$A:$O,11,FALSE)),"")</f>
        <v/>
      </c>
    </row>
    <row r="295" spans="1:8" x14ac:dyDescent="0.2">
      <c r="A295" s="103" t="str">
        <f t="array" ref="A295">IFERROR(INDEX('Annex 2 EHV charges'!$A$11:$A$410, MATCH(0, IF(ISBLANK('Annex 2 EHV charges'!$A$11:$A$410),1, COUNTIF(A$4:$A294, 'Annex 2 EHV charges'!$A$11:$A$410)), 0)),"")</f>
        <v/>
      </c>
      <c r="B295" s="103" t="str">
        <f>IF($A295="","",VLOOKUP($A295,'Annex 2 EHV charges'!$A:$O,2,0))</f>
        <v/>
      </c>
      <c r="C295" s="104" t="str">
        <f>IF($A295="","",VLOOKUP($A295,'Annex 2 EHV charges'!$A:$O,3,0))</f>
        <v/>
      </c>
      <c r="D295" s="103" t="str">
        <f>IF($A295="","",VLOOKUP($A295,'Annex 2 EHV charges'!$A:$O,7,0))</f>
        <v/>
      </c>
      <c r="E295" s="108" t="str">
        <f>IFERROR(IF(VLOOKUP($A295,'Annex 2 EHV charges'!$A:$O,8,FALSE)=0,"",VLOOKUP($A295,'Annex 2 EHV charges'!$A:$O,8,FALSE)),"")</f>
        <v/>
      </c>
      <c r="F295" s="109" t="str">
        <f>IFERROR(IF(VLOOKUP($A295,'Annex 2 EHV charges'!$A:$O,9,FALSE)=0,"",VLOOKUP($A295,'Annex 2 EHV charges'!$A:$O,9,FALSE)),"")</f>
        <v/>
      </c>
      <c r="G295" s="110" t="str">
        <f>IFERROR(IF(VLOOKUP($A295,'Annex 2 EHV charges'!$A:$O,10,FALSE)=0,"",VLOOKUP($A295,'Annex 2 EHV charges'!$A:$O,10,FALSE)),"")</f>
        <v/>
      </c>
      <c r="H295" s="110" t="str">
        <f>IFERROR(IF(VLOOKUP($A295,'Annex 2 EHV charges'!$A:$O,11,FALSE)=0,"",VLOOKUP($A295,'Annex 2 EHV charges'!$A:$O,11,FALSE)),"")</f>
        <v/>
      </c>
    </row>
    <row r="296" spans="1:8" x14ac:dyDescent="0.2">
      <c r="A296" s="103" t="str">
        <f t="array" ref="A296">IFERROR(INDEX('Annex 2 EHV charges'!$A$11:$A$410, MATCH(0, IF(ISBLANK('Annex 2 EHV charges'!$A$11:$A$410),1, COUNTIF(A$4:$A295, 'Annex 2 EHV charges'!$A$11:$A$410)), 0)),"")</f>
        <v/>
      </c>
      <c r="B296" s="103" t="str">
        <f>IF($A296="","",VLOOKUP($A296,'Annex 2 EHV charges'!$A:$O,2,0))</f>
        <v/>
      </c>
      <c r="C296" s="104" t="str">
        <f>IF($A296="","",VLOOKUP($A296,'Annex 2 EHV charges'!$A:$O,3,0))</f>
        <v/>
      </c>
      <c r="D296" s="103" t="str">
        <f>IF($A296="","",VLOOKUP($A296,'Annex 2 EHV charges'!$A:$O,7,0))</f>
        <v/>
      </c>
      <c r="E296" s="108" t="str">
        <f>IFERROR(IF(VLOOKUP($A296,'Annex 2 EHV charges'!$A:$O,8,FALSE)=0,"",VLOOKUP($A296,'Annex 2 EHV charges'!$A:$O,8,FALSE)),"")</f>
        <v/>
      </c>
      <c r="F296" s="109" t="str">
        <f>IFERROR(IF(VLOOKUP($A296,'Annex 2 EHV charges'!$A:$O,9,FALSE)=0,"",VLOOKUP($A296,'Annex 2 EHV charges'!$A:$O,9,FALSE)),"")</f>
        <v/>
      </c>
      <c r="G296" s="110" t="str">
        <f>IFERROR(IF(VLOOKUP($A296,'Annex 2 EHV charges'!$A:$O,10,FALSE)=0,"",VLOOKUP($A296,'Annex 2 EHV charges'!$A:$O,10,FALSE)),"")</f>
        <v/>
      </c>
      <c r="H296" s="110" t="str">
        <f>IFERROR(IF(VLOOKUP($A296,'Annex 2 EHV charges'!$A:$O,11,FALSE)=0,"",VLOOKUP($A296,'Annex 2 EHV charges'!$A:$O,11,FALSE)),"")</f>
        <v/>
      </c>
    </row>
    <row r="297" spans="1:8" x14ac:dyDescent="0.2">
      <c r="A297" s="103" t="str">
        <f t="array" ref="A297">IFERROR(INDEX('Annex 2 EHV charges'!$A$11:$A$410, MATCH(0, IF(ISBLANK('Annex 2 EHV charges'!$A$11:$A$410),1, COUNTIF(A$4:$A296, 'Annex 2 EHV charges'!$A$11:$A$410)), 0)),"")</f>
        <v/>
      </c>
      <c r="B297" s="103" t="str">
        <f>IF($A297="","",VLOOKUP($A297,'Annex 2 EHV charges'!$A:$O,2,0))</f>
        <v/>
      </c>
      <c r="C297" s="104" t="str">
        <f>IF($A297="","",VLOOKUP($A297,'Annex 2 EHV charges'!$A:$O,3,0))</f>
        <v/>
      </c>
      <c r="D297" s="103" t="str">
        <f>IF($A297="","",VLOOKUP($A297,'Annex 2 EHV charges'!$A:$O,7,0))</f>
        <v/>
      </c>
      <c r="E297" s="108" t="str">
        <f>IFERROR(IF(VLOOKUP($A297,'Annex 2 EHV charges'!$A:$O,8,FALSE)=0,"",VLOOKUP($A297,'Annex 2 EHV charges'!$A:$O,8,FALSE)),"")</f>
        <v/>
      </c>
      <c r="F297" s="109" t="str">
        <f>IFERROR(IF(VLOOKUP($A297,'Annex 2 EHV charges'!$A:$O,9,FALSE)=0,"",VLOOKUP($A297,'Annex 2 EHV charges'!$A:$O,9,FALSE)),"")</f>
        <v/>
      </c>
      <c r="G297" s="110" t="str">
        <f>IFERROR(IF(VLOOKUP($A297,'Annex 2 EHV charges'!$A:$O,10,FALSE)=0,"",VLOOKUP($A297,'Annex 2 EHV charges'!$A:$O,10,FALSE)),"")</f>
        <v/>
      </c>
      <c r="H297" s="110" t="str">
        <f>IFERROR(IF(VLOOKUP($A297,'Annex 2 EHV charges'!$A:$O,11,FALSE)=0,"",VLOOKUP($A297,'Annex 2 EHV charges'!$A:$O,11,FALSE)),"")</f>
        <v/>
      </c>
    </row>
    <row r="298" spans="1:8" x14ac:dyDescent="0.2">
      <c r="A298" s="103" t="str">
        <f t="array" ref="A298">IFERROR(INDEX('Annex 2 EHV charges'!$A$11:$A$410, MATCH(0, IF(ISBLANK('Annex 2 EHV charges'!$A$11:$A$410),1, COUNTIF(A$4:$A297, 'Annex 2 EHV charges'!$A$11:$A$410)), 0)),"")</f>
        <v/>
      </c>
      <c r="B298" s="103" t="str">
        <f>IF($A298="","",VLOOKUP($A298,'Annex 2 EHV charges'!$A:$O,2,0))</f>
        <v/>
      </c>
      <c r="C298" s="104" t="str">
        <f>IF($A298="","",VLOOKUP($A298,'Annex 2 EHV charges'!$A:$O,3,0))</f>
        <v/>
      </c>
      <c r="D298" s="103" t="str">
        <f>IF($A298="","",VLOOKUP($A298,'Annex 2 EHV charges'!$A:$O,7,0))</f>
        <v/>
      </c>
      <c r="E298" s="108" t="str">
        <f>IFERROR(IF(VLOOKUP($A298,'Annex 2 EHV charges'!$A:$O,8,FALSE)=0,"",VLOOKUP($A298,'Annex 2 EHV charges'!$A:$O,8,FALSE)),"")</f>
        <v/>
      </c>
      <c r="F298" s="109" t="str">
        <f>IFERROR(IF(VLOOKUP($A298,'Annex 2 EHV charges'!$A:$O,9,FALSE)=0,"",VLOOKUP($A298,'Annex 2 EHV charges'!$A:$O,9,FALSE)),"")</f>
        <v/>
      </c>
      <c r="G298" s="110" t="str">
        <f>IFERROR(IF(VLOOKUP($A298,'Annex 2 EHV charges'!$A:$O,10,FALSE)=0,"",VLOOKUP($A298,'Annex 2 EHV charges'!$A:$O,10,FALSE)),"")</f>
        <v/>
      </c>
      <c r="H298" s="110" t="str">
        <f>IFERROR(IF(VLOOKUP($A298,'Annex 2 EHV charges'!$A:$O,11,FALSE)=0,"",VLOOKUP($A298,'Annex 2 EHV charges'!$A:$O,11,FALSE)),"")</f>
        <v/>
      </c>
    </row>
    <row r="299" spans="1:8" x14ac:dyDescent="0.2">
      <c r="A299" s="103" t="str">
        <f t="array" ref="A299">IFERROR(INDEX('Annex 2 EHV charges'!$A$11:$A$410, MATCH(0, IF(ISBLANK('Annex 2 EHV charges'!$A$11:$A$410),1, COUNTIF(A$4:$A298, 'Annex 2 EHV charges'!$A$11:$A$410)), 0)),"")</f>
        <v/>
      </c>
      <c r="B299" s="103" t="str">
        <f>IF($A299="","",VLOOKUP($A299,'Annex 2 EHV charges'!$A:$O,2,0))</f>
        <v/>
      </c>
      <c r="C299" s="104" t="str">
        <f>IF($A299="","",VLOOKUP($A299,'Annex 2 EHV charges'!$A:$O,3,0))</f>
        <v/>
      </c>
      <c r="D299" s="103" t="str">
        <f>IF($A299="","",VLOOKUP($A299,'Annex 2 EHV charges'!$A:$O,7,0))</f>
        <v/>
      </c>
      <c r="E299" s="108" t="str">
        <f>IFERROR(IF(VLOOKUP($A299,'Annex 2 EHV charges'!$A:$O,8,FALSE)=0,"",VLOOKUP($A299,'Annex 2 EHV charges'!$A:$O,8,FALSE)),"")</f>
        <v/>
      </c>
      <c r="F299" s="109" t="str">
        <f>IFERROR(IF(VLOOKUP($A299,'Annex 2 EHV charges'!$A:$O,9,FALSE)=0,"",VLOOKUP($A299,'Annex 2 EHV charges'!$A:$O,9,FALSE)),"")</f>
        <v/>
      </c>
      <c r="G299" s="110" t="str">
        <f>IFERROR(IF(VLOOKUP($A299,'Annex 2 EHV charges'!$A:$O,10,FALSE)=0,"",VLOOKUP($A299,'Annex 2 EHV charges'!$A:$O,10,FALSE)),"")</f>
        <v/>
      </c>
      <c r="H299" s="110" t="str">
        <f>IFERROR(IF(VLOOKUP($A299,'Annex 2 EHV charges'!$A:$O,11,FALSE)=0,"",VLOOKUP($A299,'Annex 2 EHV charges'!$A:$O,11,FALSE)),"")</f>
        <v/>
      </c>
    </row>
    <row r="300" spans="1:8" x14ac:dyDescent="0.2">
      <c r="A300" s="103" t="str">
        <f t="array" ref="A300">IFERROR(INDEX('Annex 2 EHV charges'!$A$11:$A$410, MATCH(0, IF(ISBLANK('Annex 2 EHV charges'!$A$11:$A$410),1, COUNTIF(A$4:$A299, 'Annex 2 EHV charges'!$A$11:$A$410)), 0)),"")</f>
        <v/>
      </c>
      <c r="B300" s="103" t="str">
        <f>IF($A300="","",VLOOKUP($A300,'Annex 2 EHV charges'!$A:$O,2,0))</f>
        <v/>
      </c>
      <c r="C300" s="104" t="str">
        <f>IF($A300="","",VLOOKUP($A300,'Annex 2 EHV charges'!$A:$O,3,0))</f>
        <v/>
      </c>
      <c r="D300" s="103" t="str">
        <f>IF($A300="","",VLOOKUP($A300,'Annex 2 EHV charges'!$A:$O,7,0))</f>
        <v/>
      </c>
      <c r="E300" s="108" t="str">
        <f>IFERROR(IF(VLOOKUP($A300,'Annex 2 EHV charges'!$A:$O,8,FALSE)=0,"",VLOOKUP($A300,'Annex 2 EHV charges'!$A:$O,8,FALSE)),"")</f>
        <v/>
      </c>
      <c r="F300" s="109" t="str">
        <f>IFERROR(IF(VLOOKUP($A300,'Annex 2 EHV charges'!$A:$O,9,FALSE)=0,"",VLOOKUP($A300,'Annex 2 EHV charges'!$A:$O,9,FALSE)),"")</f>
        <v/>
      </c>
      <c r="G300" s="110" t="str">
        <f>IFERROR(IF(VLOOKUP($A300,'Annex 2 EHV charges'!$A:$O,10,FALSE)=0,"",VLOOKUP($A300,'Annex 2 EHV charges'!$A:$O,10,FALSE)),"")</f>
        <v/>
      </c>
      <c r="H300" s="110" t="str">
        <f>IFERROR(IF(VLOOKUP($A300,'Annex 2 EHV charges'!$A:$O,11,FALSE)=0,"",VLOOKUP($A300,'Annex 2 EHV charges'!$A:$O,11,FALSE)),"")</f>
        <v/>
      </c>
    </row>
    <row r="301" spans="1:8" x14ac:dyDescent="0.2">
      <c r="A301" s="103" t="str">
        <f t="array" ref="A301">IFERROR(INDEX('Annex 2 EHV charges'!$A$11:$A$410, MATCH(0, IF(ISBLANK('Annex 2 EHV charges'!$A$11:$A$410),1, COUNTIF(A$4:$A300, 'Annex 2 EHV charges'!$A$11:$A$410)), 0)),"")</f>
        <v/>
      </c>
      <c r="B301" s="103" t="str">
        <f>IF($A301="","",VLOOKUP($A301,'Annex 2 EHV charges'!$A:$O,2,0))</f>
        <v/>
      </c>
      <c r="C301" s="104" t="str">
        <f>IF($A301="","",VLOOKUP($A301,'Annex 2 EHV charges'!$A:$O,3,0))</f>
        <v/>
      </c>
      <c r="D301" s="103" t="str">
        <f>IF($A301="","",VLOOKUP($A301,'Annex 2 EHV charges'!$A:$O,7,0))</f>
        <v/>
      </c>
      <c r="E301" s="108" t="str">
        <f>IFERROR(IF(VLOOKUP($A301,'Annex 2 EHV charges'!$A:$O,8,FALSE)=0,"",VLOOKUP($A301,'Annex 2 EHV charges'!$A:$O,8,FALSE)),"")</f>
        <v/>
      </c>
      <c r="F301" s="109" t="str">
        <f>IFERROR(IF(VLOOKUP($A301,'Annex 2 EHV charges'!$A:$O,9,FALSE)=0,"",VLOOKUP($A301,'Annex 2 EHV charges'!$A:$O,9,FALSE)),"")</f>
        <v/>
      </c>
      <c r="G301" s="110" t="str">
        <f>IFERROR(IF(VLOOKUP($A301,'Annex 2 EHV charges'!$A:$O,10,FALSE)=0,"",VLOOKUP($A301,'Annex 2 EHV charges'!$A:$O,10,FALSE)),"")</f>
        <v/>
      </c>
      <c r="H301" s="110" t="str">
        <f>IFERROR(IF(VLOOKUP($A301,'Annex 2 EHV charges'!$A:$O,11,FALSE)=0,"",VLOOKUP($A301,'Annex 2 EHV charges'!$A:$O,11,FALSE)),"")</f>
        <v/>
      </c>
    </row>
    <row r="302" spans="1:8" x14ac:dyDescent="0.2">
      <c r="A302" s="103" t="str">
        <f t="array" ref="A302">IFERROR(INDEX('Annex 2 EHV charges'!$A$11:$A$410, MATCH(0, IF(ISBLANK('Annex 2 EHV charges'!$A$11:$A$410),1, COUNTIF(A$4:$A301, 'Annex 2 EHV charges'!$A$11:$A$410)), 0)),"")</f>
        <v/>
      </c>
      <c r="B302" s="103" t="str">
        <f>IF($A302="","",VLOOKUP($A302,'Annex 2 EHV charges'!$A:$O,2,0))</f>
        <v/>
      </c>
      <c r="C302" s="104" t="str">
        <f>IF($A302="","",VLOOKUP($A302,'Annex 2 EHV charges'!$A:$O,3,0))</f>
        <v/>
      </c>
      <c r="D302" s="103" t="str">
        <f>IF($A302="","",VLOOKUP($A302,'Annex 2 EHV charges'!$A:$O,7,0))</f>
        <v/>
      </c>
      <c r="E302" s="108" t="str">
        <f>IFERROR(IF(VLOOKUP($A302,'Annex 2 EHV charges'!$A:$O,8,FALSE)=0,"",VLOOKUP($A302,'Annex 2 EHV charges'!$A:$O,8,FALSE)),"")</f>
        <v/>
      </c>
      <c r="F302" s="109" t="str">
        <f>IFERROR(IF(VLOOKUP($A302,'Annex 2 EHV charges'!$A:$O,9,FALSE)=0,"",VLOOKUP($A302,'Annex 2 EHV charges'!$A:$O,9,FALSE)),"")</f>
        <v/>
      </c>
      <c r="G302" s="110" t="str">
        <f>IFERROR(IF(VLOOKUP($A302,'Annex 2 EHV charges'!$A:$O,10,FALSE)=0,"",VLOOKUP($A302,'Annex 2 EHV charges'!$A:$O,10,FALSE)),"")</f>
        <v/>
      </c>
      <c r="H302" s="110" t="str">
        <f>IFERROR(IF(VLOOKUP($A302,'Annex 2 EHV charges'!$A:$O,11,FALSE)=0,"",VLOOKUP($A302,'Annex 2 EHV charges'!$A:$O,11,FALSE)),"")</f>
        <v/>
      </c>
    </row>
    <row r="303" spans="1:8" x14ac:dyDescent="0.2">
      <c r="A303" s="103" t="str">
        <f t="array" ref="A303">IFERROR(INDEX('Annex 2 EHV charges'!$A$11:$A$410, MATCH(0, IF(ISBLANK('Annex 2 EHV charges'!$A$11:$A$410),1, COUNTIF(A$4:$A302, 'Annex 2 EHV charges'!$A$11:$A$410)), 0)),"")</f>
        <v/>
      </c>
      <c r="B303" s="103" t="str">
        <f>IF($A303="","",VLOOKUP($A303,'Annex 2 EHV charges'!$A:$O,2,0))</f>
        <v/>
      </c>
      <c r="C303" s="104" t="str">
        <f>IF($A303="","",VLOOKUP($A303,'Annex 2 EHV charges'!$A:$O,3,0))</f>
        <v/>
      </c>
      <c r="D303" s="103" t="str">
        <f>IF($A303="","",VLOOKUP($A303,'Annex 2 EHV charges'!$A:$O,7,0))</f>
        <v/>
      </c>
      <c r="E303" s="108" t="str">
        <f>IFERROR(IF(VLOOKUP($A303,'Annex 2 EHV charges'!$A:$O,8,FALSE)=0,"",VLOOKUP($A303,'Annex 2 EHV charges'!$A:$O,8,FALSE)),"")</f>
        <v/>
      </c>
      <c r="F303" s="109" t="str">
        <f>IFERROR(IF(VLOOKUP($A303,'Annex 2 EHV charges'!$A:$O,9,FALSE)=0,"",VLOOKUP($A303,'Annex 2 EHV charges'!$A:$O,9,FALSE)),"")</f>
        <v/>
      </c>
      <c r="G303" s="110" t="str">
        <f>IFERROR(IF(VLOOKUP($A303,'Annex 2 EHV charges'!$A:$O,10,FALSE)=0,"",VLOOKUP($A303,'Annex 2 EHV charges'!$A:$O,10,FALSE)),"")</f>
        <v/>
      </c>
      <c r="H303" s="110" t="str">
        <f>IFERROR(IF(VLOOKUP($A303,'Annex 2 EHV charges'!$A:$O,11,FALSE)=0,"",VLOOKUP($A303,'Annex 2 EHV charges'!$A:$O,11,FALSE)),"")</f>
        <v/>
      </c>
    </row>
    <row r="304" spans="1:8" x14ac:dyDescent="0.2">
      <c r="A304" s="103" t="str">
        <f t="array" ref="A304">IFERROR(INDEX('Annex 2 EHV charges'!$A$11:$A$410, MATCH(0, IF(ISBLANK('Annex 2 EHV charges'!$A$11:$A$410),1, COUNTIF(A$4:$A303, 'Annex 2 EHV charges'!$A$11:$A$410)), 0)),"")</f>
        <v/>
      </c>
      <c r="B304" s="103" t="str">
        <f>IF($A304="","",VLOOKUP($A304,'Annex 2 EHV charges'!$A:$O,2,0))</f>
        <v/>
      </c>
      <c r="C304" s="104" t="str">
        <f>IF($A304="","",VLOOKUP($A304,'Annex 2 EHV charges'!$A:$O,3,0))</f>
        <v/>
      </c>
      <c r="D304" s="103" t="str">
        <f>IF($A304="","",VLOOKUP($A304,'Annex 2 EHV charges'!$A:$O,7,0))</f>
        <v/>
      </c>
      <c r="E304" s="108" t="str">
        <f>IFERROR(IF(VLOOKUP($A304,'Annex 2 EHV charges'!$A:$O,8,FALSE)=0,"",VLOOKUP($A304,'Annex 2 EHV charges'!$A:$O,8,FALSE)),"")</f>
        <v/>
      </c>
      <c r="F304" s="109" t="str">
        <f>IFERROR(IF(VLOOKUP($A304,'Annex 2 EHV charges'!$A:$O,9,FALSE)=0,"",VLOOKUP($A304,'Annex 2 EHV charges'!$A:$O,9,FALSE)),"")</f>
        <v/>
      </c>
      <c r="G304" s="110" t="str">
        <f>IFERROR(IF(VLOOKUP($A304,'Annex 2 EHV charges'!$A:$O,10,FALSE)=0,"",VLOOKUP($A304,'Annex 2 EHV charges'!$A:$O,10,FALSE)),"")</f>
        <v/>
      </c>
      <c r="H304" s="110" t="str">
        <f>IFERROR(IF(VLOOKUP($A304,'Annex 2 EHV charges'!$A:$O,11,FALSE)=0,"",VLOOKUP($A304,'Annex 2 EHV charges'!$A:$O,11,FALSE)),"")</f>
        <v/>
      </c>
    </row>
    <row r="305" spans="1:8" x14ac:dyDescent="0.2">
      <c r="A305" s="103" t="str">
        <f t="array" ref="A305">IFERROR(INDEX('Annex 2 EHV charges'!$A$11:$A$410, MATCH(0, IF(ISBLANK('Annex 2 EHV charges'!$A$11:$A$410),1, COUNTIF(A$4:$A304, 'Annex 2 EHV charges'!$A$11:$A$410)), 0)),"")</f>
        <v/>
      </c>
      <c r="B305" s="103" t="str">
        <f>IF($A305="","",VLOOKUP($A305,'Annex 2 EHV charges'!$A:$O,2,0))</f>
        <v/>
      </c>
      <c r="C305" s="104" t="str">
        <f>IF($A305="","",VLOOKUP($A305,'Annex 2 EHV charges'!$A:$O,3,0))</f>
        <v/>
      </c>
      <c r="D305" s="103" t="str">
        <f>IF($A305="","",VLOOKUP($A305,'Annex 2 EHV charges'!$A:$O,7,0))</f>
        <v/>
      </c>
      <c r="E305" s="108" t="str">
        <f>IFERROR(IF(VLOOKUP($A305,'Annex 2 EHV charges'!$A:$O,8,FALSE)=0,"",VLOOKUP($A305,'Annex 2 EHV charges'!$A:$O,8,FALSE)),"")</f>
        <v/>
      </c>
      <c r="F305" s="109" t="str">
        <f>IFERROR(IF(VLOOKUP($A305,'Annex 2 EHV charges'!$A:$O,9,FALSE)=0,"",VLOOKUP($A305,'Annex 2 EHV charges'!$A:$O,9,FALSE)),"")</f>
        <v/>
      </c>
      <c r="G305" s="110" t="str">
        <f>IFERROR(IF(VLOOKUP($A305,'Annex 2 EHV charges'!$A:$O,10,FALSE)=0,"",VLOOKUP($A305,'Annex 2 EHV charges'!$A:$O,10,FALSE)),"")</f>
        <v/>
      </c>
      <c r="H305" s="110" t="str">
        <f>IFERROR(IF(VLOOKUP($A305,'Annex 2 EHV charges'!$A:$O,11,FALSE)=0,"",VLOOKUP($A305,'Annex 2 EHV charges'!$A:$O,11,FALSE)),"")</f>
        <v/>
      </c>
    </row>
    <row r="306" spans="1:8" x14ac:dyDescent="0.2">
      <c r="A306" s="103" t="str">
        <f t="array" ref="A306">IFERROR(INDEX('Annex 2 EHV charges'!$A$11:$A$410, MATCH(0, IF(ISBLANK('Annex 2 EHV charges'!$A$11:$A$410),1, COUNTIF(A$4:$A305, 'Annex 2 EHV charges'!$A$11:$A$410)), 0)),"")</f>
        <v/>
      </c>
      <c r="B306" s="103" t="str">
        <f>IF($A306="","",VLOOKUP($A306,'Annex 2 EHV charges'!$A:$O,2,0))</f>
        <v/>
      </c>
      <c r="C306" s="104" t="str">
        <f>IF($A306="","",VLOOKUP($A306,'Annex 2 EHV charges'!$A:$O,3,0))</f>
        <v/>
      </c>
      <c r="D306" s="103" t="str">
        <f>IF($A306="","",VLOOKUP($A306,'Annex 2 EHV charges'!$A:$O,7,0))</f>
        <v/>
      </c>
      <c r="E306" s="108" t="str">
        <f>IFERROR(IF(VLOOKUP($A306,'Annex 2 EHV charges'!$A:$O,8,FALSE)=0,"",VLOOKUP($A306,'Annex 2 EHV charges'!$A:$O,8,FALSE)),"")</f>
        <v/>
      </c>
      <c r="F306" s="109" t="str">
        <f>IFERROR(IF(VLOOKUP($A306,'Annex 2 EHV charges'!$A:$O,9,FALSE)=0,"",VLOOKUP($A306,'Annex 2 EHV charges'!$A:$O,9,FALSE)),"")</f>
        <v/>
      </c>
      <c r="G306" s="110" t="str">
        <f>IFERROR(IF(VLOOKUP($A306,'Annex 2 EHV charges'!$A:$O,10,FALSE)=0,"",VLOOKUP($A306,'Annex 2 EHV charges'!$A:$O,10,FALSE)),"")</f>
        <v/>
      </c>
      <c r="H306" s="110" t="str">
        <f>IFERROR(IF(VLOOKUP($A306,'Annex 2 EHV charges'!$A:$O,11,FALSE)=0,"",VLOOKUP($A306,'Annex 2 EHV charges'!$A:$O,11,FALSE)),"")</f>
        <v/>
      </c>
    </row>
    <row r="307" spans="1:8" x14ac:dyDescent="0.2">
      <c r="A307" s="103" t="str">
        <f t="array" ref="A307">IFERROR(INDEX('Annex 2 EHV charges'!$A$11:$A$410, MATCH(0, IF(ISBLANK('Annex 2 EHV charges'!$A$11:$A$410),1, COUNTIF(A$4:$A306, 'Annex 2 EHV charges'!$A$11:$A$410)), 0)),"")</f>
        <v/>
      </c>
      <c r="B307" s="103" t="str">
        <f>IF($A307="","",VLOOKUP($A307,'Annex 2 EHV charges'!$A:$O,2,0))</f>
        <v/>
      </c>
      <c r="C307" s="104" t="str">
        <f>IF($A307="","",VLOOKUP($A307,'Annex 2 EHV charges'!$A:$O,3,0))</f>
        <v/>
      </c>
      <c r="D307" s="103" t="str">
        <f>IF($A307="","",VLOOKUP($A307,'Annex 2 EHV charges'!$A:$O,7,0))</f>
        <v/>
      </c>
      <c r="E307" s="108" t="str">
        <f>IFERROR(IF(VLOOKUP($A307,'Annex 2 EHV charges'!$A:$O,8,FALSE)=0,"",VLOOKUP($A307,'Annex 2 EHV charges'!$A:$O,8,FALSE)),"")</f>
        <v/>
      </c>
      <c r="F307" s="109" t="str">
        <f>IFERROR(IF(VLOOKUP($A307,'Annex 2 EHV charges'!$A:$O,9,FALSE)=0,"",VLOOKUP($A307,'Annex 2 EHV charges'!$A:$O,9,FALSE)),"")</f>
        <v/>
      </c>
      <c r="G307" s="110" t="str">
        <f>IFERROR(IF(VLOOKUP($A307,'Annex 2 EHV charges'!$A:$O,10,FALSE)=0,"",VLOOKUP($A307,'Annex 2 EHV charges'!$A:$O,10,FALSE)),"")</f>
        <v/>
      </c>
      <c r="H307" s="110" t="str">
        <f>IFERROR(IF(VLOOKUP($A307,'Annex 2 EHV charges'!$A:$O,11,FALSE)=0,"",VLOOKUP($A307,'Annex 2 EHV charges'!$A:$O,11,FALSE)),"")</f>
        <v/>
      </c>
    </row>
    <row r="308" spans="1:8" x14ac:dyDescent="0.2">
      <c r="A308" s="103" t="str">
        <f t="array" ref="A308">IFERROR(INDEX('Annex 2 EHV charges'!$A$11:$A$410, MATCH(0, IF(ISBLANK('Annex 2 EHV charges'!$A$11:$A$410),1, COUNTIF(A$4:$A307, 'Annex 2 EHV charges'!$A$11:$A$410)), 0)),"")</f>
        <v/>
      </c>
      <c r="B308" s="103" t="str">
        <f>IF($A308="","",VLOOKUP($A308,'Annex 2 EHV charges'!$A:$O,2,0))</f>
        <v/>
      </c>
      <c r="C308" s="104" t="str">
        <f>IF($A308="","",VLOOKUP($A308,'Annex 2 EHV charges'!$A:$O,3,0))</f>
        <v/>
      </c>
      <c r="D308" s="103" t="str">
        <f>IF($A308="","",VLOOKUP($A308,'Annex 2 EHV charges'!$A:$O,7,0))</f>
        <v/>
      </c>
      <c r="E308" s="108" t="str">
        <f>IFERROR(IF(VLOOKUP($A308,'Annex 2 EHV charges'!$A:$O,8,FALSE)=0,"",VLOOKUP($A308,'Annex 2 EHV charges'!$A:$O,8,FALSE)),"")</f>
        <v/>
      </c>
      <c r="F308" s="109" t="str">
        <f>IFERROR(IF(VLOOKUP($A308,'Annex 2 EHV charges'!$A:$O,9,FALSE)=0,"",VLOOKUP($A308,'Annex 2 EHV charges'!$A:$O,9,FALSE)),"")</f>
        <v/>
      </c>
      <c r="G308" s="110" t="str">
        <f>IFERROR(IF(VLOOKUP($A308,'Annex 2 EHV charges'!$A:$O,10,FALSE)=0,"",VLOOKUP($A308,'Annex 2 EHV charges'!$A:$O,10,FALSE)),"")</f>
        <v/>
      </c>
      <c r="H308" s="110" t="str">
        <f>IFERROR(IF(VLOOKUP($A308,'Annex 2 EHV charges'!$A:$O,11,FALSE)=0,"",VLOOKUP($A308,'Annex 2 EHV charges'!$A:$O,11,FALSE)),"")</f>
        <v/>
      </c>
    </row>
    <row r="309" spans="1:8" x14ac:dyDescent="0.2">
      <c r="A309" s="103" t="str">
        <f t="array" ref="A309">IFERROR(INDEX('Annex 2 EHV charges'!$A$11:$A$410, MATCH(0, IF(ISBLANK('Annex 2 EHV charges'!$A$11:$A$410),1, COUNTIF(A$4:$A308, 'Annex 2 EHV charges'!$A$11:$A$410)), 0)),"")</f>
        <v/>
      </c>
      <c r="B309" s="103" t="str">
        <f>IF($A309="","",VLOOKUP($A309,'Annex 2 EHV charges'!$A:$O,2,0))</f>
        <v/>
      </c>
      <c r="C309" s="104" t="str">
        <f>IF($A309="","",VLOOKUP($A309,'Annex 2 EHV charges'!$A:$O,3,0))</f>
        <v/>
      </c>
      <c r="D309" s="103" t="str">
        <f>IF($A309="","",VLOOKUP($A309,'Annex 2 EHV charges'!$A:$O,7,0))</f>
        <v/>
      </c>
      <c r="E309" s="108" t="str">
        <f>IFERROR(IF(VLOOKUP($A309,'Annex 2 EHV charges'!$A:$O,8,FALSE)=0,"",VLOOKUP($A309,'Annex 2 EHV charges'!$A:$O,8,FALSE)),"")</f>
        <v/>
      </c>
      <c r="F309" s="109" t="str">
        <f>IFERROR(IF(VLOOKUP($A309,'Annex 2 EHV charges'!$A:$O,9,FALSE)=0,"",VLOOKUP($A309,'Annex 2 EHV charges'!$A:$O,9,FALSE)),"")</f>
        <v/>
      </c>
      <c r="G309" s="110" t="str">
        <f>IFERROR(IF(VLOOKUP($A309,'Annex 2 EHV charges'!$A:$O,10,FALSE)=0,"",VLOOKUP($A309,'Annex 2 EHV charges'!$A:$O,10,FALSE)),"")</f>
        <v/>
      </c>
      <c r="H309" s="110" t="str">
        <f>IFERROR(IF(VLOOKUP($A309,'Annex 2 EHV charges'!$A:$O,11,FALSE)=0,"",VLOOKUP($A309,'Annex 2 EHV charges'!$A:$O,11,FALSE)),"")</f>
        <v/>
      </c>
    </row>
    <row r="310" spans="1:8" x14ac:dyDescent="0.2">
      <c r="A310" s="103" t="str">
        <f t="array" ref="A310">IFERROR(INDEX('Annex 2 EHV charges'!$A$11:$A$410, MATCH(0, IF(ISBLANK('Annex 2 EHV charges'!$A$11:$A$410),1, COUNTIF(A$4:$A309, 'Annex 2 EHV charges'!$A$11:$A$410)), 0)),"")</f>
        <v/>
      </c>
      <c r="B310" s="103" t="str">
        <f>IF($A310="","",VLOOKUP($A310,'Annex 2 EHV charges'!$A:$O,2,0))</f>
        <v/>
      </c>
      <c r="C310" s="104" t="str">
        <f>IF($A310="","",VLOOKUP($A310,'Annex 2 EHV charges'!$A:$O,3,0))</f>
        <v/>
      </c>
      <c r="D310" s="103" t="str">
        <f>IF($A310="","",VLOOKUP($A310,'Annex 2 EHV charges'!$A:$O,7,0))</f>
        <v/>
      </c>
      <c r="E310" s="108" t="str">
        <f>IFERROR(IF(VLOOKUP($A310,'Annex 2 EHV charges'!$A:$O,8,FALSE)=0,"",VLOOKUP($A310,'Annex 2 EHV charges'!$A:$O,8,FALSE)),"")</f>
        <v/>
      </c>
      <c r="F310" s="109" t="str">
        <f>IFERROR(IF(VLOOKUP($A310,'Annex 2 EHV charges'!$A:$O,9,FALSE)=0,"",VLOOKUP($A310,'Annex 2 EHV charges'!$A:$O,9,FALSE)),"")</f>
        <v/>
      </c>
      <c r="G310" s="110" t="str">
        <f>IFERROR(IF(VLOOKUP($A310,'Annex 2 EHV charges'!$A:$O,10,FALSE)=0,"",VLOOKUP($A310,'Annex 2 EHV charges'!$A:$O,10,FALSE)),"")</f>
        <v/>
      </c>
      <c r="H310" s="110" t="str">
        <f>IFERROR(IF(VLOOKUP($A310,'Annex 2 EHV charges'!$A:$O,11,FALSE)=0,"",VLOOKUP($A310,'Annex 2 EHV charges'!$A:$O,11,FALSE)),"")</f>
        <v/>
      </c>
    </row>
    <row r="311" spans="1:8" x14ac:dyDescent="0.2">
      <c r="A311" s="103" t="str">
        <f t="array" ref="A311">IFERROR(INDEX('Annex 2 EHV charges'!$A$11:$A$410, MATCH(0, IF(ISBLANK('Annex 2 EHV charges'!$A$11:$A$410),1, COUNTIF(A$4:$A310, 'Annex 2 EHV charges'!$A$11:$A$410)), 0)),"")</f>
        <v/>
      </c>
      <c r="B311" s="103" t="str">
        <f>IF($A311="","",VLOOKUP($A311,'Annex 2 EHV charges'!$A:$O,2,0))</f>
        <v/>
      </c>
      <c r="C311" s="104" t="str">
        <f>IF($A311="","",VLOOKUP($A311,'Annex 2 EHV charges'!$A:$O,3,0))</f>
        <v/>
      </c>
      <c r="D311" s="103" t="str">
        <f>IF($A311="","",VLOOKUP($A311,'Annex 2 EHV charges'!$A:$O,7,0))</f>
        <v/>
      </c>
      <c r="E311" s="108" t="str">
        <f>IFERROR(IF(VLOOKUP($A311,'Annex 2 EHV charges'!$A:$O,8,FALSE)=0,"",VLOOKUP($A311,'Annex 2 EHV charges'!$A:$O,8,FALSE)),"")</f>
        <v/>
      </c>
      <c r="F311" s="109" t="str">
        <f>IFERROR(IF(VLOOKUP($A311,'Annex 2 EHV charges'!$A:$O,9,FALSE)=0,"",VLOOKUP($A311,'Annex 2 EHV charges'!$A:$O,9,FALSE)),"")</f>
        <v/>
      </c>
      <c r="G311" s="110" t="str">
        <f>IFERROR(IF(VLOOKUP($A311,'Annex 2 EHV charges'!$A:$O,10,FALSE)=0,"",VLOOKUP($A311,'Annex 2 EHV charges'!$A:$O,10,FALSE)),"")</f>
        <v/>
      </c>
      <c r="H311" s="110" t="str">
        <f>IFERROR(IF(VLOOKUP($A311,'Annex 2 EHV charges'!$A:$O,11,FALSE)=0,"",VLOOKUP($A311,'Annex 2 EHV charges'!$A:$O,11,FALSE)),"")</f>
        <v/>
      </c>
    </row>
    <row r="312" spans="1:8" x14ac:dyDescent="0.2">
      <c r="A312" s="103" t="str">
        <f t="array" ref="A312">IFERROR(INDEX('Annex 2 EHV charges'!$A$11:$A$410, MATCH(0, IF(ISBLANK('Annex 2 EHV charges'!$A$11:$A$410),1, COUNTIF(A$4:$A311, 'Annex 2 EHV charges'!$A$11:$A$410)), 0)),"")</f>
        <v/>
      </c>
      <c r="B312" s="103" t="str">
        <f>IF($A312="","",VLOOKUP($A312,'Annex 2 EHV charges'!$A:$O,2,0))</f>
        <v/>
      </c>
      <c r="C312" s="104" t="str">
        <f>IF($A312="","",VLOOKUP($A312,'Annex 2 EHV charges'!$A:$O,3,0))</f>
        <v/>
      </c>
      <c r="D312" s="103" t="str">
        <f>IF($A312="","",VLOOKUP($A312,'Annex 2 EHV charges'!$A:$O,7,0))</f>
        <v/>
      </c>
      <c r="E312" s="108" t="str">
        <f>IFERROR(IF(VLOOKUP($A312,'Annex 2 EHV charges'!$A:$O,8,FALSE)=0,"",VLOOKUP($A312,'Annex 2 EHV charges'!$A:$O,8,FALSE)),"")</f>
        <v/>
      </c>
      <c r="F312" s="109" t="str">
        <f>IFERROR(IF(VLOOKUP($A312,'Annex 2 EHV charges'!$A:$O,9,FALSE)=0,"",VLOOKUP($A312,'Annex 2 EHV charges'!$A:$O,9,FALSE)),"")</f>
        <v/>
      </c>
      <c r="G312" s="110" t="str">
        <f>IFERROR(IF(VLOOKUP($A312,'Annex 2 EHV charges'!$A:$O,10,FALSE)=0,"",VLOOKUP($A312,'Annex 2 EHV charges'!$A:$O,10,FALSE)),"")</f>
        <v/>
      </c>
      <c r="H312" s="110" t="str">
        <f>IFERROR(IF(VLOOKUP($A312,'Annex 2 EHV charges'!$A:$O,11,FALSE)=0,"",VLOOKUP($A312,'Annex 2 EHV charges'!$A:$O,11,FALSE)),"")</f>
        <v/>
      </c>
    </row>
    <row r="313" spans="1:8" x14ac:dyDescent="0.2">
      <c r="A313" s="103" t="str">
        <f t="array" ref="A313">IFERROR(INDEX('Annex 2 EHV charges'!$A$11:$A$410, MATCH(0, IF(ISBLANK('Annex 2 EHV charges'!$A$11:$A$410),1, COUNTIF(A$4:$A312, 'Annex 2 EHV charges'!$A$11:$A$410)), 0)),"")</f>
        <v/>
      </c>
      <c r="B313" s="103" t="str">
        <f>IF($A313="","",VLOOKUP($A313,'Annex 2 EHV charges'!$A:$O,2,0))</f>
        <v/>
      </c>
      <c r="C313" s="104" t="str">
        <f>IF($A313="","",VLOOKUP($A313,'Annex 2 EHV charges'!$A:$O,3,0))</f>
        <v/>
      </c>
      <c r="D313" s="103" t="str">
        <f>IF($A313="","",VLOOKUP($A313,'Annex 2 EHV charges'!$A:$O,7,0))</f>
        <v/>
      </c>
      <c r="E313" s="108" t="str">
        <f>IFERROR(IF(VLOOKUP($A313,'Annex 2 EHV charges'!$A:$O,8,FALSE)=0,"",VLOOKUP($A313,'Annex 2 EHV charges'!$A:$O,8,FALSE)),"")</f>
        <v/>
      </c>
      <c r="F313" s="109" t="str">
        <f>IFERROR(IF(VLOOKUP($A313,'Annex 2 EHV charges'!$A:$O,9,FALSE)=0,"",VLOOKUP($A313,'Annex 2 EHV charges'!$A:$O,9,FALSE)),"")</f>
        <v/>
      </c>
      <c r="G313" s="110" t="str">
        <f>IFERROR(IF(VLOOKUP($A313,'Annex 2 EHV charges'!$A:$O,10,FALSE)=0,"",VLOOKUP($A313,'Annex 2 EHV charges'!$A:$O,10,FALSE)),"")</f>
        <v/>
      </c>
      <c r="H313" s="110" t="str">
        <f>IFERROR(IF(VLOOKUP($A313,'Annex 2 EHV charges'!$A:$O,11,FALSE)=0,"",VLOOKUP($A313,'Annex 2 EHV charges'!$A:$O,11,FALSE)),"")</f>
        <v/>
      </c>
    </row>
    <row r="314" spans="1:8" x14ac:dyDescent="0.2">
      <c r="A314" s="103" t="str">
        <f t="array" ref="A314">IFERROR(INDEX('Annex 2 EHV charges'!$A$11:$A$410, MATCH(0, IF(ISBLANK('Annex 2 EHV charges'!$A$11:$A$410),1, COUNTIF(A$4:$A313, 'Annex 2 EHV charges'!$A$11:$A$410)), 0)),"")</f>
        <v/>
      </c>
      <c r="B314" s="103" t="str">
        <f>IF($A314="","",VLOOKUP($A314,'Annex 2 EHV charges'!$A:$O,2,0))</f>
        <v/>
      </c>
      <c r="C314" s="104" t="str">
        <f>IF($A314="","",VLOOKUP($A314,'Annex 2 EHV charges'!$A:$O,3,0))</f>
        <v/>
      </c>
      <c r="D314" s="103" t="str">
        <f>IF($A314="","",VLOOKUP($A314,'Annex 2 EHV charges'!$A:$O,7,0))</f>
        <v/>
      </c>
      <c r="E314" s="108" t="str">
        <f>IFERROR(IF(VLOOKUP($A314,'Annex 2 EHV charges'!$A:$O,8,FALSE)=0,"",VLOOKUP($A314,'Annex 2 EHV charges'!$A:$O,8,FALSE)),"")</f>
        <v/>
      </c>
      <c r="F314" s="109" t="str">
        <f>IFERROR(IF(VLOOKUP($A314,'Annex 2 EHV charges'!$A:$O,9,FALSE)=0,"",VLOOKUP($A314,'Annex 2 EHV charges'!$A:$O,9,FALSE)),"")</f>
        <v/>
      </c>
      <c r="G314" s="110" t="str">
        <f>IFERROR(IF(VLOOKUP($A314,'Annex 2 EHV charges'!$A:$O,10,FALSE)=0,"",VLOOKUP($A314,'Annex 2 EHV charges'!$A:$O,10,FALSE)),"")</f>
        <v/>
      </c>
      <c r="H314" s="110" t="str">
        <f>IFERROR(IF(VLOOKUP($A314,'Annex 2 EHV charges'!$A:$O,11,FALSE)=0,"",VLOOKUP($A314,'Annex 2 EHV charges'!$A:$O,11,FALSE)),"")</f>
        <v/>
      </c>
    </row>
    <row r="315" spans="1:8" x14ac:dyDescent="0.2">
      <c r="A315" s="103" t="str">
        <f t="array" ref="A315">IFERROR(INDEX('Annex 2 EHV charges'!$A$11:$A$410, MATCH(0, IF(ISBLANK('Annex 2 EHV charges'!$A$11:$A$410),1, COUNTIF(A$4:$A314, 'Annex 2 EHV charges'!$A$11:$A$410)), 0)),"")</f>
        <v/>
      </c>
      <c r="B315" s="103" t="str">
        <f>IF($A315="","",VLOOKUP($A315,'Annex 2 EHV charges'!$A:$O,2,0))</f>
        <v/>
      </c>
      <c r="C315" s="104" t="str">
        <f>IF($A315="","",VLOOKUP($A315,'Annex 2 EHV charges'!$A:$O,3,0))</f>
        <v/>
      </c>
      <c r="D315" s="103" t="str">
        <f>IF($A315="","",VLOOKUP($A315,'Annex 2 EHV charges'!$A:$O,7,0))</f>
        <v/>
      </c>
      <c r="E315" s="108" t="str">
        <f>IFERROR(IF(VLOOKUP($A315,'Annex 2 EHV charges'!$A:$O,8,FALSE)=0,"",VLOOKUP($A315,'Annex 2 EHV charges'!$A:$O,8,FALSE)),"")</f>
        <v/>
      </c>
      <c r="F315" s="109" t="str">
        <f>IFERROR(IF(VLOOKUP($A315,'Annex 2 EHV charges'!$A:$O,9,FALSE)=0,"",VLOOKUP($A315,'Annex 2 EHV charges'!$A:$O,9,FALSE)),"")</f>
        <v/>
      </c>
      <c r="G315" s="110" t="str">
        <f>IFERROR(IF(VLOOKUP($A315,'Annex 2 EHV charges'!$A:$O,10,FALSE)=0,"",VLOOKUP($A315,'Annex 2 EHV charges'!$A:$O,10,FALSE)),"")</f>
        <v/>
      </c>
      <c r="H315" s="110" t="str">
        <f>IFERROR(IF(VLOOKUP($A315,'Annex 2 EHV charges'!$A:$O,11,FALSE)=0,"",VLOOKUP($A315,'Annex 2 EHV charges'!$A:$O,11,FALSE)),"")</f>
        <v/>
      </c>
    </row>
    <row r="316" spans="1:8" x14ac:dyDescent="0.2">
      <c r="A316" s="103" t="str">
        <f t="array" ref="A316">IFERROR(INDEX('Annex 2 EHV charges'!$A$11:$A$410, MATCH(0, IF(ISBLANK('Annex 2 EHV charges'!$A$11:$A$410),1, COUNTIF(A$4:$A315, 'Annex 2 EHV charges'!$A$11:$A$410)), 0)),"")</f>
        <v/>
      </c>
      <c r="B316" s="103" t="str">
        <f>IF($A316="","",VLOOKUP($A316,'Annex 2 EHV charges'!$A:$O,2,0))</f>
        <v/>
      </c>
      <c r="C316" s="104" t="str">
        <f>IF($A316="","",VLOOKUP($A316,'Annex 2 EHV charges'!$A:$O,3,0))</f>
        <v/>
      </c>
      <c r="D316" s="103" t="str">
        <f>IF($A316="","",VLOOKUP($A316,'Annex 2 EHV charges'!$A:$O,7,0))</f>
        <v/>
      </c>
      <c r="E316" s="108" t="str">
        <f>IFERROR(IF(VLOOKUP($A316,'Annex 2 EHV charges'!$A:$O,8,FALSE)=0,"",VLOOKUP($A316,'Annex 2 EHV charges'!$A:$O,8,FALSE)),"")</f>
        <v/>
      </c>
      <c r="F316" s="109" t="str">
        <f>IFERROR(IF(VLOOKUP($A316,'Annex 2 EHV charges'!$A:$O,9,FALSE)=0,"",VLOOKUP($A316,'Annex 2 EHV charges'!$A:$O,9,FALSE)),"")</f>
        <v/>
      </c>
      <c r="G316" s="110" t="str">
        <f>IFERROR(IF(VLOOKUP($A316,'Annex 2 EHV charges'!$A:$O,10,FALSE)=0,"",VLOOKUP($A316,'Annex 2 EHV charges'!$A:$O,10,FALSE)),"")</f>
        <v/>
      </c>
      <c r="H316" s="110" t="str">
        <f>IFERROR(IF(VLOOKUP($A316,'Annex 2 EHV charges'!$A:$O,11,FALSE)=0,"",VLOOKUP($A316,'Annex 2 EHV charges'!$A:$O,11,FALSE)),"")</f>
        <v/>
      </c>
    </row>
    <row r="317" spans="1:8" x14ac:dyDescent="0.2">
      <c r="A317" s="103" t="str">
        <f t="array" ref="A317">IFERROR(INDEX('Annex 2 EHV charges'!$A$11:$A$410, MATCH(0, IF(ISBLANK('Annex 2 EHV charges'!$A$11:$A$410),1, COUNTIF(A$4:$A316, 'Annex 2 EHV charges'!$A$11:$A$410)), 0)),"")</f>
        <v/>
      </c>
      <c r="B317" s="103" t="str">
        <f>IF($A317="","",VLOOKUP($A317,'Annex 2 EHV charges'!$A:$O,2,0))</f>
        <v/>
      </c>
      <c r="C317" s="104" t="str">
        <f>IF($A317="","",VLOOKUP($A317,'Annex 2 EHV charges'!$A:$O,3,0))</f>
        <v/>
      </c>
      <c r="D317" s="103" t="str">
        <f>IF($A317="","",VLOOKUP($A317,'Annex 2 EHV charges'!$A:$O,7,0))</f>
        <v/>
      </c>
      <c r="E317" s="108" t="str">
        <f>IFERROR(IF(VLOOKUP($A317,'Annex 2 EHV charges'!$A:$O,8,FALSE)=0,"",VLOOKUP($A317,'Annex 2 EHV charges'!$A:$O,8,FALSE)),"")</f>
        <v/>
      </c>
      <c r="F317" s="109" t="str">
        <f>IFERROR(IF(VLOOKUP($A317,'Annex 2 EHV charges'!$A:$O,9,FALSE)=0,"",VLOOKUP($A317,'Annex 2 EHV charges'!$A:$O,9,FALSE)),"")</f>
        <v/>
      </c>
      <c r="G317" s="110" t="str">
        <f>IFERROR(IF(VLOOKUP($A317,'Annex 2 EHV charges'!$A:$O,10,FALSE)=0,"",VLOOKUP($A317,'Annex 2 EHV charges'!$A:$O,10,FALSE)),"")</f>
        <v/>
      </c>
      <c r="H317" s="110" t="str">
        <f>IFERROR(IF(VLOOKUP($A317,'Annex 2 EHV charges'!$A:$O,11,FALSE)=0,"",VLOOKUP($A317,'Annex 2 EHV charges'!$A:$O,11,FALSE)),"")</f>
        <v/>
      </c>
    </row>
    <row r="318" spans="1:8" x14ac:dyDescent="0.2">
      <c r="A318" s="103" t="str">
        <f t="array" ref="A318">IFERROR(INDEX('Annex 2 EHV charges'!$A$11:$A$410, MATCH(0, IF(ISBLANK('Annex 2 EHV charges'!$A$11:$A$410),1, COUNTIF(A$4:$A317, 'Annex 2 EHV charges'!$A$11:$A$410)), 0)),"")</f>
        <v/>
      </c>
      <c r="B318" s="103" t="str">
        <f>IF($A318="","",VLOOKUP($A318,'Annex 2 EHV charges'!$A:$O,2,0))</f>
        <v/>
      </c>
      <c r="C318" s="104" t="str">
        <f>IF($A318="","",VLOOKUP($A318,'Annex 2 EHV charges'!$A:$O,3,0))</f>
        <v/>
      </c>
      <c r="D318" s="103" t="str">
        <f>IF($A318="","",VLOOKUP($A318,'Annex 2 EHV charges'!$A:$O,7,0))</f>
        <v/>
      </c>
      <c r="E318" s="108" t="str">
        <f>IFERROR(IF(VLOOKUP($A318,'Annex 2 EHV charges'!$A:$O,8,FALSE)=0,"",VLOOKUP($A318,'Annex 2 EHV charges'!$A:$O,8,FALSE)),"")</f>
        <v/>
      </c>
      <c r="F318" s="109" t="str">
        <f>IFERROR(IF(VLOOKUP($A318,'Annex 2 EHV charges'!$A:$O,9,FALSE)=0,"",VLOOKUP($A318,'Annex 2 EHV charges'!$A:$O,9,FALSE)),"")</f>
        <v/>
      </c>
      <c r="G318" s="110" t="str">
        <f>IFERROR(IF(VLOOKUP($A318,'Annex 2 EHV charges'!$A:$O,10,FALSE)=0,"",VLOOKUP($A318,'Annex 2 EHV charges'!$A:$O,10,FALSE)),"")</f>
        <v/>
      </c>
      <c r="H318" s="110" t="str">
        <f>IFERROR(IF(VLOOKUP($A318,'Annex 2 EHV charges'!$A:$O,11,FALSE)=0,"",VLOOKUP($A318,'Annex 2 EHV charges'!$A:$O,11,FALSE)),"")</f>
        <v/>
      </c>
    </row>
    <row r="319" spans="1:8" x14ac:dyDescent="0.2">
      <c r="A319" s="103" t="str">
        <f t="array" ref="A319">IFERROR(INDEX('Annex 2 EHV charges'!$A$11:$A$410, MATCH(0, IF(ISBLANK('Annex 2 EHV charges'!$A$11:$A$410),1, COUNTIF(A$4:$A318, 'Annex 2 EHV charges'!$A$11:$A$410)), 0)),"")</f>
        <v/>
      </c>
      <c r="B319" s="103" t="str">
        <f>IF($A319="","",VLOOKUP($A319,'Annex 2 EHV charges'!$A:$O,2,0))</f>
        <v/>
      </c>
      <c r="C319" s="104" t="str">
        <f>IF($A319="","",VLOOKUP($A319,'Annex 2 EHV charges'!$A:$O,3,0))</f>
        <v/>
      </c>
      <c r="D319" s="103" t="str">
        <f>IF($A319="","",VLOOKUP($A319,'Annex 2 EHV charges'!$A:$O,7,0))</f>
        <v/>
      </c>
      <c r="E319" s="108" t="str">
        <f>IFERROR(IF(VLOOKUP($A319,'Annex 2 EHV charges'!$A:$O,8,FALSE)=0,"",VLOOKUP($A319,'Annex 2 EHV charges'!$A:$O,8,FALSE)),"")</f>
        <v/>
      </c>
      <c r="F319" s="109" t="str">
        <f>IFERROR(IF(VLOOKUP($A319,'Annex 2 EHV charges'!$A:$O,9,FALSE)=0,"",VLOOKUP($A319,'Annex 2 EHV charges'!$A:$O,9,FALSE)),"")</f>
        <v/>
      </c>
      <c r="G319" s="110" t="str">
        <f>IFERROR(IF(VLOOKUP($A319,'Annex 2 EHV charges'!$A:$O,10,FALSE)=0,"",VLOOKUP($A319,'Annex 2 EHV charges'!$A:$O,10,FALSE)),"")</f>
        <v/>
      </c>
      <c r="H319" s="110" t="str">
        <f>IFERROR(IF(VLOOKUP($A319,'Annex 2 EHV charges'!$A:$O,11,FALSE)=0,"",VLOOKUP($A319,'Annex 2 EHV charges'!$A:$O,11,FALSE)),"")</f>
        <v/>
      </c>
    </row>
    <row r="320" spans="1:8" x14ac:dyDescent="0.2">
      <c r="A320" s="103" t="str">
        <f t="array" ref="A320">IFERROR(INDEX('Annex 2 EHV charges'!$A$11:$A$410, MATCH(0, IF(ISBLANK('Annex 2 EHV charges'!$A$11:$A$410),1, COUNTIF(A$4:$A319, 'Annex 2 EHV charges'!$A$11:$A$410)), 0)),"")</f>
        <v/>
      </c>
      <c r="B320" s="103" t="str">
        <f>IF($A320="","",VLOOKUP($A320,'Annex 2 EHV charges'!$A:$O,2,0))</f>
        <v/>
      </c>
      <c r="C320" s="104" t="str">
        <f>IF($A320="","",VLOOKUP($A320,'Annex 2 EHV charges'!$A:$O,3,0))</f>
        <v/>
      </c>
      <c r="D320" s="103" t="str">
        <f>IF($A320="","",VLOOKUP($A320,'Annex 2 EHV charges'!$A:$O,7,0))</f>
        <v/>
      </c>
      <c r="E320" s="108" t="str">
        <f>IFERROR(IF(VLOOKUP($A320,'Annex 2 EHV charges'!$A:$O,8,FALSE)=0,"",VLOOKUP($A320,'Annex 2 EHV charges'!$A:$O,8,FALSE)),"")</f>
        <v/>
      </c>
      <c r="F320" s="109" t="str">
        <f>IFERROR(IF(VLOOKUP($A320,'Annex 2 EHV charges'!$A:$O,9,FALSE)=0,"",VLOOKUP($A320,'Annex 2 EHV charges'!$A:$O,9,FALSE)),"")</f>
        <v/>
      </c>
      <c r="G320" s="110" t="str">
        <f>IFERROR(IF(VLOOKUP($A320,'Annex 2 EHV charges'!$A:$O,10,FALSE)=0,"",VLOOKUP($A320,'Annex 2 EHV charges'!$A:$O,10,FALSE)),"")</f>
        <v/>
      </c>
      <c r="H320" s="110" t="str">
        <f>IFERROR(IF(VLOOKUP($A320,'Annex 2 EHV charges'!$A:$O,11,FALSE)=0,"",VLOOKUP($A320,'Annex 2 EHV charges'!$A:$O,11,FALSE)),"")</f>
        <v/>
      </c>
    </row>
    <row r="321" spans="1:8" x14ac:dyDescent="0.2">
      <c r="A321" s="103" t="str">
        <f t="array" ref="A321">IFERROR(INDEX('Annex 2 EHV charges'!$A$11:$A$410, MATCH(0, IF(ISBLANK('Annex 2 EHV charges'!$A$11:$A$410),1, COUNTIF(A$4:$A320, 'Annex 2 EHV charges'!$A$11:$A$410)), 0)),"")</f>
        <v/>
      </c>
      <c r="B321" s="103" t="str">
        <f>IF($A321="","",VLOOKUP($A321,'Annex 2 EHV charges'!$A:$O,2,0))</f>
        <v/>
      </c>
      <c r="C321" s="104" t="str">
        <f>IF($A321="","",VLOOKUP($A321,'Annex 2 EHV charges'!$A:$O,3,0))</f>
        <v/>
      </c>
      <c r="D321" s="103" t="str">
        <f>IF($A321="","",VLOOKUP($A321,'Annex 2 EHV charges'!$A:$O,7,0))</f>
        <v/>
      </c>
      <c r="E321" s="108" t="str">
        <f>IFERROR(IF(VLOOKUP($A321,'Annex 2 EHV charges'!$A:$O,8,FALSE)=0,"",VLOOKUP($A321,'Annex 2 EHV charges'!$A:$O,8,FALSE)),"")</f>
        <v/>
      </c>
      <c r="F321" s="109" t="str">
        <f>IFERROR(IF(VLOOKUP($A321,'Annex 2 EHV charges'!$A:$O,9,FALSE)=0,"",VLOOKUP($A321,'Annex 2 EHV charges'!$A:$O,9,FALSE)),"")</f>
        <v/>
      </c>
      <c r="G321" s="110" t="str">
        <f>IFERROR(IF(VLOOKUP($A321,'Annex 2 EHV charges'!$A:$O,10,FALSE)=0,"",VLOOKUP($A321,'Annex 2 EHV charges'!$A:$O,10,FALSE)),"")</f>
        <v/>
      </c>
      <c r="H321" s="110" t="str">
        <f>IFERROR(IF(VLOOKUP($A321,'Annex 2 EHV charges'!$A:$O,11,FALSE)=0,"",VLOOKUP($A321,'Annex 2 EHV charges'!$A:$O,11,FALSE)),"")</f>
        <v/>
      </c>
    </row>
    <row r="322" spans="1:8" x14ac:dyDescent="0.2">
      <c r="A322" s="103" t="str">
        <f t="array" ref="A322">IFERROR(INDEX('Annex 2 EHV charges'!$A$11:$A$410, MATCH(0, IF(ISBLANK('Annex 2 EHV charges'!$A$11:$A$410),1, COUNTIF(A$4:$A321, 'Annex 2 EHV charges'!$A$11:$A$410)), 0)),"")</f>
        <v/>
      </c>
      <c r="B322" s="103" t="str">
        <f>IF($A322="","",VLOOKUP($A322,'Annex 2 EHV charges'!$A:$O,2,0))</f>
        <v/>
      </c>
      <c r="C322" s="104" t="str">
        <f>IF($A322="","",VLOOKUP($A322,'Annex 2 EHV charges'!$A:$O,3,0))</f>
        <v/>
      </c>
      <c r="D322" s="103" t="str">
        <f>IF($A322="","",VLOOKUP($A322,'Annex 2 EHV charges'!$A:$O,7,0))</f>
        <v/>
      </c>
      <c r="E322" s="108" t="str">
        <f>IFERROR(IF(VLOOKUP($A322,'Annex 2 EHV charges'!$A:$O,8,FALSE)=0,"",VLOOKUP($A322,'Annex 2 EHV charges'!$A:$O,8,FALSE)),"")</f>
        <v/>
      </c>
      <c r="F322" s="109" t="str">
        <f>IFERROR(IF(VLOOKUP($A322,'Annex 2 EHV charges'!$A:$O,9,FALSE)=0,"",VLOOKUP($A322,'Annex 2 EHV charges'!$A:$O,9,FALSE)),"")</f>
        <v/>
      </c>
      <c r="G322" s="110" t="str">
        <f>IFERROR(IF(VLOOKUP($A322,'Annex 2 EHV charges'!$A:$O,10,FALSE)=0,"",VLOOKUP($A322,'Annex 2 EHV charges'!$A:$O,10,FALSE)),"")</f>
        <v/>
      </c>
      <c r="H322" s="110" t="str">
        <f>IFERROR(IF(VLOOKUP($A322,'Annex 2 EHV charges'!$A:$O,11,FALSE)=0,"",VLOOKUP($A322,'Annex 2 EHV charges'!$A:$O,11,FALSE)),"")</f>
        <v/>
      </c>
    </row>
    <row r="323" spans="1:8" x14ac:dyDescent="0.2">
      <c r="A323" s="103" t="str">
        <f t="array" ref="A323">IFERROR(INDEX('Annex 2 EHV charges'!$A$11:$A$410, MATCH(0, IF(ISBLANK('Annex 2 EHV charges'!$A$11:$A$410),1, COUNTIF(A$4:$A322, 'Annex 2 EHV charges'!$A$11:$A$410)), 0)),"")</f>
        <v/>
      </c>
      <c r="B323" s="103" t="str">
        <f>IF($A323="","",VLOOKUP($A323,'Annex 2 EHV charges'!$A:$O,2,0))</f>
        <v/>
      </c>
      <c r="C323" s="104" t="str">
        <f>IF($A323="","",VLOOKUP($A323,'Annex 2 EHV charges'!$A:$O,3,0))</f>
        <v/>
      </c>
      <c r="D323" s="103" t="str">
        <f>IF($A323="","",VLOOKUP($A323,'Annex 2 EHV charges'!$A:$O,7,0))</f>
        <v/>
      </c>
      <c r="E323" s="108" t="str">
        <f>IFERROR(IF(VLOOKUP($A323,'Annex 2 EHV charges'!$A:$O,8,FALSE)=0,"",VLOOKUP($A323,'Annex 2 EHV charges'!$A:$O,8,FALSE)),"")</f>
        <v/>
      </c>
      <c r="F323" s="109" t="str">
        <f>IFERROR(IF(VLOOKUP($A323,'Annex 2 EHV charges'!$A:$O,9,FALSE)=0,"",VLOOKUP($A323,'Annex 2 EHV charges'!$A:$O,9,FALSE)),"")</f>
        <v/>
      </c>
      <c r="G323" s="110" t="str">
        <f>IFERROR(IF(VLOOKUP($A323,'Annex 2 EHV charges'!$A:$O,10,FALSE)=0,"",VLOOKUP($A323,'Annex 2 EHV charges'!$A:$O,10,FALSE)),"")</f>
        <v/>
      </c>
      <c r="H323" s="110" t="str">
        <f>IFERROR(IF(VLOOKUP($A323,'Annex 2 EHV charges'!$A:$O,11,FALSE)=0,"",VLOOKUP($A323,'Annex 2 EHV charges'!$A:$O,11,FALSE)),"")</f>
        <v/>
      </c>
    </row>
    <row r="324" spans="1:8" x14ac:dyDescent="0.2">
      <c r="A324" s="103" t="str">
        <f t="array" ref="A324">IFERROR(INDEX('Annex 2 EHV charges'!$A$11:$A$410, MATCH(0, IF(ISBLANK('Annex 2 EHV charges'!$A$11:$A$410),1, COUNTIF(A$4:$A323, 'Annex 2 EHV charges'!$A$11:$A$410)), 0)),"")</f>
        <v/>
      </c>
      <c r="B324" s="103" t="str">
        <f>IF($A324="","",VLOOKUP($A324,'Annex 2 EHV charges'!$A:$O,2,0))</f>
        <v/>
      </c>
      <c r="C324" s="104" t="str">
        <f>IF($A324="","",VLOOKUP($A324,'Annex 2 EHV charges'!$A:$O,3,0))</f>
        <v/>
      </c>
      <c r="D324" s="103" t="str">
        <f>IF($A324="","",VLOOKUP($A324,'Annex 2 EHV charges'!$A:$O,7,0))</f>
        <v/>
      </c>
      <c r="E324" s="108" t="str">
        <f>IFERROR(IF(VLOOKUP($A324,'Annex 2 EHV charges'!$A:$O,8,FALSE)=0,"",VLOOKUP($A324,'Annex 2 EHV charges'!$A:$O,8,FALSE)),"")</f>
        <v/>
      </c>
      <c r="F324" s="109" t="str">
        <f>IFERROR(IF(VLOOKUP($A324,'Annex 2 EHV charges'!$A:$O,9,FALSE)=0,"",VLOOKUP($A324,'Annex 2 EHV charges'!$A:$O,9,FALSE)),"")</f>
        <v/>
      </c>
      <c r="G324" s="110" t="str">
        <f>IFERROR(IF(VLOOKUP($A324,'Annex 2 EHV charges'!$A:$O,10,FALSE)=0,"",VLOOKUP($A324,'Annex 2 EHV charges'!$A:$O,10,FALSE)),"")</f>
        <v/>
      </c>
      <c r="H324" s="110" t="str">
        <f>IFERROR(IF(VLOOKUP($A324,'Annex 2 EHV charges'!$A:$O,11,FALSE)=0,"",VLOOKUP($A324,'Annex 2 EHV charges'!$A:$O,11,FALSE)),"")</f>
        <v/>
      </c>
    </row>
    <row r="325" spans="1:8" x14ac:dyDescent="0.2">
      <c r="A325" s="103" t="str">
        <f t="array" ref="A325">IFERROR(INDEX('Annex 2 EHV charges'!$A$11:$A$410, MATCH(0, IF(ISBLANK('Annex 2 EHV charges'!$A$11:$A$410),1, COUNTIF(A$4:$A324, 'Annex 2 EHV charges'!$A$11:$A$410)), 0)),"")</f>
        <v/>
      </c>
      <c r="B325" s="103" t="str">
        <f>IF($A325="","",VLOOKUP($A325,'Annex 2 EHV charges'!$A:$O,2,0))</f>
        <v/>
      </c>
      <c r="C325" s="104" t="str">
        <f>IF($A325="","",VLOOKUP($A325,'Annex 2 EHV charges'!$A:$O,3,0))</f>
        <v/>
      </c>
      <c r="D325" s="103" t="str">
        <f>IF($A325="","",VLOOKUP($A325,'Annex 2 EHV charges'!$A:$O,7,0))</f>
        <v/>
      </c>
      <c r="E325" s="108" t="str">
        <f>IFERROR(IF(VLOOKUP($A325,'Annex 2 EHV charges'!$A:$O,8,FALSE)=0,"",VLOOKUP($A325,'Annex 2 EHV charges'!$A:$O,8,FALSE)),"")</f>
        <v/>
      </c>
      <c r="F325" s="109" t="str">
        <f>IFERROR(IF(VLOOKUP($A325,'Annex 2 EHV charges'!$A:$O,9,FALSE)=0,"",VLOOKUP($A325,'Annex 2 EHV charges'!$A:$O,9,FALSE)),"")</f>
        <v/>
      </c>
      <c r="G325" s="110" t="str">
        <f>IFERROR(IF(VLOOKUP($A325,'Annex 2 EHV charges'!$A:$O,10,FALSE)=0,"",VLOOKUP($A325,'Annex 2 EHV charges'!$A:$O,10,FALSE)),"")</f>
        <v/>
      </c>
      <c r="H325" s="110" t="str">
        <f>IFERROR(IF(VLOOKUP($A325,'Annex 2 EHV charges'!$A:$O,11,FALSE)=0,"",VLOOKUP($A325,'Annex 2 EHV charges'!$A:$O,11,FALSE)),"")</f>
        <v/>
      </c>
    </row>
    <row r="326" spans="1:8" x14ac:dyDescent="0.2">
      <c r="A326" s="103" t="str">
        <f t="array" ref="A326">IFERROR(INDEX('Annex 2 EHV charges'!$A$11:$A$410, MATCH(0, IF(ISBLANK('Annex 2 EHV charges'!$A$11:$A$410),1, COUNTIF(A$4:$A325, 'Annex 2 EHV charges'!$A$11:$A$410)), 0)),"")</f>
        <v/>
      </c>
      <c r="B326" s="103" t="str">
        <f>IF($A326="","",VLOOKUP($A326,'Annex 2 EHV charges'!$A:$O,2,0))</f>
        <v/>
      </c>
      <c r="C326" s="104" t="str">
        <f>IF($A326="","",VLOOKUP($A326,'Annex 2 EHV charges'!$A:$O,3,0))</f>
        <v/>
      </c>
      <c r="D326" s="103" t="str">
        <f>IF($A326="","",VLOOKUP($A326,'Annex 2 EHV charges'!$A:$O,7,0))</f>
        <v/>
      </c>
      <c r="E326" s="108" t="str">
        <f>IFERROR(IF(VLOOKUP($A326,'Annex 2 EHV charges'!$A:$O,8,FALSE)=0,"",VLOOKUP($A326,'Annex 2 EHV charges'!$A:$O,8,FALSE)),"")</f>
        <v/>
      </c>
      <c r="F326" s="109" t="str">
        <f>IFERROR(IF(VLOOKUP($A326,'Annex 2 EHV charges'!$A:$O,9,FALSE)=0,"",VLOOKUP($A326,'Annex 2 EHV charges'!$A:$O,9,FALSE)),"")</f>
        <v/>
      </c>
      <c r="G326" s="110" t="str">
        <f>IFERROR(IF(VLOOKUP($A326,'Annex 2 EHV charges'!$A:$O,10,FALSE)=0,"",VLOOKUP($A326,'Annex 2 EHV charges'!$A:$O,10,FALSE)),"")</f>
        <v/>
      </c>
      <c r="H326" s="110" t="str">
        <f>IFERROR(IF(VLOOKUP($A326,'Annex 2 EHV charges'!$A:$O,11,FALSE)=0,"",VLOOKUP($A326,'Annex 2 EHV charges'!$A:$O,11,FALSE)),"")</f>
        <v/>
      </c>
    </row>
    <row r="327" spans="1:8" x14ac:dyDescent="0.2">
      <c r="A327" s="103" t="str">
        <f t="array" ref="A327">IFERROR(INDEX('Annex 2 EHV charges'!$A$11:$A$410, MATCH(0, IF(ISBLANK('Annex 2 EHV charges'!$A$11:$A$410),1, COUNTIF(A$4:$A326, 'Annex 2 EHV charges'!$A$11:$A$410)), 0)),"")</f>
        <v/>
      </c>
      <c r="B327" s="103" t="str">
        <f>IF($A327="","",VLOOKUP($A327,'Annex 2 EHV charges'!$A:$O,2,0))</f>
        <v/>
      </c>
      <c r="C327" s="104" t="str">
        <f>IF($A327="","",VLOOKUP($A327,'Annex 2 EHV charges'!$A:$O,3,0))</f>
        <v/>
      </c>
      <c r="D327" s="103" t="str">
        <f>IF($A327="","",VLOOKUP($A327,'Annex 2 EHV charges'!$A:$O,7,0))</f>
        <v/>
      </c>
      <c r="E327" s="108" t="str">
        <f>IFERROR(IF(VLOOKUP($A327,'Annex 2 EHV charges'!$A:$O,8,FALSE)=0,"",VLOOKUP($A327,'Annex 2 EHV charges'!$A:$O,8,FALSE)),"")</f>
        <v/>
      </c>
      <c r="F327" s="109" t="str">
        <f>IFERROR(IF(VLOOKUP($A327,'Annex 2 EHV charges'!$A:$O,9,FALSE)=0,"",VLOOKUP($A327,'Annex 2 EHV charges'!$A:$O,9,FALSE)),"")</f>
        <v/>
      </c>
      <c r="G327" s="110" t="str">
        <f>IFERROR(IF(VLOOKUP($A327,'Annex 2 EHV charges'!$A:$O,10,FALSE)=0,"",VLOOKUP($A327,'Annex 2 EHV charges'!$A:$O,10,FALSE)),"")</f>
        <v/>
      </c>
      <c r="H327" s="110" t="str">
        <f>IFERROR(IF(VLOOKUP($A327,'Annex 2 EHV charges'!$A:$O,11,FALSE)=0,"",VLOOKUP($A327,'Annex 2 EHV charges'!$A:$O,11,FALSE)),"")</f>
        <v/>
      </c>
    </row>
    <row r="328" spans="1:8" x14ac:dyDescent="0.2">
      <c r="A328" s="103" t="str">
        <f t="array" ref="A328">IFERROR(INDEX('Annex 2 EHV charges'!$A$11:$A$410, MATCH(0, IF(ISBLANK('Annex 2 EHV charges'!$A$11:$A$410),1, COUNTIF(A$4:$A327, 'Annex 2 EHV charges'!$A$11:$A$410)), 0)),"")</f>
        <v/>
      </c>
      <c r="B328" s="103" t="str">
        <f>IF($A328="","",VLOOKUP($A328,'Annex 2 EHV charges'!$A:$O,2,0))</f>
        <v/>
      </c>
      <c r="C328" s="104" t="str">
        <f>IF($A328="","",VLOOKUP($A328,'Annex 2 EHV charges'!$A:$O,3,0))</f>
        <v/>
      </c>
      <c r="D328" s="103" t="str">
        <f>IF($A328="","",VLOOKUP($A328,'Annex 2 EHV charges'!$A:$O,7,0))</f>
        <v/>
      </c>
      <c r="E328" s="108" t="str">
        <f>IFERROR(IF(VLOOKUP($A328,'Annex 2 EHV charges'!$A:$O,8,FALSE)=0,"",VLOOKUP($A328,'Annex 2 EHV charges'!$A:$O,8,FALSE)),"")</f>
        <v/>
      </c>
      <c r="F328" s="109" t="str">
        <f>IFERROR(IF(VLOOKUP($A328,'Annex 2 EHV charges'!$A:$O,9,FALSE)=0,"",VLOOKUP($A328,'Annex 2 EHV charges'!$A:$O,9,FALSE)),"")</f>
        <v/>
      </c>
      <c r="G328" s="110" t="str">
        <f>IFERROR(IF(VLOOKUP($A328,'Annex 2 EHV charges'!$A:$O,10,FALSE)=0,"",VLOOKUP($A328,'Annex 2 EHV charges'!$A:$O,10,FALSE)),"")</f>
        <v/>
      </c>
      <c r="H328" s="110" t="str">
        <f>IFERROR(IF(VLOOKUP($A328,'Annex 2 EHV charges'!$A:$O,11,FALSE)=0,"",VLOOKUP($A328,'Annex 2 EHV charges'!$A:$O,11,FALSE)),"")</f>
        <v/>
      </c>
    </row>
    <row r="329" spans="1:8" x14ac:dyDescent="0.2">
      <c r="A329" s="103" t="str">
        <f t="array" ref="A329">IFERROR(INDEX('Annex 2 EHV charges'!$A$11:$A$410, MATCH(0, IF(ISBLANK('Annex 2 EHV charges'!$A$11:$A$410),1, COUNTIF(A$4:$A328, 'Annex 2 EHV charges'!$A$11:$A$410)), 0)),"")</f>
        <v/>
      </c>
      <c r="B329" s="103" t="str">
        <f>IF($A329="","",VLOOKUP($A329,'Annex 2 EHV charges'!$A:$O,2,0))</f>
        <v/>
      </c>
      <c r="C329" s="104" t="str">
        <f>IF($A329="","",VLOOKUP($A329,'Annex 2 EHV charges'!$A:$O,3,0))</f>
        <v/>
      </c>
      <c r="D329" s="103" t="str">
        <f>IF($A329="","",VLOOKUP($A329,'Annex 2 EHV charges'!$A:$O,7,0))</f>
        <v/>
      </c>
      <c r="E329" s="108" t="str">
        <f>IFERROR(IF(VLOOKUP($A329,'Annex 2 EHV charges'!$A:$O,8,FALSE)=0,"",VLOOKUP($A329,'Annex 2 EHV charges'!$A:$O,8,FALSE)),"")</f>
        <v/>
      </c>
      <c r="F329" s="109" t="str">
        <f>IFERROR(IF(VLOOKUP($A329,'Annex 2 EHV charges'!$A:$O,9,FALSE)=0,"",VLOOKUP($A329,'Annex 2 EHV charges'!$A:$O,9,FALSE)),"")</f>
        <v/>
      </c>
      <c r="G329" s="110" t="str">
        <f>IFERROR(IF(VLOOKUP($A329,'Annex 2 EHV charges'!$A:$O,10,FALSE)=0,"",VLOOKUP($A329,'Annex 2 EHV charges'!$A:$O,10,FALSE)),"")</f>
        <v/>
      </c>
      <c r="H329" s="110" t="str">
        <f>IFERROR(IF(VLOOKUP($A329,'Annex 2 EHV charges'!$A:$O,11,FALSE)=0,"",VLOOKUP($A329,'Annex 2 EHV charges'!$A:$O,11,FALSE)),"")</f>
        <v/>
      </c>
    </row>
    <row r="330" spans="1:8" x14ac:dyDescent="0.2">
      <c r="A330" s="103" t="str">
        <f t="array" ref="A330">IFERROR(INDEX('Annex 2 EHV charges'!$A$11:$A$410, MATCH(0, IF(ISBLANK('Annex 2 EHV charges'!$A$11:$A$410),1, COUNTIF(A$4:$A329, 'Annex 2 EHV charges'!$A$11:$A$410)), 0)),"")</f>
        <v/>
      </c>
      <c r="B330" s="103" t="str">
        <f>IF($A330="","",VLOOKUP($A330,'Annex 2 EHV charges'!$A:$O,2,0))</f>
        <v/>
      </c>
      <c r="C330" s="104" t="str">
        <f>IF($A330="","",VLOOKUP($A330,'Annex 2 EHV charges'!$A:$O,3,0))</f>
        <v/>
      </c>
      <c r="D330" s="103" t="str">
        <f>IF($A330="","",VLOOKUP($A330,'Annex 2 EHV charges'!$A:$O,7,0))</f>
        <v/>
      </c>
      <c r="E330" s="108" t="str">
        <f>IFERROR(IF(VLOOKUP($A330,'Annex 2 EHV charges'!$A:$O,8,FALSE)=0,"",VLOOKUP($A330,'Annex 2 EHV charges'!$A:$O,8,FALSE)),"")</f>
        <v/>
      </c>
      <c r="F330" s="109" t="str">
        <f>IFERROR(IF(VLOOKUP($A330,'Annex 2 EHV charges'!$A:$O,9,FALSE)=0,"",VLOOKUP($A330,'Annex 2 EHV charges'!$A:$O,9,FALSE)),"")</f>
        <v/>
      </c>
      <c r="G330" s="110" t="str">
        <f>IFERROR(IF(VLOOKUP($A330,'Annex 2 EHV charges'!$A:$O,10,FALSE)=0,"",VLOOKUP($A330,'Annex 2 EHV charges'!$A:$O,10,FALSE)),"")</f>
        <v/>
      </c>
      <c r="H330" s="110" t="str">
        <f>IFERROR(IF(VLOOKUP($A330,'Annex 2 EHV charges'!$A:$O,11,FALSE)=0,"",VLOOKUP($A330,'Annex 2 EHV charges'!$A:$O,11,FALSE)),"")</f>
        <v/>
      </c>
    </row>
    <row r="331" spans="1:8" x14ac:dyDescent="0.2">
      <c r="A331" s="103" t="str">
        <f t="array" ref="A331">IFERROR(INDEX('Annex 2 EHV charges'!$A$11:$A$410, MATCH(0, IF(ISBLANK('Annex 2 EHV charges'!$A$11:$A$410),1, COUNTIF(A$4:$A330, 'Annex 2 EHV charges'!$A$11:$A$410)), 0)),"")</f>
        <v/>
      </c>
      <c r="B331" s="103" t="str">
        <f>IF($A331="","",VLOOKUP($A331,'Annex 2 EHV charges'!$A:$O,2,0))</f>
        <v/>
      </c>
      <c r="C331" s="104" t="str">
        <f>IF($A331="","",VLOOKUP($A331,'Annex 2 EHV charges'!$A:$O,3,0))</f>
        <v/>
      </c>
      <c r="D331" s="103" t="str">
        <f>IF($A331="","",VLOOKUP($A331,'Annex 2 EHV charges'!$A:$O,7,0))</f>
        <v/>
      </c>
      <c r="E331" s="108" t="str">
        <f>IFERROR(IF(VLOOKUP($A331,'Annex 2 EHV charges'!$A:$O,8,FALSE)=0,"",VLOOKUP($A331,'Annex 2 EHV charges'!$A:$O,8,FALSE)),"")</f>
        <v/>
      </c>
      <c r="F331" s="109" t="str">
        <f>IFERROR(IF(VLOOKUP($A331,'Annex 2 EHV charges'!$A:$O,9,FALSE)=0,"",VLOOKUP($A331,'Annex 2 EHV charges'!$A:$O,9,FALSE)),"")</f>
        <v/>
      </c>
      <c r="G331" s="110" t="str">
        <f>IFERROR(IF(VLOOKUP($A331,'Annex 2 EHV charges'!$A:$O,10,FALSE)=0,"",VLOOKUP($A331,'Annex 2 EHV charges'!$A:$O,10,FALSE)),"")</f>
        <v/>
      </c>
      <c r="H331" s="110" t="str">
        <f>IFERROR(IF(VLOOKUP($A331,'Annex 2 EHV charges'!$A:$O,11,FALSE)=0,"",VLOOKUP($A331,'Annex 2 EHV charges'!$A:$O,11,FALSE)),"")</f>
        <v/>
      </c>
    </row>
    <row r="332" spans="1:8" x14ac:dyDescent="0.2">
      <c r="A332" s="103" t="str">
        <f t="array" ref="A332">IFERROR(INDEX('Annex 2 EHV charges'!$A$11:$A$410, MATCH(0, IF(ISBLANK('Annex 2 EHV charges'!$A$11:$A$410),1, COUNTIF(A$4:$A331, 'Annex 2 EHV charges'!$A$11:$A$410)), 0)),"")</f>
        <v/>
      </c>
      <c r="B332" s="103" t="str">
        <f>IF($A332="","",VLOOKUP($A332,'Annex 2 EHV charges'!$A:$O,2,0))</f>
        <v/>
      </c>
      <c r="C332" s="104" t="str">
        <f>IF($A332="","",VLOOKUP($A332,'Annex 2 EHV charges'!$A:$O,3,0))</f>
        <v/>
      </c>
      <c r="D332" s="103" t="str">
        <f>IF($A332="","",VLOOKUP($A332,'Annex 2 EHV charges'!$A:$O,7,0))</f>
        <v/>
      </c>
      <c r="E332" s="108" t="str">
        <f>IFERROR(IF(VLOOKUP($A332,'Annex 2 EHV charges'!$A:$O,8,FALSE)=0,"",VLOOKUP($A332,'Annex 2 EHV charges'!$A:$O,8,FALSE)),"")</f>
        <v/>
      </c>
      <c r="F332" s="109" t="str">
        <f>IFERROR(IF(VLOOKUP($A332,'Annex 2 EHV charges'!$A:$O,9,FALSE)=0,"",VLOOKUP($A332,'Annex 2 EHV charges'!$A:$O,9,FALSE)),"")</f>
        <v/>
      </c>
      <c r="G332" s="110" t="str">
        <f>IFERROR(IF(VLOOKUP($A332,'Annex 2 EHV charges'!$A:$O,10,FALSE)=0,"",VLOOKUP($A332,'Annex 2 EHV charges'!$A:$O,10,FALSE)),"")</f>
        <v/>
      </c>
      <c r="H332" s="110" t="str">
        <f>IFERROR(IF(VLOOKUP($A332,'Annex 2 EHV charges'!$A:$O,11,FALSE)=0,"",VLOOKUP($A332,'Annex 2 EHV charges'!$A:$O,11,FALSE)),"")</f>
        <v/>
      </c>
    </row>
    <row r="333" spans="1:8" x14ac:dyDescent="0.2">
      <c r="A333" s="103" t="str">
        <f t="array" ref="A333">IFERROR(INDEX('Annex 2 EHV charges'!$A$11:$A$410, MATCH(0, IF(ISBLANK('Annex 2 EHV charges'!$A$11:$A$410),1, COUNTIF(A$4:$A332, 'Annex 2 EHV charges'!$A$11:$A$410)), 0)),"")</f>
        <v/>
      </c>
      <c r="B333" s="103" t="str">
        <f>IF($A333="","",VLOOKUP($A333,'Annex 2 EHV charges'!$A:$O,2,0))</f>
        <v/>
      </c>
      <c r="C333" s="104" t="str">
        <f>IF($A333="","",VLOOKUP($A333,'Annex 2 EHV charges'!$A:$O,3,0))</f>
        <v/>
      </c>
      <c r="D333" s="103" t="str">
        <f>IF($A333="","",VLOOKUP($A333,'Annex 2 EHV charges'!$A:$O,7,0))</f>
        <v/>
      </c>
      <c r="E333" s="108" t="str">
        <f>IFERROR(IF(VLOOKUP($A333,'Annex 2 EHV charges'!$A:$O,8,FALSE)=0,"",VLOOKUP($A333,'Annex 2 EHV charges'!$A:$O,8,FALSE)),"")</f>
        <v/>
      </c>
      <c r="F333" s="109" t="str">
        <f>IFERROR(IF(VLOOKUP($A333,'Annex 2 EHV charges'!$A:$O,9,FALSE)=0,"",VLOOKUP($A333,'Annex 2 EHV charges'!$A:$O,9,FALSE)),"")</f>
        <v/>
      </c>
      <c r="G333" s="110" t="str">
        <f>IFERROR(IF(VLOOKUP($A333,'Annex 2 EHV charges'!$A:$O,10,FALSE)=0,"",VLOOKUP($A333,'Annex 2 EHV charges'!$A:$O,10,FALSE)),"")</f>
        <v/>
      </c>
      <c r="H333" s="110" t="str">
        <f>IFERROR(IF(VLOOKUP($A333,'Annex 2 EHV charges'!$A:$O,11,FALSE)=0,"",VLOOKUP($A333,'Annex 2 EHV charges'!$A:$O,11,FALSE)),"")</f>
        <v/>
      </c>
    </row>
    <row r="334" spans="1:8" x14ac:dyDescent="0.2">
      <c r="A334" s="103" t="str">
        <f t="array" ref="A334">IFERROR(INDEX('Annex 2 EHV charges'!$A$11:$A$410, MATCH(0, IF(ISBLANK('Annex 2 EHV charges'!$A$11:$A$410),1, COUNTIF(A$4:$A333, 'Annex 2 EHV charges'!$A$11:$A$410)), 0)),"")</f>
        <v/>
      </c>
      <c r="B334" s="103" t="str">
        <f>IF($A334="","",VLOOKUP($A334,'Annex 2 EHV charges'!$A:$O,2,0))</f>
        <v/>
      </c>
      <c r="C334" s="104" t="str">
        <f>IF($A334="","",VLOOKUP($A334,'Annex 2 EHV charges'!$A:$O,3,0))</f>
        <v/>
      </c>
      <c r="D334" s="103" t="str">
        <f>IF($A334="","",VLOOKUP($A334,'Annex 2 EHV charges'!$A:$O,7,0))</f>
        <v/>
      </c>
      <c r="E334" s="108" t="str">
        <f>IFERROR(IF(VLOOKUP($A334,'Annex 2 EHV charges'!$A:$O,8,FALSE)=0,"",VLOOKUP($A334,'Annex 2 EHV charges'!$A:$O,8,FALSE)),"")</f>
        <v/>
      </c>
      <c r="F334" s="109" t="str">
        <f>IFERROR(IF(VLOOKUP($A334,'Annex 2 EHV charges'!$A:$O,9,FALSE)=0,"",VLOOKUP($A334,'Annex 2 EHV charges'!$A:$O,9,FALSE)),"")</f>
        <v/>
      </c>
      <c r="G334" s="110" t="str">
        <f>IFERROR(IF(VLOOKUP($A334,'Annex 2 EHV charges'!$A:$O,10,FALSE)=0,"",VLOOKUP($A334,'Annex 2 EHV charges'!$A:$O,10,FALSE)),"")</f>
        <v/>
      </c>
      <c r="H334" s="110" t="str">
        <f>IFERROR(IF(VLOOKUP($A334,'Annex 2 EHV charges'!$A:$O,11,FALSE)=0,"",VLOOKUP($A334,'Annex 2 EHV charges'!$A:$O,11,FALSE)),"")</f>
        <v/>
      </c>
    </row>
    <row r="335" spans="1:8" x14ac:dyDescent="0.2">
      <c r="A335" s="103" t="str">
        <f t="array" ref="A335">IFERROR(INDEX('Annex 2 EHV charges'!$A$11:$A$410, MATCH(0, IF(ISBLANK('Annex 2 EHV charges'!$A$11:$A$410),1, COUNTIF(A$4:$A334, 'Annex 2 EHV charges'!$A$11:$A$410)), 0)),"")</f>
        <v/>
      </c>
      <c r="B335" s="103" t="str">
        <f>IF($A335="","",VLOOKUP($A335,'Annex 2 EHV charges'!$A:$O,2,0))</f>
        <v/>
      </c>
      <c r="C335" s="104" t="str">
        <f>IF($A335="","",VLOOKUP($A335,'Annex 2 EHV charges'!$A:$O,3,0))</f>
        <v/>
      </c>
      <c r="D335" s="103" t="str">
        <f>IF($A335="","",VLOOKUP($A335,'Annex 2 EHV charges'!$A:$O,7,0))</f>
        <v/>
      </c>
      <c r="E335" s="108" t="str">
        <f>IFERROR(IF(VLOOKUP($A335,'Annex 2 EHV charges'!$A:$O,8,FALSE)=0,"",VLOOKUP($A335,'Annex 2 EHV charges'!$A:$O,8,FALSE)),"")</f>
        <v/>
      </c>
      <c r="F335" s="109" t="str">
        <f>IFERROR(IF(VLOOKUP($A335,'Annex 2 EHV charges'!$A:$O,9,FALSE)=0,"",VLOOKUP($A335,'Annex 2 EHV charges'!$A:$O,9,FALSE)),"")</f>
        <v/>
      </c>
      <c r="G335" s="110" t="str">
        <f>IFERROR(IF(VLOOKUP($A335,'Annex 2 EHV charges'!$A:$O,10,FALSE)=0,"",VLOOKUP($A335,'Annex 2 EHV charges'!$A:$O,10,FALSE)),"")</f>
        <v/>
      </c>
      <c r="H335" s="110" t="str">
        <f>IFERROR(IF(VLOOKUP($A335,'Annex 2 EHV charges'!$A:$O,11,FALSE)=0,"",VLOOKUP($A335,'Annex 2 EHV charges'!$A:$O,11,FALSE)),"")</f>
        <v/>
      </c>
    </row>
    <row r="336" spans="1:8" x14ac:dyDescent="0.2">
      <c r="A336" s="103" t="str">
        <f t="array" ref="A336">IFERROR(INDEX('Annex 2 EHV charges'!$A$11:$A$410, MATCH(0, IF(ISBLANK('Annex 2 EHV charges'!$A$11:$A$410),1, COUNTIF(A$4:$A335, 'Annex 2 EHV charges'!$A$11:$A$410)), 0)),"")</f>
        <v/>
      </c>
      <c r="B336" s="103" t="str">
        <f>IF($A336="","",VLOOKUP($A336,'Annex 2 EHV charges'!$A:$O,2,0))</f>
        <v/>
      </c>
      <c r="C336" s="104" t="str">
        <f>IF($A336="","",VLOOKUP($A336,'Annex 2 EHV charges'!$A:$O,3,0))</f>
        <v/>
      </c>
      <c r="D336" s="103" t="str">
        <f>IF($A336="","",VLOOKUP($A336,'Annex 2 EHV charges'!$A:$O,7,0))</f>
        <v/>
      </c>
      <c r="E336" s="108" t="str">
        <f>IFERROR(IF(VLOOKUP($A336,'Annex 2 EHV charges'!$A:$O,8,FALSE)=0,"",VLOOKUP($A336,'Annex 2 EHV charges'!$A:$O,8,FALSE)),"")</f>
        <v/>
      </c>
      <c r="F336" s="109" t="str">
        <f>IFERROR(IF(VLOOKUP($A336,'Annex 2 EHV charges'!$A:$O,9,FALSE)=0,"",VLOOKUP($A336,'Annex 2 EHV charges'!$A:$O,9,FALSE)),"")</f>
        <v/>
      </c>
      <c r="G336" s="110" t="str">
        <f>IFERROR(IF(VLOOKUP($A336,'Annex 2 EHV charges'!$A:$O,10,FALSE)=0,"",VLOOKUP($A336,'Annex 2 EHV charges'!$A:$O,10,FALSE)),"")</f>
        <v/>
      </c>
      <c r="H336" s="110" t="str">
        <f>IFERROR(IF(VLOOKUP($A336,'Annex 2 EHV charges'!$A:$O,11,FALSE)=0,"",VLOOKUP($A336,'Annex 2 EHV charges'!$A:$O,11,FALSE)),"")</f>
        <v/>
      </c>
    </row>
    <row r="337" spans="1:8" x14ac:dyDescent="0.2">
      <c r="A337" s="103" t="str">
        <f t="array" ref="A337">IFERROR(INDEX('Annex 2 EHV charges'!$A$11:$A$410, MATCH(0, IF(ISBLANK('Annex 2 EHV charges'!$A$11:$A$410),1, COUNTIF(A$4:$A336, 'Annex 2 EHV charges'!$A$11:$A$410)), 0)),"")</f>
        <v/>
      </c>
      <c r="B337" s="103" t="str">
        <f>IF($A337="","",VLOOKUP($A337,'Annex 2 EHV charges'!$A:$O,2,0))</f>
        <v/>
      </c>
      <c r="C337" s="104" t="str">
        <f>IF($A337="","",VLOOKUP($A337,'Annex 2 EHV charges'!$A:$O,3,0))</f>
        <v/>
      </c>
      <c r="D337" s="103" t="str">
        <f>IF($A337="","",VLOOKUP($A337,'Annex 2 EHV charges'!$A:$O,7,0))</f>
        <v/>
      </c>
      <c r="E337" s="108" t="str">
        <f>IFERROR(IF(VLOOKUP($A337,'Annex 2 EHV charges'!$A:$O,8,FALSE)=0,"",VLOOKUP($A337,'Annex 2 EHV charges'!$A:$O,8,FALSE)),"")</f>
        <v/>
      </c>
      <c r="F337" s="109" t="str">
        <f>IFERROR(IF(VLOOKUP($A337,'Annex 2 EHV charges'!$A:$O,9,FALSE)=0,"",VLOOKUP($A337,'Annex 2 EHV charges'!$A:$O,9,FALSE)),"")</f>
        <v/>
      </c>
      <c r="G337" s="110" t="str">
        <f>IFERROR(IF(VLOOKUP($A337,'Annex 2 EHV charges'!$A:$O,10,FALSE)=0,"",VLOOKUP($A337,'Annex 2 EHV charges'!$A:$O,10,FALSE)),"")</f>
        <v/>
      </c>
      <c r="H337" s="110" t="str">
        <f>IFERROR(IF(VLOOKUP($A337,'Annex 2 EHV charges'!$A:$O,11,FALSE)=0,"",VLOOKUP($A337,'Annex 2 EHV charges'!$A:$O,11,FALSE)),"")</f>
        <v/>
      </c>
    </row>
    <row r="338" spans="1:8" x14ac:dyDescent="0.2">
      <c r="A338" s="103" t="str">
        <f t="array" ref="A338">IFERROR(INDEX('Annex 2 EHV charges'!$A$11:$A$410, MATCH(0, IF(ISBLANK('Annex 2 EHV charges'!$A$11:$A$410),1, COUNTIF(A$4:$A337, 'Annex 2 EHV charges'!$A$11:$A$410)), 0)),"")</f>
        <v/>
      </c>
      <c r="B338" s="103" t="str">
        <f>IF($A338="","",VLOOKUP($A338,'Annex 2 EHV charges'!$A:$O,2,0))</f>
        <v/>
      </c>
      <c r="C338" s="104" t="str">
        <f>IF($A338="","",VLOOKUP($A338,'Annex 2 EHV charges'!$A:$O,3,0))</f>
        <v/>
      </c>
      <c r="D338" s="103" t="str">
        <f>IF($A338="","",VLOOKUP($A338,'Annex 2 EHV charges'!$A:$O,7,0))</f>
        <v/>
      </c>
      <c r="E338" s="108" t="str">
        <f>IFERROR(IF(VLOOKUP($A338,'Annex 2 EHV charges'!$A:$O,8,FALSE)=0,"",VLOOKUP($A338,'Annex 2 EHV charges'!$A:$O,8,FALSE)),"")</f>
        <v/>
      </c>
      <c r="F338" s="109" t="str">
        <f>IFERROR(IF(VLOOKUP($A338,'Annex 2 EHV charges'!$A:$O,9,FALSE)=0,"",VLOOKUP($A338,'Annex 2 EHV charges'!$A:$O,9,FALSE)),"")</f>
        <v/>
      </c>
      <c r="G338" s="110" t="str">
        <f>IFERROR(IF(VLOOKUP($A338,'Annex 2 EHV charges'!$A:$O,10,FALSE)=0,"",VLOOKUP($A338,'Annex 2 EHV charges'!$A:$O,10,FALSE)),"")</f>
        <v/>
      </c>
      <c r="H338" s="110" t="str">
        <f>IFERROR(IF(VLOOKUP($A338,'Annex 2 EHV charges'!$A:$O,11,FALSE)=0,"",VLOOKUP($A338,'Annex 2 EHV charges'!$A:$O,11,FALSE)),"")</f>
        <v/>
      </c>
    </row>
    <row r="339" spans="1:8" x14ac:dyDescent="0.2">
      <c r="A339" s="103" t="str">
        <f t="array" ref="A339">IFERROR(INDEX('Annex 2 EHV charges'!$A$11:$A$410, MATCH(0, IF(ISBLANK('Annex 2 EHV charges'!$A$11:$A$410),1, COUNTIF(A$4:$A338, 'Annex 2 EHV charges'!$A$11:$A$410)), 0)),"")</f>
        <v/>
      </c>
      <c r="B339" s="103" t="str">
        <f>IF($A339="","",VLOOKUP($A339,'Annex 2 EHV charges'!$A:$O,2,0))</f>
        <v/>
      </c>
      <c r="C339" s="104" t="str">
        <f>IF($A339="","",VLOOKUP($A339,'Annex 2 EHV charges'!$A:$O,3,0))</f>
        <v/>
      </c>
      <c r="D339" s="103" t="str">
        <f>IF($A339="","",VLOOKUP($A339,'Annex 2 EHV charges'!$A:$O,7,0))</f>
        <v/>
      </c>
      <c r="E339" s="108" t="str">
        <f>IFERROR(IF(VLOOKUP($A339,'Annex 2 EHV charges'!$A:$O,8,FALSE)=0,"",VLOOKUP($A339,'Annex 2 EHV charges'!$A:$O,8,FALSE)),"")</f>
        <v/>
      </c>
      <c r="F339" s="109" t="str">
        <f>IFERROR(IF(VLOOKUP($A339,'Annex 2 EHV charges'!$A:$O,9,FALSE)=0,"",VLOOKUP($A339,'Annex 2 EHV charges'!$A:$O,9,FALSE)),"")</f>
        <v/>
      </c>
      <c r="G339" s="110" t="str">
        <f>IFERROR(IF(VLOOKUP($A339,'Annex 2 EHV charges'!$A:$O,10,FALSE)=0,"",VLOOKUP($A339,'Annex 2 EHV charges'!$A:$O,10,FALSE)),"")</f>
        <v/>
      </c>
      <c r="H339" s="110" t="str">
        <f>IFERROR(IF(VLOOKUP($A339,'Annex 2 EHV charges'!$A:$O,11,FALSE)=0,"",VLOOKUP($A339,'Annex 2 EHV charges'!$A:$O,11,FALSE)),"")</f>
        <v/>
      </c>
    </row>
    <row r="340" spans="1:8" x14ac:dyDescent="0.2">
      <c r="A340" s="103" t="str">
        <f t="array" ref="A340">IFERROR(INDEX('Annex 2 EHV charges'!$A$11:$A$410, MATCH(0, IF(ISBLANK('Annex 2 EHV charges'!$A$11:$A$410),1, COUNTIF(A$4:$A339, 'Annex 2 EHV charges'!$A$11:$A$410)), 0)),"")</f>
        <v/>
      </c>
      <c r="B340" s="103" t="str">
        <f>IF($A340="","",VLOOKUP($A340,'Annex 2 EHV charges'!$A:$O,2,0))</f>
        <v/>
      </c>
      <c r="C340" s="104" t="str">
        <f>IF($A340="","",VLOOKUP($A340,'Annex 2 EHV charges'!$A:$O,3,0))</f>
        <v/>
      </c>
      <c r="D340" s="103" t="str">
        <f>IF($A340="","",VLOOKUP($A340,'Annex 2 EHV charges'!$A:$O,7,0))</f>
        <v/>
      </c>
      <c r="E340" s="108" t="str">
        <f>IFERROR(IF(VLOOKUP($A340,'Annex 2 EHV charges'!$A:$O,8,FALSE)=0,"",VLOOKUP($A340,'Annex 2 EHV charges'!$A:$O,8,FALSE)),"")</f>
        <v/>
      </c>
      <c r="F340" s="109" t="str">
        <f>IFERROR(IF(VLOOKUP($A340,'Annex 2 EHV charges'!$A:$O,9,FALSE)=0,"",VLOOKUP($A340,'Annex 2 EHV charges'!$A:$O,9,FALSE)),"")</f>
        <v/>
      </c>
      <c r="G340" s="110" t="str">
        <f>IFERROR(IF(VLOOKUP($A340,'Annex 2 EHV charges'!$A:$O,10,FALSE)=0,"",VLOOKUP($A340,'Annex 2 EHV charges'!$A:$O,10,FALSE)),"")</f>
        <v/>
      </c>
      <c r="H340" s="110" t="str">
        <f>IFERROR(IF(VLOOKUP($A340,'Annex 2 EHV charges'!$A:$O,11,FALSE)=0,"",VLOOKUP($A340,'Annex 2 EHV charges'!$A:$O,11,FALSE)),"")</f>
        <v/>
      </c>
    </row>
    <row r="341" spans="1:8" x14ac:dyDescent="0.2">
      <c r="A341" s="103" t="str">
        <f t="array" ref="A341">IFERROR(INDEX('Annex 2 EHV charges'!$A$11:$A$410, MATCH(0, IF(ISBLANK('Annex 2 EHV charges'!$A$11:$A$410),1, COUNTIF(A$4:$A340, 'Annex 2 EHV charges'!$A$11:$A$410)), 0)),"")</f>
        <v/>
      </c>
      <c r="B341" s="103" t="str">
        <f>IF($A341="","",VLOOKUP($A341,'Annex 2 EHV charges'!$A:$O,2,0))</f>
        <v/>
      </c>
      <c r="C341" s="104" t="str">
        <f>IF($A341="","",VLOOKUP($A341,'Annex 2 EHV charges'!$A:$O,3,0))</f>
        <v/>
      </c>
      <c r="D341" s="103" t="str">
        <f>IF($A341="","",VLOOKUP($A341,'Annex 2 EHV charges'!$A:$O,7,0))</f>
        <v/>
      </c>
      <c r="E341" s="108" t="str">
        <f>IFERROR(IF(VLOOKUP($A341,'Annex 2 EHV charges'!$A:$O,8,FALSE)=0,"",VLOOKUP($A341,'Annex 2 EHV charges'!$A:$O,8,FALSE)),"")</f>
        <v/>
      </c>
      <c r="F341" s="109" t="str">
        <f>IFERROR(IF(VLOOKUP($A341,'Annex 2 EHV charges'!$A:$O,9,FALSE)=0,"",VLOOKUP($A341,'Annex 2 EHV charges'!$A:$O,9,FALSE)),"")</f>
        <v/>
      </c>
      <c r="G341" s="110" t="str">
        <f>IFERROR(IF(VLOOKUP($A341,'Annex 2 EHV charges'!$A:$O,10,FALSE)=0,"",VLOOKUP($A341,'Annex 2 EHV charges'!$A:$O,10,FALSE)),"")</f>
        <v/>
      </c>
      <c r="H341" s="110" t="str">
        <f>IFERROR(IF(VLOOKUP($A341,'Annex 2 EHV charges'!$A:$O,11,FALSE)=0,"",VLOOKUP($A341,'Annex 2 EHV charges'!$A:$O,11,FALSE)),"")</f>
        <v/>
      </c>
    </row>
    <row r="342" spans="1:8" x14ac:dyDescent="0.2">
      <c r="A342" s="103" t="str">
        <f t="array" ref="A342">IFERROR(INDEX('Annex 2 EHV charges'!$A$11:$A$410, MATCH(0, IF(ISBLANK('Annex 2 EHV charges'!$A$11:$A$410),1, COUNTIF(A$4:$A341, 'Annex 2 EHV charges'!$A$11:$A$410)), 0)),"")</f>
        <v/>
      </c>
      <c r="B342" s="103" t="str">
        <f>IF($A342="","",VLOOKUP($A342,'Annex 2 EHV charges'!$A:$O,2,0))</f>
        <v/>
      </c>
      <c r="C342" s="104" t="str">
        <f>IF($A342="","",VLOOKUP($A342,'Annex 2 EHV charges'!$A:$O,3,0))</f>
        <v/>
      </c>
      <c r="D342" s="103" t="str">
        <f>IF($A342="","",VLOOKUP($A342,'Annex 2 EHV charges'!$A:$O,7,0))</f>
        <v/>
      </c>
      <c r="E342" s="108" t="str">
        <f>IFERROR(IF(VLOOKUP($A342,'Annex 2 EHV charges'!$A:$O,8,FALSE)=0,"",VLOOKUP($A342,'Annex 2 EHV charges'!$A:$O,8,FALSE)),"")</f>
        <v/>
      </c>
      <c r="F342" s="109" t="str">
        <f>IFERROR(IF(VLOOKUP($A342,'Annex 2 EHV charges'!$A:$O,9,FALSE)=0,"",VLOOKUP($A342,'Annex 2 EHV charges'!$A:$O,9,FALSE)),"")</f>
        <v/>
      </c>
      <c r="G342" s="110" t="str">
        <f>IFERROR(IF(VLOOKUP($A342,'Annex 2 EHV charges'!$A:$O,10,FALSE)=0,"",VLOOKUP($A342,'Annex 2 EHV charges'!$A:$O,10,FALSE)),"")</f>
        <v/>
      </c>
      <c r="H342" s="110" t="str">
        <f>IFERROR(IF(VLOOKUP($A342,'Annex 2 EHV charges'!$A:$O,11,FALSE)=0,"",VLOOKUP($A342,'Annex 2 EHV charges'!$A:$O,11,FALSE)),"")</f>
        <v/>
      </c>
    </row>
    <row r="343" spans="1:8" x14ac:dyDescent="0.2">
      <c r="A343" s="103" t="str">
        <f t="array" ref="A343">IFERROR(INDEX('Annex 2 EHV charges'!$A$11:$A$410, MATCH(0, IF(ISBLANK('Annex 2 EHV charges'!$A$11:$A$410),1, COUNTIF(A$4:$A342, 'Annex 2 EHV charges'!$A$11:$A$410)), 0)),"")</f>
        <v/>
      </c>
      <c r="B343" s="103" t="str">
        <f>IF($A343="","",VLOOKUP($A343,'Annex 2 EHV charges'!$A:$O,2,0))</f>
        <v/>
      </c>
      <c r="C343" s="104" t="str">
        <f>IF($A343="","",VLOOKUP($A343,'Annex 2 EHV charges'!$A:$O,3,0))</f>
        <v/>
      </c>
      <c r="D343" s="103" t="str">
        <f>IF($A343="","",VLOOKUP($A343,'Annex 2 EHV charges'!$A:$O,7,0))</f>
        <v/>
      </c>
      <c r="E343" s="108" t="str">
        <f>IFERROR(IF(VLOOKUP($A343,'Annex 2 EHV charges'!$A:$O,8,FALSE)=0,"",VLOOKUP($A343,'Annex 2 EHV charges'!$A:$O,8,FALSE)),"")</f>
        <v/>
      </c>
      <c r="F343" s="109" t="str">
        <f>IFERROR(IF(VLOOKUP($A343,'Annex 2 EHV charges'!$A:$O,9,FALSE)=0,"",VLOOKUP($A343,'Annex 2 EHV charges'!$A:$O,9,FALSE)),"")</f>
        <v/>
      </c>
      <c r="G343" s="110" t="str">
        <f>IFERROR(IF(VLOOKUP($A343,'Annex 2 EHV charges'!$A:$O,10,FALSE)=0,"",VLOOKUP($A343,'Annex 2 EHV charges'!$A:$O,10,FALSE)),"")</f>
        <v/>
      </c>
      <c r="H343" s="110" t="str">
        <f>IFERROR(IF(VLOOKUP($A343,'Annex 2 EHV charges'!$A:$O,11,FALSE)=0,"",VLOOKUP($A343,'Annex 2 EHV charges'!$A:$O,11,FALSE)),"")</f>
        <v/>
      </c>
    </row>
    <row r="344" spans="1:8" x14ac:dyDescent="0.2">
      <c r="A344" s="103" t="str">
        <f t="array" ref="A344">IFERROR(INDEX('Annex 2 EHV charges'!$A$11:$A$410, MATCH(0, IF(ISBLANK('Annex 2 EHV charges'!$A$11:$A$410),1, COUNTIF(A$4:$A343, 'Annex 2 EHV charges'!$A$11:$A$410)), 0)),"")</f>
        <v/>
      </c>
      <c r="B344" s="103" t="str">
        <f>IF($A344="","",VLOOKUP($A344,'Annex 2 EHV charges'!$A:$O,2,0))</f>
        <v/>
      </c>
      <c r="C344" s="104" t="str">
        <f>IF($A344="","",VLOOKUP($A344,'Annex 2 EHV charges'!$A:$O,3,0))</f>
        <v/>
      </c>
      <c r="D344" s="103" t="str">
        <f>IF($A344="","",VLOOKUP($A344,'Annex 2 EHV charges'!$A:$O,7,0))</f>
        <v/>
      </c>
      <c r="E344" s="108" t="str">
        <f>IFERROR(IF(VLOOKUP($A344,'Annex 2 EHV charges'!$A:$O,8,FALSE)=0,"",VLOOKUP($A344,'Annex 2 EHV charges'!$A:$O,8,FALSE)),"")</f>
        <v/>
      </c>
      <c r="F344" s="109" t="str">
        <f>IFERROR(IF(VLOOKUP($A344,'Annex 2 EHV charges'!$A:$O,9,FALSE)=0,"",VLOOKUP($A344,'Annex 2 EHV charges'!$A:$O,9,FALSE)),"")</f>
        <v/>
      </c>
      <c r="G344" s="110" t="str">
        <f>IFERROR(IF(VLOOKUP($A344,'Annex 2 EHV charges'!$A:$O,10,FALSE)=0,"",VLOOKUP($A344,'Annex 2 EHV charges'!$A:$O,10,FALSE)),"")</f>
        <v/>
      </c>
      <c r="H344" s="110" t="str">
        <f>IFERROR(IF(VLOOKUP($A344,'Annex 2 EHV charges'!$A:$O,11,FALSE)=0,"",VLOOKUP($A344,'Annex 2 EHV charges'!$A:$O,11,FALSE)),"")</f>
        <v/>
      </c>
    </row>
    <row r="345" spans="1:8" x14ac:dyDescent="0.2">
      <c r="A345" s="103" t="str">
        <f t="array" ref="A345">IFERROR(INDEX('Annex 2 EHV charges'!$A$11:$A$410, MATCH(0, IF(ISBLANK('Annex 2 EHV charges'!$A$11:$A$410),1, COUNTIF(A$4:$A344, 'Annex 2 EHV charges'!$A$11:$A$410)), 0)),"")</f>
        <v/>
      </c>
      <c r="B345" s="103" t="str">
        <f>IF($A345="","",VLOOKUP($A345,'Annex 2 EHV charges'!$A:$O,2,0))</f>
        <v/>
      </c>
      <c r="C345" s="104" t="str">
        <f>IF($A345="","",VLOOKUP($A345,'Annex 2 EHV charges'!$A:$O,3,0))</f>
        <v/>
      </c>
      <c r="D345" s="103" t="str">
        <f>IF($A345="","",VLOOKUP($A345,'Annex 2 EHV charges'!$A:$O,7,0))</f>
        <v/>
      </c>
      <c r="E345" s="108" t="str">
        <f>IFERROR(IF(VLOOKUP($A345,'Annex 2 EHV charges'!$A:$O,8,FALSE)=0,"",VLOOKUP($A345,'Annex 2 EHV charges'!$A:$O,8,FALSE)),"")</f>
        <v/>
      </c>
      <c r="F345" s="109" t="str">
        <f>IFERROR(IF(VLOOKUP($A345,'Annex 2 EHV charges'!$A:$O,9,FALSE)=0,"",VLOOKUP($A345,'Annex 2 EHV charges'!$A:$O,9,FALSE)),"")</f>
        <v/>
      </c>
      <c r="G345" s="110" t="str">
        <f>IFERROR(IF(VLOOKUP($A345,'Annex 2 EHV charges'!$A:$O,10,FALSE)=0,"",VLOOKUP($A345,'Annex 2 EHV charges'!$A:$O,10,FALSE)),"")</f>
        <v/>
      </c>
      <c r="H345" s="110" t="str">
        <f>IFERROR(IF(VLOOKUP($A345,'Annex 2 EHV charges'!$A:$O,11,FALSE)=0,"",VLOOKUP($A345,'Annex 2 EHV charges'!$A:$O,11,FALSE)),"")</f>
        <v/>
      </c>
    </row>
    <row r="346" spans="1:8" x14ac:dyDescent="0.2">
      <c r="A346" s="103" t="str">
        <f t="array" ref="A346">IFERROR(INDEX('Annex 2 EHV charges'!$A$11:$A$410, MATCH(0, IF(ISBLANK('Annex 2 EHV charges'!$A$11:$A$410),1, COUNTIF(A$4:$A345, 'Annex 2 EHV charges'!$A$11:$A$410)), 0)),"")</f>
        <v/>
      </c>
      <c r="B346" s="103" t="str">
        <f>IF($A346="","",VLOOKUP($A346,'Annex 2 EHV charges'!$A:$O,2,0))</f>
        <v/>
      </c>
      <c r="C346" s="104" t="str">
        <f>IF($A346="","",VLOOKUP($A346,'Annex 2 EHV charges'!$A:$O,3,0))</f>
        <v/>
      </c>
      <c r="D346" s="103" t="str">
        <f>IF($A346="","",VLOOKUP($A346,'Annex 2 EHV charges'!$A:$O,7,0))</f>
        <v/>
      </c>
      <c r="E346" s="108" t="str">
        <f>IFERROR(IF(VLOOKUP($A346,'Annex 2 EHV charges'!$A:$O,8,FALSE)=0,"",VLOOKUP($A346,'Annex 2 EHV charges'!$A:$O,8,FALSE)),"")</f>
        <v/>
      </c>
      <c r="F346" s="109" t="str">
        <f>IFERROR(IF(VLOOKUP($A346,'Annex 2 EHV charges'!$A:$O,9,FALSE)=0,"",VLOOKUP($A346,'Annex 2 EHV charges'!$A:$O,9,FALSE)),"")</f>
        <v/>
      </c>
      <c r="G346" s="110" t="str">
        <f>IFERROR(IF(VLOOKUP($A346,'Annex 2 EHV charges'!$A:$O,10,FALSE)=0,"",VLOOKUP($A346,'Annex 2 EHV charges'!$A:$O,10,FALSE)),"")</f>
        <v/>
      </c>
      <c r="H346" s="110" t="str">
        <f>IFERROR(IF(VLOOKUP($A346,'Annex 2 EHV charges'!$A:$O,11,FALSE)=0,"",VLOOKUP($A346,'Annex 2 EHV charges'!$A:$O,11,FALSE)),"")</f>
        <v/>
      </c>
    </row>
    <row r="347" spans="1:8" x14ac:dyDescent="0.2">
      <c r="A347" s="103" t="str">
        <f t="array" ref="A347">IFERROR(INDEX('Annex 2 EHV charges'!$A$11:$A$410, MATCH(0, IF(ISBLANK('Annex 2 EHV charges'!$A$11:$A$410),1, COUNTIF(A$4:$A346, 'Annex 2 EHV charges'!$A$11:$A$410)), 0)),"")</f>
        <v/>
      </c>
      <c r="B347" s="103" t="str">
        <f>IF($A347="","",VLOOKUP($A347,'Annex 2 EHV charges'!$A:$O,2,0))</f>
        <v/>
      </c>
      <c r="C347" s="104" t="str">
        <f>IF($A347="","",VLOOKUP($A347,'Annex 2 EHV charges'!$A:$O,3,0))</f>
        <v/>
      </c>
      <c r="D347" s="103" t="str">
        <f>IF($A347="","",VLOOKUP($A347,'Annex 2 EHV charges'!$A:$O,7,0))</f>
        <v/>
      </c>
      <c r="E347" s="108" t="str">
        <f>IFERROR(IF(VLOOKUP($A347,'Annex 2 EHV charges'!$A:$O,8,FALSE)=0,"",VLOOKUP($A347,'Annex 2 EHV charges'!$A:$O,8,FALSE)),"")</f>
        <v/>
      </c>
      <c r="F347" s="109" t="str">
        <f>IFERROR(IF(VLOOKUP($A347,'Annex 2 EHV charges'!$A:$O,9,FALSE)=0,"",VLOOKUP($A347,'Annex 2 EHV charges'!$A:$O,9,FALSE)),"")</f>
        <v/>
      </c>
      <c r="G347" s="110" t="str">
        <f>IFERROR(IF(VLOOKUP($A347,'Annex 2 EHV charges'!$A:$O,10,FALSE)=0,"",VLOOKUP($A347,'Annex 2 EHV charges'!$A:$O,10,FALSE)),"")</f>
        <v/>
      </c>
      <c r="H347" s="110" t="str">
        <f>IFERROR(IF(VLOOKUP($A347,'Annex 2 EHV charges'!$A:$O,11,FALSE)=0,"",VLOOKUP($A347,'Annex 2 EHV charges'!$A:$O,11,FALSE)),"")</f>
        <v/>
      </c>
    </row>
    <row r="348" spans="1:8" x14ac:dyDescent="0.2">
      <c r="A348" s="103" t="str">
        <f t="array" ref="A348">IFERROR(INDEX('Annex 2 EHV charges'!$A$11:$A$410, MATCH(0, IF(ISBLANK('Annex 2 EHV charges'!$A$11:$A$410),1, COUNTIF(A$4:$A347, 'Annex 2 EHV charges'!$A$11:$A$410)), 0)),"")</f>
        <v/>
      </c>
      <c r="B348" s="103" t="str">
        <f>IF($A348="","",VLOOKUP($A348,'Annex 2 EHV charges'!$A:$O,2,0))</f>
        <v/>
      </c>
      <c r="C348" s="104" t="str">
        <f>IF($A348="","",VLOOKUP($A348,'Annex 2 EHV charges'!$A:$O,3,0))</f>
        <v/>
      </c>
      <c r="D348" s="103" t="str">
        <f>IF($A348="","",VLOOKUP($A348,'Annex 2 EHV charges'!$A:$O,7,0))</f>
        <v/>
      </c>
      <c r="E348" s="108" t="str">
        <f>IFERROR(IF(VLOOKUP($A348,'Annex 2 EHV charges'!$A:$O,8,FALSE)=0,"",VLOOKUP($A348,'Annex 2 EHV charges'!$A:$O,8,FALSE)),"")</f>
        <v/>
      </c>
      <c r="F348" s="109" t="str">
        <f>IFERROR(IF(VLOOKUP($A348,'Annex 2 EHV charges'!$A:$O,9,FALSE)=0,"",VLOOKUP($A348,'Annex 2 EHV charges'!$A:$O,9,FALSE)),"")</f>
        <v/>
      </c>
      <c r="G348" s="110" t="str">
        <f>IFERROR(IF(VLOOKUP($A348,'Annex 2 EHV charges'!$A:$O,10,FALSE)=0,"",VLOOKUP($A348,'Annex 2 EHV charges'!$A:$O,10,FALSE)),"")</f>
        <v/>
      </c>
      <c r="H348" s="110" t="str">
        <f>IFERROR(IF(VLOOKUP($A348,'Annex 2 EHV charges'!$A:$O,11,FALSE)=0,"",VLOOKUP($A348,'Annex 2 EHV charges'!$A:$O,11,FALSE)),"")</f>
        <v/>
      </c>
    </row>
    <row r="349" spans="1:8" x14ac:dyDescent="0.2">
      <c r="A349" s="103" t="str">
        <f t="array" ref="A349">IFERROR(INDEX('Annex 2 EHV charges'!$A$11:$A$410, MATCH(0, IF(ISBLANK('Annex 2 EHV charges'!$A$11:$A$410),1, COUNTIF(A$4:$A348, 'Annex 2 EHV charges'!$A$11:$A$410)), 0)),"")</f>
        <v/>
      </c>
      <c r="B349" s="103" t="str">
        <f>IF($A349="","",VLOOKUP($A349,'Annex 2 EHV charges'!$A:$O,2,0))</f>
        <v/>
      </c>
      <c r="C349" s="104" t="str">
        <f>IF($A349="","",VLOOKUP($A349,'Annex 2 EHV charges'!$A:$O,3,0))</f>
        <v/>
      </c>
      <c r="D349" s="103" t="str">
        <f>IF($A349="","",VLOOKUP($A349,'Annex 2 EHV charges'!$A:$O,7,0))</f>
        <v/>
      </c>
      <c r="E349" s="108" t="str">
        <f>IFERROR(IF(VLOOKUP($A349,'Annex 2 EHV charges'!$A:$O,8,FALSE)=0,"",VLOOKUP($A349,'Annex 2 EHV charges'!$A:$O,8,FALSE)),"")</f>
        <v/>
      </c>
      <c r="F349" s="109" t="str">
        <f>IFERROR(IF(VLOOKUP($A349,'Annex 2 EHV charges'!$A:$O,9,FALSE)=0,"",VLOOKUP($A349,'Annex 2 EHV charges'!$A:$O,9,FALSE)),"")</f>
        <v/>
      </c>
      <c r="G349" s="110" t="str">
        <f>IFERROR(IF(VLOOKUP($A349,'Annex 2 EHV charges'!$A:$O,10,FALSE)=0,"",VLOOKUP($A349,'Annex 2 EHV charges'!$A:$O,10,FALSE)),"")</f>
        <v/>
      </c>
      <c r="H349" s="110" t="str">
        <f>IFERROR(IF(VLOOKUP($A349,'Annex 2 EHV charges'!$A:$O,11,FALSE)=0,"",VLOOKUP($A349,'Annex 2 EHV charges'!$A:$O,11,FALSE)),"")</f>
        <v/>
      </c>
    </row>
    <row r="350" spans="1:8" x14ac:dyDescent="0.2">
      <c r="A350" s="103" t="str">
        <f t="array" ref="A350">IFERROR(INDEX('Annex 2 EHV charges'!$A$11:$A$410, MATCH(0, IF(ISBLANK('Annex 2 EHV charges'!$A$11:$A$410),1, COUNTIF(A$4:$A349, 'Annex 2 EHV charges'!$A$11:$A$410)), 0)),"")</f>
        <v/>
      </c>
      <c r="B350" s="103" t="str">
        <f>IF($A350="","",VLOOKUP($A350,'Annex 2 EHV charges'!$A:$O,2,0))</f>
        <v/>
      </c>
      <c r="C350" s="104" t="str">
        <f>IF($A350="","",VLOOKUP($A350,'Annex 2 EHV charges'!$A:$O,3,0))</f>
        <v/>
      </c>
      <c r="D350" s="103" t="str">
        <f>IF($A350="","",VLOOKUP($A350,'Annex 2 EHV charges'!$A:$O,7,0))</f>
        <v/>
      </c>
      <c r="E350" s="108" t="str">
        <f>IFERROR(IF(VLOOKUP($A350,'Annex 2 EHV charges'!$A:$O,8,FALSE)=0,"",VLOOKUP($A350,'Annex 2 EHV charges'!$A:$O,8,FALSE)),"")</f>
        <v/>
      </c>
      <c r="F350" s="109" t="str">
        <f>IFERROR(IF(VLOOKUP($A350,'Annex 2 EHV charges'!$A:$O,9,FALSE)=0,"",VLOOKUP($A350,'Annex 2 EHV charges'!$A:$O,9,FALSE)),"")</f>
        <v/>
      </c>
      <c r="G350" s="110" t="str">
        <f>IFERROR(IF(VLOOKUP($A350,'Annex 2 EHV charges'!$A:$O,10,FALSE)=0,"",VLOOKUP($A350,'Annex 2 EHV charges'!$A:$O,10,FALSE)),"")</f>
        <v/>
      </c>
      <c r="H350" s="110" t="str">
        <f>IFERROR(IF(VLOOKUP($A350,'Annex 2 EHV charges'!$A:$O,11,FALSE)=0,"",VLOOKUP($A350,'Annex 2 EHV charges'!$A:$O,11,FALSE)),"")</f>
        <v/>
      </c>
    </row>
    <row r="351" spans="1:8" x14ac:dyDescent="0.2">
      <c r="A351" s="103" t="str">
        <f t="array" ref="A351">IFERROR(INDEX('Annex 2 EHV charges'!$A$11:$A$410, MATCH(0, IF(ISBLANK('Annex 2 EHV charges'!$A$11:$A$410),1, COUNTIF(A$4:$A350, 'Annex 2 EHV charges'!$A$11:$A$410)), 0)),"")</f>
        <v/>
      </c>
      <c r="B351" s="103" t="str">
        <f>IF($A351="","",VLOOKUP($A351,'Annex 2 EHV charges'!$A:$O,2,0))</f>
        <v/>
      </c>
      <c r="C351" s="104" t="str">
        <f>IF($A351="","",VLOOKUP($A351,'Annex 2 EHV charges'!$A:$O,3,0))</f>
        <v/>
      </c>
      <c r="D351" s="103" t="str">
        <f>IF($A351="","",VLOOKUP($A351,'Annex 2 EHV charges'!$A:$O,7,0))</f>
        <v/>
      </c>
      <c r="E351" s="108" t="str">
        <f>IFERROR(IF(VLOOKUP($A351,'Annex 2 EHV charges'!$A:$O,8,FALSE)=0,"",VLOOKUP($A351,'Annex 2 EHV charges'!$A:$O,8,FALSE)),"")</f>
        <v/>
      </c>
      <c r="F351" s="109" t="str">
        <f>IFERROR(IF(VLOOKUP($A351,'Annex 2 EHV charges'!$A:$O,9,FALSE)=0,"",VLOOKUP($A351,'Annex 2 EHV charges'!$A:$O,9,FALSE)),"")</f>
        <v/>
      </c>
      <c r="G351" s="110" t="str">
        <f>IFERROR(IF(VLOOKUP($A351,'Annex 2 EHV charges'!$A:$O,10,FALSE)=0,"",VLOOKUP($A351,'Annex 2 EHV charges'!$A:$O,10,FALSE)),"")</f>
        <v/>
      </c>
      <c r="H351" s="110" t="str">
        <f>IFERROR(IF(VLOOKUP($A351,'Annex 2 EHV charges'!$A:$O,11,FALSE)=0,"",VLOOKUP($A351,'Annex 2 EHV charges'!$A:$O,11,FALSE)),"")</f>
        <v/>
      </c>
    </row>
    <row r="352" spans="1:8" x14ac:dyDescent="0.2">
      <c r="A352" s="103" t="str">
        <f t="array" ref="A352">IFERROR(INDEX('Annex 2 EHV charges'!$A$11:$A$410, MATCH(0, IF(ISBLANK('Annex 2 EHV charges'!$A$11:$A$410),1, COUNTIF(A$4:$A351, 'Annex 2 EHV charges'!$A$11:$A$410)), 0)),"")</f>
        <v/>
      </c>
      <c r="B352" s="103" t="str">
        <f>IF($A352="","",VLOOKUP($A352,'Annex 2 EHV charges'!$A:$O,2,0))</f>
        <v/>
      </c>
      <c r="C352" s="104" t="str">
        <f>IF($A352="","",VLOOKUP($A352,'Annex 2 EHV charges'!$A:$O,3,0))</f>
        <v/>
      </c>
      <c r="D352" s="103" t="str">
        <f>IF($A352="","",VLOOKUP($A352,'Annex 2 EHV charges'!$A:$O,7,0))</f>
        <v/>
      </c>
      <c r="E352" s="108" t="str">
        <f>IFERROR(IF(VLOOKUP($A352,'Annex 2 EHV charges'!$A:$O,8,FALSE)=0,"",VLOOKUP($A352,'Annex 2 EHV charges'!$A:$O,8,FALSE)),"")</f>
        <v/>
      </c>
      <c r="F352" s="109" t="str">
        <f>IFERROR(IF(VLOOKUP($A352,'Annex 2 EHV charges'!$A:$O,9,FALSE)=0,"",VLOOKUP($A352,'Annex 2 EHV charges'!$A:$O,9,FALSE)),"")</f>
        <v/>
      </c>
      <c r="G352" s="110" t="str">
        <f>IFERROR(IF(VLOOKUP($A352,'Annex 2 EHV charges'!$A:$O,10,FALSE)=0,"",VLOOKUP($A352,'Annex 2 EHV charges'!$A:$O,10,FALSE)),"")</f>
        <v/>
      </c>
      <c r="H352" s="110" t="str">
        <f>IFERROR(IF(VLOOKUP($A352,'Annex 2 EHV charges'!$A:$O,11,FALSE)=0,"",VLOOKUP($A352,'Annex 2 EHV charges'!$A:$O,11,FALSE)),"")</f>
        <v/>
      </c>
    </row>
    <row r="353" spans="1:8" x14ac:dyDescent="0.2">
      <c r="A353" s="103" t="str">
        <f t="array" ref="A353">IFERROR(INDEX('Annex 2 EHV charges'!$A$11:$A$410, MATCH(0, IF(ISBLANK('Annex 2 EHV charges'!$A$11:$A$410),1, COUNTIF(A$4:$A352, 'Annex 2 EHV charges'!$A$11:$A$410)), 0)),"")</f>
        <v/>
      </c>
      <c r="B353" s="103" t="str">
        <f>IF($A353="","",VLOOKUP($A353,'Annex 2 EHV charges'!$A:$O,2,0))</f>
        <v/>
      </c>
      <c r="C353" s="104" t="str">
        <f>IF($A353="","",VLOOKUP($A353,'Annex 2 EHV charges'!$A:$O,3,0))</f>
        <v/>
      </c>
      <c r="D353" s="103" t="str">
        <f>IF($A353="","",VLOOKUP($A353,'Annex 2 EHV charges'!$A:$O,7,0))</f>
        <v/>
      </c>
      <c r="E353" s="108" t="str">
        <f>IFERROR(IF(VLOOKUP($A353,'Annex 2 EHV charges'!$A:$O,8,FALSE)=0,"",VLOOKUP($A353,'Annex 2 EHV charges'!$A:$O,8,FALSE)),"")</f>
        <v/>
      </c>
      <c r="F353" s="109" t="str">
        <f>IFERROR(IF(VLOOKUP($A353,'Annex 2 EHV charges'!$A:$O,9,FALSE)=0,"",VLOOKUP($A353,'Annex 2 EHV charges'!$A:$O,9,FALSE)),"")</f>
        <v/>
      </c>
      <c r="G353" s="110" t="str">
        <f>IFERROR(IF(VLOOKUP($A353,'Annex 2 EHV charges'!$A:$O,10,FALSE)=0,"",VLOOKUP($A353,'Annex 2 EHV charges'!$A:$O,10,FALSE)),"")</f>
        <v/>
      </c>
      <c r="H353" s="110" t="str">
        <f>IFERROR(IF(VLOOKUP($A353,'Annex 2 EHV charges'!$A:$O,11,FALSE)=0,"",VLOOKUP($A353,'Annex 2 EHV charges'!$A:$O,11,FALSE)),"")</f>
        <v/>
      </c>
    </row>
    <row r="354" spans="1:8" x14ac:dyDescent="0.2">
      <c r="A354" s="103" t="str">
        <f t="array" ref="A354">IFERROR(INDEX('Annex 2 EHV charges'!$A$11:$A$410, MATCH(0, IF(ISBLANK('Annex 2 EHV charges'!$A$11:$A$410),1, COUNTIF(A$4:$A353, 'Annex 2 EHV charges'!$A$11:$A$410)), 0)),"")</f>
        <v/>
      </c>
      <c r="B354" s="103" t="str">
        <f>IF($A354="","",VLOOKUP($A354,'Annex 2 EHV charges'!$A:$O,2,0))</f>
        <v/>
      </c>
      <c r="C354" s="104" t="str">
        <f>IF($A354="","",VLOOKUP($A354,'Annex 2 EHV charges'!$A:$O,3,0))</f>
        <v/>
      </c>
      <c r="D354" s="103" t="str">
        <f>IF($A354="","",VLOOKUP($A354,'Annex 2 EHV charges'!$A:$O,7,0))</f>
        <v/>
      </c>
      <c r="E354" s="108" t="str">
        <f>IFERROR(IF(VLOOKUP($A354,'Annex 2 EHV charges'!$A:$O,8,FALSE)=0,"",VLOOKUP($A354,'Annex 2 EHV charges'!$A:$O,8,FALSE)),"")</f>
        <v/>
      </c>
      <c r="F354" s="109" t="str">
        <f>IFERROR(IF(VLOOKUP($A354,'Annex 2 EHV charges'!$A:$O,9,FALSE)=0,"",VLOOKUP($A354,'Annex 2 EHV charges'!$A:$O,9,FALSE)),"")</f>
        <v/>
      </c>
      <c r="G354" s="110" t="str">
        <f>IFERROR(IF(VLOOKUP($A354,'Annex 2 EHV charges'!$A:$O,10,FALSE)=0,"",VLOOKUP($A354,'Annex 2 EHV charges'!$A:$O,10,FALSE)),"")</f>
        <v/>
      </c>
      <c r="H354" s="110" t="str">
        <f>IFERROR(IF(VLOOKUP($A354,'Annex 2 EHV charges'!$A:$O,11,FALSE)=0,"",VLOOKUP($A354,'Annex 2 EHV charges'!$A:$O,11,FALSE)),"")</f>
        <v/>
      </c>
    </row>
    <row r="355" spans="1:8" x14ac:dyDescent="0.2">
      <c r="A355" s="103" t="str">
        <f t="array" ref="A355">IFERROR(INDEX('Annex 2 EHV charges'!$A$11:$A$410, MATCH(0, IF(ISBLANK('Annex 2 EHV charges'!$A$11:$A$410),1, COUNTIF(A$4:$A354, 'Annex 2 EHV charges'!$A$11:$A$410)), 0)),"")</f>
        <v/>
      </c>
      <c r="B355" s="103" t="str">
        <f>IF($A355="","",VLOOKUP($A355,'Annex 2 EHV charges'!$A:$O,2,0))</f>
        <v/>
      </c>
      <c r="C355" s="104" t="str">
        <f>IF($A355="","",VLOOKUP($A355,'Annex 2 EHV charges'!$A:$O,3,0))</f>
        <v/>
      </c>
      <c r="D355" s="103" t="str">
        <f>IF($A355="","",VLOOKUP($A355,'Annex 2 EHV charges'!$A:$O,7,0))</f>
        <v/>
      </c>
      <c r="E355" s="108" t="str">
        <f>IFERROR(IF(VLOOKUP($A355,'Annex 2 EHV charges'!$A:$O,8,FALSE)=0,"",VLOOKUP($A355,'Annex 2 EHV charges'!$A:$O,8,FALSE)),"")</f>
        <v/>
      </c>
      <c r="F355" s="109" t="str">
        <f>IFERROR(IF(VLOOKUP($A355,'Annex 2 EHV charges'!$A:$O,9,FALSE)=0,"",VLOOKUP($A355,'Annex 2 EHV charges'!$A:$O,9,FALSE)),"")</f>
        <v/>
      </c>
      <c r="G355" s="110" t="str">
        <f>IFERROR(IF(VLOOKUP($A355,'Annex 2 EHV charges'!$A:$O,10,FALSE)=0,"",VLOOKUP($A355,'Annex 2 EHV charges'!$A:$O,10,FALSE)),"")</f>
        <v/>
      </c>
      <c r="H355" s="110" t="str">
        <f>IFERROR(IF(VLOOKUP($A355,'Annex 2 EHV charges'!$A:$O,11,FALSE)=0,"",VLOOKUP($A355,'Annex 2 EHV charges'!$A:$O,11,FALSE)),"")</f>
        <v/>
      </c>
    </row>
    <row r="356" spans="1:8" x14ac:dyDescent="0.2">
      <c r="A356" s="103" t="str">
        <f t="array" ref="A356">IFERROR(INDEX('Annex 2 EHV charges'!$A$11:$A$410, MATCH(0, IF(ISBLANK('Annex 2 EHV charges'!$A$11:$A$410),1, COUNTIF(A$4:$A355, 'Annex 2 EHV charges'!$A$11:$A$410)), 0)),"")</f>
        <v/>
      </c>
      <c r="B356" s="103" t="str">
        <f>IF($A356="","",VLOOKUP($A356,'Annex 2 EHV charges'!$A:$O,2,0))</f>
        <v/>
      </c>
      <c r="C356" s="104" t="str">
        <f>IF($A356="","",VLOOKUP($A356,'Annex 2 EHV charges'!$A:$O,3,0))</f>
        <v/>
      </c>
      <c r="D356" s="103" t="str">
        <f>IF($A356="","",VLOOKUP($A356,'Annex 2 EHV charges'!$A:$O,7,0))</f>
        <v/>
      </c>
      <c r="E356" s="108" t="str">
        <f>IFERROR(IF(VLOOKUP($A356,'Annex 2 EHV charges'!$A:$O,8,FALSE)=0,"",VLOOKUP($A356,'Annex 2 EHV charges'!$A:$O,8,FALSE)),"")</f>
        <v/>
      </c>
      <c r="F356" s="109" t="str">
        <f>IFERROR(IF(VLOOKUP($A356,'Annex 2 EHV charges'!$A:$O,9,FALSE)=0,"",VLOOKUP($A356,'Annex 2 EHV charges'!$A:$O,9,FALSE)),"")</f>
        <v/>
      </c>
      <c r="G356" s="110" t="str">
        <f>IFERROR(IF(VLOOKUP($A356,'Annex 2 EHV charges'!$A:$O,10,FALSE)=0,"",VLOOKUP($A356,'Annex 2 EHV charges'!$A:$O,10,FALSE)),"")</f>
        <v/>
      </c>
      <c r="H356" s="110" t="str">
        <f>IFERROR(IF(VLOOKUP($A356,'Annex 2 EHV charges'!$A:$O,11,FALSE)=0,"",VLOOKUP($A356,'Annex 2 EHV charges'!$A:$O,11,FALSE)),"")</f>
        <v/>
      </c>
    </row>
    <row r="357" spans="1:8" x14ac:dyDescent="0.2">
      <c r="A357" s="103" t="str">
        <f t="array" ref="A357">IFERROR(INDEX('Annex 2 EHV charges'!$A$11:$A$410, MATCH(0, IF(ISBLANK('Annex 2 EHV charges'!$A$11:$A$410),1, COUNTIF(A$4:$A356, 'Annex 2 EHV charges'!$A$11:$A$410)), 0)),"")</f>
        <v/>
      </c>
      <c r="B357" s="103" t="str">
        <f>IF($A357="","",VLOOKUP($A357,'Annex 2 EHV charges'!$A:$O,2,0))</f>
        <v/>
      </c>
      <c r="C357" s="104" t="str">
        <f>IF($A357="","",VLOOKUP($A357,'Annex 2 EHV charges'!$A:$O,3,0))</f>
        <v/>
      </c>
      <c r="D357" s="103" t="str">
        <f>IF($A357="","",VLOOKUP($A357,'Annex 2 EHV charges'!$A:$O,7,0))</f>
        <v/>
      </c>
      <c r="E357" s="108" t="str">
        <f>IFERROR(IF(VLOOKUP($A357,'Annex 2 EHV charges'!$A:$O,8,FALSE)=0,"",VLOOKUP($A357,'Annex 2 EHV charges'!$A:$O,8,FALSE)),"")</f>
        <v/>
      </c>
      <c r="F357" s="109" t="str">
        <f>IFERROR(IF(VLOOKUP($A357,'Annex 2 EHV charges'!$A:$O,9,FALSE)=0,"",VLOOKUP($A357,'Annex 2 EHV charges'!$A:$O,9,FALSE)),"")</f>
        <v/>
      </c>
      <c r="G357" s="110" t="str">
        <f>IFERROR(IF(VLOOKUP($A357,'Annex 2 EHV charges'!$A:$O,10,FALSE)=0,"",VLOOKUP($A357,'Annex 2 EHV charges'!$A:$O,10,FALSE)),"")</f>
        <v/>
      </c>
      <c r="H357" s="110" t="str">
        <f>IFERROR(IF(VLOOKUP($A357,'Annex 2 EHV charges'!$A:$O,11,FALSE)=0,"",VLOOKUP($A357,'Annex 2 EHV charges'!$A:$O,11,FALSE)),"")</f>
        <v/>
      </c>
    </row>
    <row r="358" spans="1:8" x14ac:dyDescent="0.2">
      <c r="A358" s="103" t="str">
        <f t="array" ref="A358">IFERROR(INDEX('Annex 2 EHV charges'!$A$11:$A$410, MATCH(0, IF(ISBLANK('Annex 2 EHV charges'!$A$11:$A$410),1, COUNTIF(A$4:$A357, 'Annex 2 EHV charges'!$A$11:$A$410)), 0)),"")</f>
        <v/>
      </c>
      <c r="B358" s="103" t="str">
        <f>IF($A358="","",VLOOKUP($A358,'Annex 2 EHV charges'!$A:$O,2,0))</f>
        <v/>
      </c>
      <c r="C358" s="104" t="str">
        <f>IF($A358="","",VLOOKUP($A358,'Annex 2 EHV charges'!$A:$O,3,0))</f>
        <v/>
      </c>
      <c r="D358" s="103" t="str">
        <f>IF($A358="","",VLOOKUP($A358,'Annex 2 EHV charges'!$A:$O,7,0))</f>
        <v/>
      </c>
      <c r="E358" s="108" t="str">
        <f>IFERROR(IF(VLOOKUP($A358,'Annex 2 EHV charges'!$A:$O,8,FALSE)=0,"",VLOOKUP($A358,'Annex 2 EHV charges'!$A:$O,8,FALSE)),"")</f>
        <v/>
      </c>
      <c r="F358" s="109" t="str">
        <f>IFERROR(IF(VLOOKUP($A358,'Annex 2 EHV charges'!$A:$O,9,FALSE)=0,"",VLOOKUP($A358,'Annex 2 EHV charges'!$A:$O,9,FALSE)),"")</f>
        <v/>
      </c>
      <c r="G358" s="110" t="str">
        <f>IFERROR(IF(VLOOKUP($A358,'Annex 2 EHV charges'!$A:$O,10,FALSE)=0,"",VLOOKUP($A358,'Annex 2 EHV charges'!$A:$O,10,FALSE)),"")</f>
        <v/>
      </c>
      <c r="H358" s="110" t="str">
        <f>IFERROR(IF(VLOOKUP($A358,'Annex 2 EHV charges'!$A:$O,11,FALSE)=0,"",VLOOKUP($A358,'Annex 2 EHV charges'!$A:$O,11,FALSE)),"")</f>
        <v/>
      </c>
    </row>
    <row r="359" spans="1:8" x14ac:dyDescent="0.2">
      <c r="A359" s="103" t="str">
        <f t="array" ref="A359">IFERROR(INDEX('Annex 2 EHV charges'!$A$11:$A$410, MATCH(0, IF(ISBLANK('Annex 2 EHV charges'!$A$11:$A$410),1, COUNTIF(A$4:$A358, 'Annex 2 EHV charges'!$A$11:$A$410)), 0)),"")</f>
        <v/>
      </c>
      <c r="B359" s="103" t="str">
        <f>IF($A359="","",VLOOKUP($A359,'Annex 2 EHV charges'!$A:$O,2,0))</f>
        <v/>
      </c>
      <c r="C359" s="104" t="str">
        <f>IF($A359="","",VLOOKUP($A359,'Annex 2 EHV charges'!$A:$O,3,0))</f>
        <v/>
      </c>
      <c r="D359" s="103" t="str">
        <f>IF($A359="","",VLOOKUP($A359,'Annex 2 EHV charges'!$A:$O,7,0))</f>
        <v/>
      </c>
      <c r="E359" s="108" t="str">
        <f>IFERROR(IF(VLOOKUP($A359,'Annex 2 EHV charges'!$A:$O,8,FALSE)=0,"",VLOOKUP($A359,'Annex 2 EHV charges'!$A:$O,8,FALSE)),"")</f>
        <v/>
      </c>
      <c r="F359" s="109" t="str">
        <f>IFERROR(IF(VLOOKUP($A359,'Annex 2 EHV charges'!$A:$O,9,FALSE)=0,"",VLOOKUP($A359,'Annex 2 EHV charges'!$A:$O,9,FALSE)),"")</f>
        <v/>
      </c>
      <c r="G359" s="110" t="str">
        <f>IFERROR(IF(VLOOKUP($A359,'Annex 2 EHV charges'!$A:$O,10,FALSE)=0,"",VLOOKUP($A359,'Annex 2 EHV charges'!$A:$O,10,FALSE)),"")</f>
        <v/>
      </c>
      <c r="H359" s="110" t="str">
        <f>IFERROR(IF(VLOOKUP($A359,'Annex 2 EHV charges'!$A:$O,11,FALSE)=0,"",VLOOKUP($A359,'Annex 2 EHV charges'!$A:$O,11,FALSE)),"")</f>
        <v/>
      </c>
    </row>
    <row r="360" spans="1:8" x14ac:dyDescent="0.2">
      <c r="A360" s="103" t="str">
        <f t="array" ref="A360">IFERROR(INDEX('Annex 2 EHV charges'!$A$11:$A$410, MATCH(0, IF(ISBLANK('Annex 2 EHV charges'!$A$11:$A$410),1, COUNTIF(A$4:$A359, 'Annex 2 EHV charges'!$A$11:$A$410)), 0)),"")</f>
        <v/>
      </c>
      <c r="B360" s="103" t="str">
        <f>IF($A360="","",VLOOKUP($A360,'Annex 2 EHV charges'!$A:$O,2,0))</f>
        <v/>
      </c>
      <c r="C360" s="104" t="str">
        <f>IF($A360="","",VLOOKUP($A360,'Annex 2 EHV charges'!$A:$O,3,0))</f>
        <v/>
      </c>
      <c r="D360" s="103" t="str">
        <f>IF($A360="","",VLOOKUP($A360,'Annex 2 EHV charges'!$A:$O,7,0))</f>
        <v/>
      </c>
      <c r="E360" s="108" t="str">
        <f>IFERROR(IF(VLOOKUP($A360,'Annex 2 EHV charges'!$A:$O,8,FALSE)=0,"",VLOOKUP($A360,'Annex 2 EHV charges'!$A:$O,8,FALSE)),"")</f>
        <v/>
      </c>
      <c r="F360" s="109" t="str">
        <f>IFERROR(IF(VLOOKUP($A360,'Annex 2 EHV charges'!$A:$O,9,FALSE)=0,"",VLOOKUP($A360,'Annex 2 EHV charges'!$A:$O,9,FALSE)),"")</f>
        <v/>
      </c>
      <c r="G360" s="110" t="str">
        <f>IFERROR(IF(VLOOKUP($A360,'Annex 2 EHV charges'!$A:$O,10,FALSE)=0,"",VLOOKUP($A360,'Annex 2 EHV charges'!$A:$O,10,FALSE)),"")</f>
        <v/>
      </c>
      <c r="H360" s="110" t="str">
        <f>IFERROR(IF(VLOOKUP($A360,'Annex 2 EHV charges'!$A:$O,11,FALSE)=0,"",VLOOKUP($A360,'Annex 2 EHV charges'!$A:$O,11,FALSE)),"")</f>
        <v/>
      </c>
    </row>
    <row r="361" spans="1:8" x14ac:dyDescent="0.2">
      <c r="A361" s="103" t="str">
        <f t="array" ref="A361">IFERROR(INDEX('Annex 2 EHV charges'!$A$11:$A$410, MATCH(0, IF(ISBLANK('Annex 2 EHV charges'!$A$11:$A$410),1, COUNTIF(A$4:$A360, 'Annex 2 EHV charges'!$A$11:$A$410)), 0)),"")</f>
        <v/>
      </c>
      <c r="B361" s="103" t="str">
        <f>IF($A361="","",VLOOKUP($A361,'Annex 2 EHV charges'!$A:$O,2,0))</f>
        <v/>
      </c>
      <c r="C361" s="104" t="str">
        <f>IF($A361="","",VLOOKUP($A361,'Annex 2 EHV charges'!$A:$O,3,0))</f>
        <v/>
      </c>
      <c r="D361" s="103" t="str">
        <f>IF($A361="","",VLOOKUP($A361,'Annex 2 EHV charges'!$A:$O,7,0))</f>
        <v/>
      </c>
      <c r="E361" s="108" t="str">
        <f>IFERROR(IF(VLOOKUP($A361,'Annex 2 EHV charges'!$A:$O,8,FALSE)=0,"",VLOOKUP($A361,'Annex 2 EHV charges'!$A:$O,8,FALSE)),"")</f>
        <v/>
      </c>
      <c r="F361" s="109" t="str">
        <f>IFERROR(IF(VLOOKUP($A361,'Annex 2 EHV charges'!$A:$O,9,FALSE)=0,"",VLOOKUP($A361,'Annex 2 EHV charges'!$A:$O,9,FALSE)),"")</f>
        <v/>
      </c>
      <c r="G361" s="110" t="str">
        <f>IFERROR(IF(VLOOKUP($A361,'Annex 2 EHV charges'!$A:$O,10,FALSE)=0,"",VLOOKUP($A361,'Annex 2 EHV charges'!$A:$O,10,FALSE)),"")</f>
        <v/>
      </c>
      <c r="H361" s="110" t="str">
        <f>IFERROR(IF(VLOOKUP($A361,'Annex 2 EHV charges'!$A:$O,11,FALSE)=0,"",VLOOKUP($A361,'Annex 2 EHV charges'!$A:$O,11,FALSE)),"")</f>
        <v/>
      </c>
    </row>
    <row r="362" spans="1:8" x14ac:dyDescent="0.2">
      <c r="A362" s="103" t="str">
        <f t="array" ref="A362">IFERROR(INDEX('Annex 2 EHV charges'!$A$11:$A$410, MATCH(0, IF(ISBLANK('Annex 2 EHV charges'!$A$11:$A$410),1, COUNTIF(A$4:$A361, 'Annex 2 EHV charges'!$A$11:$A$410)), 0)),"")</f>
        <v/>
      </c>
      <c r="B362" s="103" t="str">
        <f>IF($A362="","",VLOOKUP($A362,'Annex 2 EHV charges'!$A:$O,2,0))</f>
        <v/>
      </c>
      <c r="C362" s="104" t="str">
        <f>IF($A362="","",VLOOKUP($A362,'Annex 2 EHV charges'!$A:$O,3,0))</f>
        <v/>
      </c>
      <c r="D362" s="103" t="str">
        <f>IF($A362="","",VLOOKUP($A362,'Annex 2 EHV charges'!$A:$O,7,0))</f>
        <v/>
      </c>
      <c r="E362" s="108" t="str">
        <f>IFERROR(IF(VLOOKUP($A362,'Annex 2 EHV charges'!$A:$O,8,FALSE)=0,"",VLOOKUP($A362,'Annex 2 EHV charges'!$A:$O,8,FALSE)),"")</f>
        <v/>
      </c>
      <c r="F362" s="109" t="str">
        <f>IFERROR(IF(VLOOKUP($A362,'Annex 2 EHV charges'!$A:$O,9,FALSE)=0,"",VLOOKUP($A362,'Annex 2 EHV charges'!$A:$O,9,FALSE)),"")</f>
        <v/>
      </c>
      <c r="G362" s="110" t="str">
        <f>IFERROR(IF(VLOOKUP($A362,'Annex 2 EHV charges'!$A:$O,10,FALSE)=0,"",VLOOKUP($A362,'Annex 2 EHV charges'!$A:$O,10,FALSE)),"")</f>
        <v/>
      </c>
      <c r="H362" s="110" t="str">
        <f>IFERROR(IF(VLOOKUP($A362,'Annex 2 EHV charges'!$A:$O,11,FALSE)=0,"",VLOOKUP($A362,'Annex 2 EHV charges'!$A:$O,11,FALSE)),"")</f>
        <v/>
      </c>
    </row>
    <row r="363" spans="1:8" x14ac:dyDescent="0.2">
      <c r="A363" s="103" t="str">
        <f t="array" ref="A363">IFERROR(INDEX('Annex 2 EHV charges'!$A$11:$A$410, MATCH(0, IF(ISBLANK('Annex 2 EHV charges'!$A$11:$A$410),1, COUNTIF(A$4:$A362, 'Annex 2 EHV charges'!$A$11:$A$410)), 0)),"")</f>
        <v/>
      </c>
      <c r="B363" s="103" t="str">
        <f>IF($A363="","",VLOOKUP($A363,'Annex 2 EHV charges'!$A:$O,2,0))</f>
        <v/>
      </c>
      <c r="C363" s="104" t="str">
        <f>IF($A363="","",VLOOKUP($A363,'Annex 2 EHV charges'!$A:$O,3,0))</f>
        <v/>
      </c>
      <c r="D363" s="103" t="str">
        <f>IF($A363="","",VLOOKUP($A363,'Annex 2 EHV charges'!$A:$O,7,0))</f>
        <v/>
      </c>
      <c r="E363" s="108" t="str">
        <f>IFERROR(IF(VLOOKUP($A363,'Annex 2 EHV charges'!$A:$O,8,FALSE)=0,"",VLOOKUP($A363,'Annex 2 EHV charges'!$A:$O,8,FALSE)),"")</f>
        <v/>
      </c>
      <c r="F363" s="109" t="str">
        <f>IFERROR(IF(VLOOKUP($A363,'Annex 2 EHV charges'!$A:$O,9,FALSE)=0,"",VLOOKUP($A363,'Annex 2 EHV charges'!$A:$O,9,FALSE)),"")</f>
        <v/>
      </c>
      <c r="G363" s="110" t="str">
        <f>IFERROR(IF(VLOOKUP($A363,'Annex 2 EHV charges'!$A:$O,10,FALSE)=0,"",VLOOKUP($A363,'Annex 2 EHV charges'!$A:$O,10,FALSE)),"")</f>
        <v/>
      </c>
      <c r="H363" s="110" t="str">
        <f>IFERROR(IF(VLOOKUP($A363,'Annex 2 EHV charges'!$A:$O,11,FALSE)=0,"",VLOOKUP($A363,'Annex 2 EHV charges'!$A:$O,11,FALSE)),"")</f>
        <v/>
      </c>
    </row>
    <row r="364" spans="1:8" x14ac:dyDescent="0.2">
      <c r="A364" s="103" t="str">
        <f t="array" ref="A364">IFERROR(INDEX('Annex 2 EHV charges'!$A$11:$A$410, MATCH(0, IF(ISBLANK('Annex 2 EHV charges'!$A$11:$A$410),1, COUNTIF(A$4:$A363, 'Annex 2 EHV charges'!$A$11:$A$410)), 0)),"")</f>
        <v/>
      </c>
      <c r="B364" s="103" t="str">
        <f>IF($A364="","",VLOOKUP($A364,'Annex 2 EHV charges'!$A:$O,2,0))</f>
        <v/>
      </c>
      <c r="C364" s="104" t="str">
        <f>IF($A364="","",VLOOKUP($A364,'Annex 2 EHV charges'!$A:$O,3,0))</f>
        <v/>
      </c>
      <c r="D364" s="103" t="str">
        <f>IF($A364="","",VLOOKUP($A364,'Annex 2 EHV charges'!$A:$O,7,0))</f>
        <v/>
      </c>
      <c r="E364" s="108" t="str">
        <f>IFERROR(IF(VLOOKUP($A364,'Annex 2 EHV charges'!$A:$O,8,FALSE)=0,"",VLOOKUP($A364,'Annex 2 EHV charges'!$A:$O,8,FALSE)),"")</f>
        <v/>
      </c>
      <c r="F364" s="109" t="str">
        <f>IFERROR(IF(VLOOKUP($A364,'Annex 2 EHV charges'!$A:$O,9,FALSE)=0,"",VLOOKUP($A364,'Annex 2 EHV charges'!$A:$O,9,FALSE)),"")</f>
        <v/>
      </c>
      <c r="G364" s="110" t="str">
        <f>IFERROR(IF(VLOOKUP($A364,'Annex 2 EHV charges'!$A:$O,10,FALSE)=0,"",VLOOKUP($A364,'Annex 2 EHV charges'!$A:$O,10,FALSE)),"")</f>
        <v/>
      </c>
      <c r="H364" s="110" t="str">
        <f>IFERROR(IF(VLOOKUP($A364,'Annex 2 EHV charges'!$A:$O,11,FALSE)=0,"",VLOOKUP($A364,'Annex 2 EHV charges'!$A:$O,11,FALSE)),"")</f>
        <v/>
      </c>
    </row>
    <row r="365" spans="1:8" x14ac:dyDescent="0.2">
      <c r="A365" s="103" t="str">
        <f t="array" ref="A365">IFERROR(INDEX('Annex 2 EHV charges'!$A$11:$A$410, MATCH(0, IF(ISBLANK('Annex 2 EHV charges'!$A$11:$A$410),1, COUNTIF(A$4:$A364, 'Annex 2 EHV charges'!$A$11:$A$410)), 0)),"")</f>
        <v/>
      </c>
      <c r="B365" s="103" t="str">
        <f>IF($A365="","",VLOOKUP($A365,'Annex 2 EHV charges'!$A:$O,2,0))</f>
        <v/>
      </c>
      <c r="C365" s="104" t="str">
        <f>IF($A365="","",VLOOKUP($A365,'Annex 2 EHV charges'!$A:$O,3,0))</f>
        <v/>
      </c>
      <c r="D365" s="103" t="str">
        <f>IF($A365="","",VLOOKUP($A365,'Annex 2 EHV charges'!$A:$O,7,0))</f>
        <v/>
      </c>
      <c r="E365" s="108" t="str">
        <f>IFERROR(IF(VLOOKUP($A365,'Annex 2 EHV charges'!$A:$O,8,FALSE)=0,"",VLOOKUP($A365,'Annex 2 EHV charges'!$A:$O,8,FALSE)),"")</f>
        <v/>
      </c>
      <c r="F365" s="109" t="str">
        <f>IFERROR(IF(VLOOKUP($A365,'Annex 2 EHV charges'!$A:$O,9,FALSE)=0,"",VLOOKUP($A365,'Annex 2 EHV charges'!$A:$O,9,FALSE)),"")</f>
        <v/>
      </c>
      <c r="G365" s="110" t="str">
        <f>IFERROR(IF(VLOOKUP($A365,'Annex 2 EHV charges'!$A:$O,10,FALSE)=0,"",VLOOKUP($A365,'Annex 2 EHV charges'!$A:$O,10,FALSE)),"")</f>
        <v/>
      </c>
      <c r="H365" s="110" t="str">
        <f>IFERROR(IF(VLOOKUP($A365,'Annex 2 EHV charges'!$A:$O,11,FALSE)=0,"",VLOOKUP($A365,'Annex 2 EHV charges'!$A:$O,11,FALSE)),"")</f>
        <v/>
      </c>
    </row>
    <row r="366" spans="1:8" x14ac:dyDescent="0.2">
      <c r="A366" s="103" t="str">
        <f t="array" ref="A366">IFERROR(INDEX('Annex 2 EHV charges'!$A$11:$A$410, MATCH(0, IF(ISBLANK('Annex 2 EHV charges'!$A$11:$A$410),1, COUNTIF(A$4:$A365, 'Annex 2 EHV charges'!$A$11:$A$410)), 0)),"")</f>
        <v/>
      </c>
      <c r="B366" s="103" t="str">
        <f>IF($A366="","",VLOOKUP($A366,'Annex 2 EHV charges'!$A:$O,2,0))</f>
        <v/>
      </c>
      <c r="C366" s="104" t="str">
        <f>IF($A366="","",VLOOKUP($A366,'Annex 2 EHV charges'!$A:$O,3,0))</f>
        <v/>
      </c>
      <c r="D366" s="103" t="str">
        <f>IF($A366="","",VLOOKUP($A366,'Annex 2 EHV charges'!$A:$O,7,0))</f>
        <v/>
      </c>
      <c r="E366" s="108" t="str">
        <f>IFERROR(IF(VLOOKUP($A366,'Annex 2 EHV charges'!$A:$O,8,FALSE)=0,"",VLOOKUP($A366,'Annex 2 EHV charges'!$A:$O,8,FALSE)),"")</f>
        <v/>
      </c>
      <c r="F366" s="109" t="str">
        <f>IFERROR(IF(VLOOKUP($A366,'Annex 2 EHV charges'!$A:$O,9,FALSE)=0,"",VLOOKUP($A366,'Annex 2 EHV charges'!$A:$O,9,FALSE)),"")</f>
        <v/>
      </c>
      <c r="G366" s="110" t="str">
        <f>IFERROR(IF(VLOOKUP($A366,'Annex 2 EHV charges'!$A:$O,10,FALSE)=0,"",VLOOKUP($A366,'Annex 2 EHV charges'!$A:$O,10,FALSE)),"")</f>
        <v/>
      </c>
      <c r="H366" s="110" t="str">
        <f>IFERROR(IF(VLOOKUP($A366,'Annex 2 EHV charges'!$A:$O,11,FALSE)=0,"",VLOOKUP($A366,'Annex 2 EHV charges'!$A:$O,11,FALSE)),"")</f>
        <v/>
      </c>
    </row>
    <row r="367" spans="1:8" x14ac:dyDescent="0.2">
      <c r="A367" s="103" t="str">
        <f t="array" ref="A367">IFERROR(INDEX('Annex 2 EHV charges'!$A$11:$A$410, MATCH(0, IF(ISBLANK('Annex 2 EHV charges'!$A$11:$A$410),1, COUNTIF(A$4:$A366, 'Annex 2 EHV charges'!$A$11:$A$410)), 0)),"")</f>
        <v/>
      </c>
      <c r="B367" s="103" t="str">
        <f>IF($A367="","",VLOOKUP($A367,'Annex 2 EHV charges'!$A:$O,2,0))</f>
        <v/>
      </c>
      <c r="C367" s="104" t="str">
        <f>IF($A367="","",VLOOKUP($A367,'Annex 2 EHV charges'!$A:$O,3,0))</f>
        <v/>
      </c>
      <c r="D367" s="103" t="str">
        <f>IF($A367="","",VLOOKUP($A367,'Annex 2 EHV charges'!$A:$O,7,0))</f>
        <v/>
      </c>
      <c r="E367" s="108" t="str">
        <f>IFERROR(IF(VLOOKUP($A367,'Annex 2 EHV charges'!$A:$O,8,FALSE)=0,"",VLOOKUP($A367,'Annex 2 EHV charges'!$A:$O,8,FALSE)),"")</f>
        <v/>
      </c>
      <c r="F367" s="109" t="str">
        <f>IFERROR(IF(VLOOKUP($A367,'Annex 2 EHV charges'!$A:$O,9,FALSE)=0,"",VLOOKUP($A367,'Annex 2 EHV charges'!$A:$O,9,FALSE)),"")</f>
        <v/>
      </c>
      <c r="G367" s="110" t="str">
        <f>IFERROR(IF(VLOOKUP($A367,'Annex 2 EHV charges'!$A:$O,10,FALSE)=0,"",VLOOKUP($A367,'Annex 2 EHV charges'!$A:$O,10,FALSE)),"")</f>
        <v/>
      </c>
      <c r="H367" s="110" t="str">
        <f>IFERROR(IF(VLOOKUP($A367,'Annex 2 EHV charges'!$A:$O,11,FALSE)=0,"",VLOOKUP($A367,'Annex 2 EHV charges'!$A:$O,11,FALSE)),"")</f>
        <v/>
      </c>
    </row>
    <row r="368" spans="1:8" x14ac:dyDescent="0.2">
      <c r="A368" s="103" t="str">
        <f t="array" ref="A368">IFERROR(INDEX('Annex 2 EHV charges'!$A$11:$A$410, MATCH(0, IF(ISBLANK('Annex 2 EHV charges'!$A$11:$A$410),1, COUNTIF(A$4:$A367, 'Annex 2 EHV charges'!$A$11:$A$410)), 0)),"")</f>
        <v/>
      </c>
      <c r="B368" s="103" t="str">
        <f>IF($A368="","",VLOOKUP($A368,'Annex 2 EHV charges'!$A:$O,2,0))</f>
        <v/>
      </c>
      <c r="C368" s="104" t="str">
        <f>IF($A368="","",VLOOKUP($A368,'Annex 2 EHV charges'!$A:$O,3,0))</f>
        <v/>
      </c>
      <c r="D368" s="103" t="str">
        <f>IF($A368="","",VLOOKUP($A368,'Annex 2 EHV charges'!$A:$O,7,0))</f>
        <v/>
      </c>
      <c r="E368" s="108" t="str">
        <f>IFERROR(IF(VLOOKUP($A368,'Annex 2 EHV charges'!$A:$O,8,FALSE)=0,"",VLOOKUP($A368,'Annex 2 EHV charges'!$A:$O,8,FALSE)),"")</f>
        <v/>
      </c>
      <c r="F368" s="109" t="str">
        <f>IFERROR(IF(VLOOKUP($A368,'Annex 2 EHV charges'!$A:$O,9,FALSE)=0,"",VLOOKUP($A368,'Annex 2 EHV charges'!$A:$O,9,FALSE)),"")</f>
        <v/>
      </c>
      <c r="G368" s="110" t="str">
        <f>IFERROR(IF(VLOOKUP($A368,'Annex 2 EHV charges'!$A:$O,10,FALSE)=0,"",VLOOKUP($A368,'Annex 2 EHV charges'!$A:$O,10,FALSE)),"")</f>
        <v/>
      </c>
      <c r="H368" s="110" t="str">
        <f>IFERROR(IF(VLOOKUP($A368,'Annex 2 EHV charges'!$A:$O,11,FALSE)=0,"",VLOOKUP($A368,'Annex 2 EHV charges'!$A:$O,11,FALSE)),"")</f>
        <v/>
      </c>
    </row>
    <row r="369" spans="1:8" x14ac:dyDescent="0.2">
      <c r="A369" s="103" t="str">
        <f t="array" ref="A369">IFERROR(INDEX('Annex 2 EHV charges'!$A$11:$A$410, MATCH(0, IF(ISBLANK('Annex 2 EHV charges'!$A$11:$A$410),1, COUNTIF(A$4:$A368, 'Annex 2 EHV charges'!$A$11:$A$410)), 0)),"")</f>
        <v/>
      </c>
      <c r="B369" s="103" t="str">
        <f>IF($A369="","",VLOOKUP($A369,'Annex 2 EHV charges'!$A:$O,2,0))</f>
        <v/>
      </c>
      <c r="C369" s="104" t="str">
        <f>IF($A369="","",VLOOKUP($A369,'Annex 2 EHV charges'!$A:$O,3,0))</f>
        <v/>
      </c>
      <c r="D369" s="103" t="str">
        <f>IF($A369="","",VLOOKUP($A369,'Annex 2 EHV charges'!$A:$O,7,0))</f>
        <v/>
      </c>
      <c r="E369" s="108" t="str">
        <f>IFERROR(IF(VLOOKUP($A369,'Annex 2 EHV charges'!$A:$O,8,FALSE)=0,"",VLOOKUP($A369,'Annex 2 EHV charges'!$A:$O,8,FALSE)),"")</f>
        <v/>
      </c>
      <c r="F369" s="109" t="str">
        <f>IFERROR(IF(VLOOKUP($A369,'Annex 2 EHV charges'!$A:$O,9,FALSE)=0,"",VLOOKUP($A369,'Annex 2 EHV charges'!$A:$O,9,FALSE)),"")</f>
        <v/>
      </c>
      <c r="G369" s="110" t="str">
        <f>IFERROR(IF(VLOOKUP($A369,'Annex 2 EHV charges'!$A:$O,10,FALSE)=0,"",VLOOKUP($A369,'Annex 2 EHV charges'!$A:$O,10,FALSE)),"")</f>
        <v/>
      </c>
      <c r="H369" s="110" t="str">
        <f>IFERROR(IF(VLOOKUP($A369,'Annex 2 EHV charges'!$A:$O,11,FALSE)=0,"",VLOOKUP($A369,'Annex 2 EHV charges'!$A:$O,11,FALSE)),"")</f>
        <v/>
      </c>
    </row>
    <row r="370" spans="1:8" x14ac:dyDescent="0.2">
      <c r="A370" s="103" t="str">
        <f t="array" ref="A370">IFERROR(INDEX('Annex 2 EHV charges'!$A$11:$A$410, MATCH(0, IF(ISBLANK('Annex 2 EHV charges'!$A$11:$A$410),1, COUNTIF(A$4:$A369, 'Annex 2 EHV charges'!$A$11:$A$410)), 0)),"")</f>
        <v/>
      </c>
      <c r="B370" s="103" t="str">
        <f>IF($A370="","",VLOOKUP($A370,'Annex 2 EHV charges'!$A:$O,2,0))</f>
        <v/>
      </c>
      <c r="C370" s="104" t="str">
        <f>IF($A370="","",VLOOKUP($A370,'Annex 2 EHV charges'!$A:$O,3,0))</f>
        <v/>
      </c>
      <c r="D370" s="103" t="str">
        <f>IF($A370="","",VLOOKUP($A370,'Annex 2 EHV charges'!$A:$O,7,0))</f>
        <v/>
      </c>
      <c r="E370" s="108" t="str">
        <f>IFERROR(IF(VLOOKUP($A370,'Annex 2 EHV charges'!$A:$O,8,FALSE)=0,"",VLOOKUP($A370,'Annex 2 EHV charges'!$A:$O,8,FALSE)),"")</f>
        <v/>
      </c>
      <c r="F370" s="109" t="str">
        <f>IFERROR(IF(VLOOKUP($A370,'Annex 2 EHV charges'!$A:$O,9,FALSE)=0,"",VLOOKUP($A370,'Annex 2 EHV charges'!$A:$O,9,FALSE)),"")</f>
        <v/>
      </c>
      <c r="G370" s="110" t="str">
        <f>IFERROR(IF(VLOOKUP($A370,'Annex 2 EHV charges'!$A:$O,10,FALSE)=0,"",VLOOKUP($A370,'Annex 2 EHV charges'!$A:$O,10,FALSE)),"")</f>
        <v/>
      </c>
      <c r="H370" s="110" t="str">
        <f>IFERROR(IF(VLOOKUP($A370,'Annex 2 EHV charges'!$A:$O,11,FALSE)=0,"",VLOOKUP($A370,'Annex 2 EHV charges'!$A:$O,11,FALSE)),"")</f>
        <v/>
      </c>
    </row>
    <row r="371" spans="1:8" x14ac:dyDescent="0.2">
      <c r="A371" s="103" t="str">
        <f t="array" ref="A371">IFERROR(INDEX('Annex 2 EHV charges'!$A$11:$A$410, MATCH(0, IF(ISBLANK('Annex 2 EHV charges'!$A$11:$A$410),1, COUNTIF(A$4:$A370, 'Annex 2 EHV charges'!$A$11:$A$410)), 0)),"")</f>
        <v/>
      </c>
      <c r="B371" s="103" t="str">
        <f>IF($A371="","",VLOOKUP($A371,'Annex 2 EHV charges'!$A:$O,2,0))</f>
        <v/>
      </c>
      <c r="C371" s="104" t="str">
        <f>IF($A371="","",VLOOKUP($A371,'Annex 2 EHV charges'!$A:$O,3,0))</f>
        <v/>
      </c>
      <c r="D371" s="103" t="str">
        <f>IF($A371="","",VLOOKUP($A371,'Annex 2 EHV charges'!$A:$O,7,0))</f>
        <v/>
      </c>
      <c r="E371" s="108" t="str">
        <f>IFERROR(IF(VLOOKUP($A371,'Annex 2 EHV charges'!$A:$O,8,FALSE)=0,"",VLOOKUP($A371,'Annex 2 EHV charges'!$A:$O,8,FALSE)),"")</f>
        <v/>
      </c>
      <c r="F371" s="109" t="str">
        <f>IFERROR(IF(VLOOKUP($A371,'Annex 2 EHV charges'!$A:$O,9,FALSE)=0,"",VLOOKUP($A371,'Annex 2 EHV charges'!$A:$O,9,FALSE)),"")</f>
        <v/>
      </c>
      <c r="G371" s="110" t="str">
        <f>IFERROR(IF(VLOOKUP($A371,'Annex 2 EHV charges'!$A:$O,10,FALSE)=0,"",VLOOKUP($A371,'Annex 2 EHV charges'!$A:$O,10,FALSE)),"")</f>
        <v/>
      </c>
      <c r="H371" s="110" t="str">
        <f>IFERROR(IF(VLOOKUP($A371,'Annex 2 EHV charges'!$A:$O,11,FALSE)=0,"",VLOOKUP($A371,'Annex 2 EHV charges'!$A:$O,11,FALSE)),"")</f>
        <v/>
      </c>
    </row>
    <row r="372" spans="1:8" x14ac:dyDescent="0.2">
      <c r="A372" s="103" t="str">
        <f t="array" ref="A372">IFERROR(INDEX('Annex 2 EHV charges'!$A$11:$A$410, MATCH(0, IF(ISBLANK('Annex 2 EHV charges'!$A$11:$A$410),1, COUNTIF(A$4:$A371, 'Annex 2 EHV charges'!$A$11:$A$410)), 0)),"")</f>
        <v/>
      </c>
      <c r="B372" s="103" t="str">
        <f>IF($A372="","",VLOOKUP($A372,'Annex 2 EHV charges'!$A:$O,2,0))</f>
        <v/>
      </c>
      <c r="C372" s="104" t="str">
        <f>IF($A372="","",VLOOKUP($A372,'Annex 2 EHV charges'!$A:$O,3,0))</f>
        <v/>
      </c>
      <c r="D372" s="103" t="str">
        <f>IF($A372="","",VLOOKUP($A372,'Annex 2 EHV charges'!$A:$O,7,0))</f>
        <v/>
      </c>
      <c r="E372" s="108" t="str">
        <f>IFERROR(IF(VLOOKUP($A372,'Annex 2 EHV charges'!$A:$O,8,FALSE)=0,"",VLOOKUP($A372,'Annex 2 EHV charges'!$A:$O,8,FALSE)),"")</f>
        <v/>
      </c>
      <c r="F372" s="109" t="str">
        <f>IFERROR(IF(VLOOKUP($A372,'Annex 2 EHV charges'!$A:$O,9,FALSE)=0,"",VLOOKUP($A372,'Annex 2 EHV charges'!$A:$O,9,FALSE)),"")</f>
        <v/>
      </c>
      <c r="G372" s="110" t="str">
        <f>IFERROR(IF(VLOOKUP($A372,'Annex 2 EHV charges'!$A:$O,10,FALSE)=0,"",VLOOKUP($A372,'Annex 2 EHV charges'!$A:$O,10,FALSE)),"")</f>
        <v/>
      </c>
      <c r="H372" s="110" t="str">
        <f>IFERROR(IF(VLOOKUP($A372,'Annex 2 EHV charges'!$A:$O,11,FALSE)=0,"",VLOOKUP($A372,'Annex 2 EHV charges'!$A:$O,11,FALSE)),"")</f>
        <v/>
      </c>
    </row>
    <row r="373" spans="1:8" x14ac:dyDescent="0.2">
      <c r="A373" s="103" t="str">
        <f t="array" ref="A373">IFERROR(INDEX('Annex 2 EHV charges'!$A$11:$A$410, MATCH(0, IF(ISBLANK('Annex 2 EHV charges'!$A$11:$A$410),1, COUNTIF(A$4:$A372, 'Annex 2 EHV charges'!$A$11:$A$410)), 0)),"")</f>
        <v/>
      </c>
      <c r="B373" s="103" t="str">
        <f>IF($A373="","",VLOOKUP($A373,'Annex 2 EHV charges'!$A:$O,2,0))</f>
        <v/>
      </c>
      <c r="C373" s="104" t="str">
        <f>IF($A373="","",VLOOKUP($A373,'Annex 2 EHV charges'!$A:$O,3,0))</f>
        <v/>
      </c>
      <c r="D373" s="103" t="str">
        <f>IF($A373="","",VLOOKUP($A373,'Annex 2 EHV charges'!$A:$O,7,0))</f>
        <v/>
      </c>
      <c r="E373" s="108" t="str">
        <f>IFERROR(IF(VLOOKUP($A373,'Annex 2 EHV charges'!$A:$O,8,FALSE)=0,"",VLOOKUP($A373,'Annex 2 EHV charges'!$A:$O,8,FALSE)),"")</f>
        <v/>
      </c>
      <c r="F373" s="109" t="str">
        <f>IFERROR(IF(VLOOKUP($A373,'Annex 2 EHV charges'!$A:$O,9,FALSE)=0,"",VLOOKUP($A373,'Annex 2 EHV charges'!$A:$O,9,FALSE)),"")</f>
        <v/>
      </c>
      <c r="G373" s="110" t="str">
        <f>IFERROR(IF(VLOOKUP($A373,'Annex 2 EHV charges'!$A:$O,10,FALSE)=0,"",VLOOKUP($A373,'Annex 2 EHV charges'!$A:$O,10,FALSE)),"")</f>
        <v/>
      </c>
      <c r="H373" s="110" t="str">
        <f>IFERROR(IF(VLOOKUP($A373,'Annex 2 EHV charges'!$A:$O,11,FALSE)=0,"",VLOOKUP($A373,'Annex 2 EHV charges'!$A:$O,11,FALSE)),"")</f>
        <v/>
      </c>
    </row>
    <row r="374" spans="1:8" x14ac:dyDescent="0.2">
      <c r="A374" s="103" t="str">
        <f t="array" ref="A374">IFERROR(INDEX('Annex 2 EHV charges'!$A$11:$A$410, MATCH(0, IF(ISBLANK('Annex 2 EHV charges'!$A$11:$A$410),1, COUNTIF(A$4:$A373, 'Annex 2 EHV charges'!$A$11:$A$410)), 0)),"")</f>
        <v/>
      </c>
      <c r="B374" s="103" t="str">
        <f>IF($A374="","",VLOOKUP($A374,'Annex 2 EHV charges'!$A:$O,2,0))</f>
        <v/>
      </c>
      <c r="C374" s="104" t="str">
        <f>IF($A374="","",VLOOKUP($A374,'Annex 2 EHV charges'!$A:$O,3,0))</f>
        <v/>
      </c>
      <c r="D374" s="103" t="str">
        <f>IF($A374="","",VLOOKUP($A374,'Annex 2 EHV charges'!$A:$O,7,0))</f>
        <v/>
      </c>
      <c r="E374" s="108" t="str">
        <f>IFERROR(IF(VLOOKUP($A374,'Annex 2 EHV charges'!$A:$O,8,FALSE)=0,"",VLOOKUP($A374,'Annex 2 EHV charges'!$A:$O,8,FALSE)),"")</f>
        <v/>
      </c>
      <c r="F374" s="109" t="str">
        <f>IFERROR(IF(VLOOKUP($A374,'Annex 2 EHV charges'!$A:$O,9,FALSE)=0,"",VLOOKUP($A374,'Annex 2 EHV charges'!$A:$O,9,FALSE)),"")</f>
        <v/>
      </c>
      <c r="G374" s="110" t="str">
        <f>IFERROR(IF(VLOOKUP($A374,'Annex 2 EHV charges'!$A:$O,10,FALSE)=0,"",VLOOKUP($A374,'Annex 2 EHV charges'!$A:$O,10,FALSE)),"")</f>
        <v/>
      </c>
      <c r="H374" s="110" t="str">
        <f>IFERROR(IF(VLOOKUP($A374,'Annex 2 EHV charges'!$A:$O,11,FALSE)=0,"",VLOOKUP($A374,'Annex 2 EHV charges'!$A:$O,11,FALSE)),"")</f>
        <v/>
      </c>
    </row>
    <row r="375" spans="1:8" x14ac:dyDescent="0.2">
      <c r="A375" s="103" t="str">
        <f t="array" ref="A375">IFERROR(INDEX('Annex 2 EHV charges'!$A$11:$A$410, MATCH(0, IF(ISBLANK('Annex 2 EHV charges'!$A$11:$A$410),1, COUNTIF(A$4:$A374, 'Annex 2 EHV charges'!$A$11:$A$410)), 0)),"")</f>
        <v/>
      </c>
      <c r="B375" s="103" t="str">
        <f>IF($A375="","",VLOOKUP($A375,'Annex 2 EHV charges'!$A:$O,2,0))</f>
        <v/>
      </c>
      <c r="C375" s="104" t="str">
        <f>IF($A375="","",VLOOKUP($A375,'Annex 2 EHV charges'!$A:$O,3,0))</f>
        <v/>
      </c>
      <c r="D375" s="103" t="str">
        <f>IF($A375="","",VLOOKUP($A375,'Annex 2 EHV charges'!$A:$O,7,0))</f>
        <v/>
      </c>
      <c r="E375" s="108" t="str">
        <f>IFERROR(IF(VLOOKUP($A375,'Annex 2 EHV charges'!$A:$O,8,FALSE)=0,"",VLOOKUP($A375,'Annex 2 EHV charges'!$A:$O,8,FALSE)),"")</f>
        <v/>
      </c>
      <c r="F375" s="109" t="str">
        <f>IFERROR(IF(VLOOKUP($A375,'Annex 2 EHV charges'!$A:$O,9,FALSE)=0,"",VLOOKUP($A375,'Annex 2 EHV charges'!$A:$O,9,FALSE)),"")</f>
        <v/>
      </c>
      <c r="G375" s="110" t="str">
        <f>IFERROR(IF(VLOOKUP($A375,'Annex 2 EHV charges'!$A:$O,10,FALSE)=0,"",VLOOKUP($A375,'Annex 2 EHV charges'!$A:$O,10,FALSE)),"")</f>
        <v/>
      </c>
      <c r="H375" s="110" t="str">
        <f>IFERROR(IF(VLOOKUP($A375,'Annex 2 EHV charges'!$A:$O,11,FALSE)=0,"",VLOOKUP($A375,'Annex 2 EHV charges'!$A:$O,11,FALSE)),"")</f>
        <v/>
      </c>
    </row>
    <row r="376" spans="1:8" x14ac:dyDescent="0.2">
      <c r="A376" s="103" t="str">
        <f t="array" ref="A376">IFERROR(INDEX('Annex 2 EHV charges'!$A$11:$A$410, MATCH(0, IF(ISBLANK('Annex 2 EHV charges'!$A$11:$A$410),1, COUNTIF(A$4:$A375, 'Annex 2 EHV charges'!$A$11:$A$410)), 0)),"")</f>
        <v/>
      </c>
      <c r="B376" s="103" t="str">
        <f>IF($A376="","",VLOOKUP($A376,'Annex 2 EHV charges'!$A:$O,2,0))</f>
        <v/>
      </c>
      <c r="C376" s="104" t="str">
        <f>IF($A376="","",VLOOKUP($A376,'Annex 2 EHV charges'!$A:$O,3,0))</f>
        <v/>
      </c>
      <c r="D376" s="103" t="str">
        <f>IF($A376="","",VLOOKUP($A376,'Annex 2 EHV charges'!$A:$O,7,0))</f>
        <v/>
      </c>
      <c r="E376" s="108" t="str">
        <f>IFERROR(IF(VLOOKUP($A376,'Annex 2 EHV charges'!$A:$O,8,FALSE)=0,"",VLOOKUP($A376,'Annex 2 EHV charges'!$A:$O,8,FALSE)),"")</f>
        <v/>
      </c>
      <c r="F376" s="109" t="str">
        <f>IFERROR(IF(VLOOKUP($A376,'Annex 2 EHV charges'!$A:$O,9,FALSE)=0,"",VLOOKUP($A376,'Annex 2 EHV charges'!$A:$O,9,FALSE)),"")</f>
        <v/>
      </c>
      <c r="G376" s="110" t="str">
        <f>IFERROR(IF(VLOOKUP($A376,'Annex 2 EHV charges'!$A:$O,10,FALSE)=0,"",VLOOKUP($A376,'Annex 2 EHV charges'!$A:$O,10,FALSE)),"")</f>
        <v/>
      </c>
      <c r="H376" s="110" t="str">
        <f>IFERROR(IF(VLOOKUP($A376,'Annex 2 EHV charges'!$A:$O,11,FALSE)=0,"",VLOOKUP($A376,'Annex 2 EHV charges'!$A:$O,11,FALSE)),"")</f>
        <v/>
      </c>
    </row>
    <row r="377" spans="1:8" x14ac:dyDescent="0.2">
      <c r="A377" s="103" t="str">
        <f t="array" ref="A377">IFERROR(INDEX('Annex 2 EHV charges'!$A$11:$A$410, MATCH(0, IF(ISBLANK('Annex 2 EHV charges'!$A$11:$A$410),1, COUNTIF(A$4:$A376, 'Annex 2 EHV charges'!$A$11:$A$410)), 0)),"")</f>
        <v/>
      </c>
      <c r="B377" s="103" t="str">
        <f>IF($A377="","",VLOOKUP($A377,'Annex 2 EHV charges'!$A:$O,2,0))</f>
        <v/>
      </c>
      <c r="C377" s="104" t="str">
        <f>IF($A377="","",VLOOKUP($A377,'Annex 2 EHV charges'!$A:$O,3,0))</f>
        <v/>
      </c>
      <c r="D377" s="103" t="str">
        <f>IF($A377="","",VLOOKUP($A377,'Annex 2 EHV charges'!$A:$O,7,0))</f>
        <v/>
      </c>
      <c r="E377" s="108" t="str">
        <f>IFERROR(IF(VLOOKUP($A377,'Annex 2 EHV charges'!$A:$O,8,FALSE)=0,"",VLOOKUP($A377,'Annex 2 EHV charges'!$A:$O,8,FALSE)),"")</f>
        <v/>
      </c>
      <c r="F377" s="109" t="str">
        <f>IFERROR(IF(VLOOKUP($A377,'Annex 2 EHV charges'!$A:$O,9,FALSE)=0,"",VLOOKUP($A377,'Annex 2 EHV charges'!$A:$O,9,FALSE)),"")</f>
        <v/>
      </c>
      <c r="G377" s="110" t="str">
        <f>IFERROR(IF(VLOOKUP($A377,'Annex 2 EHV charges'!$A:$O,10,FALSE)=0,"",VLOOKUP($A377,'Annex 2 EHV charges'!$A:$O,10,FALSE)),"")</f>
        <v/>
      </c>
      <c r="H377" s="110" t="str">
        <f>IFERROR(IF(VLOOKUP($A377,'Annex 2 EHV charges'!$A:$O,11,FALSE)=0,"",VLOOKUP($A377,'Annex 2 EHV charges'!$A:$O,11,FALSE)),"")</f>
        <v/>
      </c>
    </row>
    <row r="378" spans="1:8" x14ac:dyDescent="0.2">
      <c r="A378" s="103" t="str">
        <f t="array" ref="A378">IFERROR(INDEX('Annex 2 EHV charges'!$A$11:$A$410, MATCH(0, IF(ISBLANK('Annex 2 EHV charges'!$A$11:$A$410),1, COUNTIF(A$4:$A377, 'Annex 2 EHV charges'!$A$11:$A$410)), 0)),"")</f>
        <v/>
      </c>
      <c r="B378" s="103" t="str">
        <f>IF($A378="","",VLOOKUP($A378,'Annex 2 EHV charges'!$A:$O,2,0))</f>
        <v/>
      </c>
      <c r="C378" s="104" t="str">
        <f>IF($A378="","",VLOOKUP($A378,'Annex 2 EHV charges'!$A:$O,3,0))</f>
        <v/>
      </c>
      <c r="D378" s="103" t="str">
        <f>IF($A378="","",VLOOKUP($A378,'Annex 2 EHV charges'!$A:$O,7,0))</f>
        <v/>
      </c>
      <c r="E378" s="108" t="str">
        <f>IFERROR(IF(VLOOKUP($A378,'Annex 2 EHV charges'!$A:$O,8,FALSE)=0,"",VLOOKUP($A378,'Annex 2 EHV charges'!$A:$O,8,FALSE)),"")</f>
        <v/>
      </c>
      <c r="F378" s="109" t="str">
        <f>IFERROR(IF(VLOOKUP($A378,'Annex 2 EHV charges'!$A:$O,9,FALSE)=0,"",VLOOKUP($A378,'Annex 2 EHV charges'!$A:$O,9,FALSE)),"")</f>
        <v/>
      </c>
      <c r="G378" s="110" t="str">
        <f>IFERROR(IF(VLOOKUP($A378,'Annex 2 EHV charges'!$A:$O,10,FALSE)=0,"",VLOOKUP($A378,'Annex 2 EHV charges'!$A:$O,10,FALSE)),"")</f>
        <v/>
      </c>
      <c r="H378" s="110" t="str">
        <f>IFERROR(IF(VLOOKUP($A378,'Annex 2 EHV charges'!$A:$O,11,FALSE)=0,"",VLOOKUP($A378,'Annex 2 EHV charges'!$A:$O,11,FALSE)),"")</f>
        <v/>
      </c>
    </row>
    <row r="379" spans="1:8" x14ac:dyDescent="0.2">
      <c r="A379" s="103" t="str">
        <f t="array" ref="A379">IFERROR(INDEX('Annex 2 EHV charges'!$A$11:$A$410, MATCH(0, IF(ISBLANK('Annex 2 EHV charges'!$A$11:$A$410),1, COUNTIF(A$4:$A378, 'Annex 2 EHV charges'!$A$11:$A$410)), 0)),"")</f>
        <v/>
      </c>
      <c r="B379" s="103" t="str">
        <f>IF($A379="","",VLOOKUP($A379,'Annex 2 EHV charges'!$A:$O,2,0))</f>
        <v/>
      </c>
      <c r="C379" s="104" t="str">
        <f>IF($A379="","",VLOOKUP($A379,'Annex 2 EHV charges'!$A:$O,3,0))</f>
        <v/>
      </c>
      <c r="D379" s="103" t="str">
        <f>IF($A379="","",VLOOKUP($A379,'Annex 2 EHV charges'!$A:$O,7,0))</f>
        <v/>
      </c>
      <c r="E379" s="108" t="str">
        <f>IFERROR(IF(VLOOKUP($A379,'Annex 2 EHV charges'!$A:$O,8,FALSE)=0,"",VLOOKUP($A379,'Annex 2 EHV charges'!$A:$O,8,FALSE)),"")</f>
        <v/>
      </c>
      <c r="F379" s="109" t="str">
        <f>IFERROR(IF(VLOOKUP($A379,'Annex 2 EHV charges'!$A:$O,9,FALSE)=0,"",VLOOKUP($A379,'Annex 2 EHV charges'!$A:$O,9,FALSE)),"")</f>
        <v/>
      </c>
      <c r="G379" s="110" t="str">
        <f>IFERROR(IF(VLOOKUP($A379,'Annex 2 EHV charges'!$A:$O,10,FALSE)=0,"",VLOOKUP($A379,'Annex 2 EHV charges'!$A:$O,10,FALSE)),"")</f>
        <v/>
      </c>
      <c r="H379" s="110" t="str">
        <f>IFERROR(IF(VLOOKUP($A379,'Annex 2 EHV charges'!$A:$O,11,FALSE)=0,"",VLOOKUP($A379,'Annex 2 EHV charges'!$A:$O,11,FALSE)),"")</f>
        <v/>
      </c>
    </row>
    <row r="380" spans="1:8" x14ac:dyDescent="0.2">
      <c r="A380" s="103" t="str">
        <f t="array" ref="A380">IFERROR(INDEX('Annex 2 EHV charges'!$A$11:$A$410, MATCH(0, IF(ISBLANK('Annex 2 EHV charges'!$A$11:$A$410),1, COUNTIF(A$4:$A379, 'Annex 2 EHV charges'!$A$11:$A$410)), 0)),"")</f>
        <v/>
      </c>
      <c r="B380" s="103" t="str">
        <f>IF($A380="","",VLOOKUP($A380,'Annex 2 EHV charges'!$A:$O,2,0))</f>
        <v/>
      </c>
      <c r="C380" s="104" t="str">
        <f>IF($A380="","",VLOOKUP($A380,'Annex 2 EHV charges'!$A:$O,3,0))</f>
        <v/>
      </c>
      <c r="D380" s="103" t="str">
        <f>IF($A380="","",VLOOKUP($A380,'Annex 2 EHV charges'!$A:$O,7,0))</f>
        <v/>
      </c>
      <c r="E380" s="108" t="str">
        <f>IFERROR(IF(VLOOKUP($A380,'Annex 2 EHV charges'!$A:$O,8,FALSE)=0,"",VLOOKUP($A380,'Annex 2 EHV charges'!$A:$O,8,FALSE)),"")</f>
        <v/>
      </c>
      <c r="F380" s="109" t="str">
        <f>IFERROR(IF(VLOOKUP($A380,'Annex 2 EHV charges'!$A:$O,9,FALSE)=0,"",VLOOKUP($A380,'Annex 2 EHV charges'!$A:$O,9,FALSE)),"")</f>
        <v/>
      </c>
      <c r="G380" s="110" t="str">
        <f>IFERROR(IF(VLOOKUP($A380,'Annex 2 EHV charges'!$A:$O,10,FALSE)=0,"",VLOOKUP($A380,'Annex 2 EHV charges'!$A:$O,10,FALSE)),"")</f>
        <v/>
      </c>
      <c r="H380" s="110" t="str">
        <f>IFERROR(IF(VLOOKUP($A380,'Annex 2 EHV charges'!$A:$O,11,FALSE)=0,"",VLOOKUP($A380,'Annex 2 EHV charges'!$A:$O,11,FALSE)),"")</f>
        <v/>
      </c>
    </row>
    <row r="381" spans="1:8" x14ac:dyDescent="0.2">
      <c r="A381" s="103" t="str">
        <f t="array" ref="A381">IFERROR(INDEX('Annex 2 EHV charges'!$A$11:$A$410, MATCH(0, IF(ISBLANK('Annex 2 EHV charges'!$A$11:$A$410),1, COUNTIF(A$4:$A380, 'Annex 2 EHV charges'!$A$11:$A$410)), 0)),"")</f>
        <v/>
      </c>
      <c r="B381" s="103" t="str">
        <f>IF($A381="","",VLOOKUP($A381,'Annex 2 EHV charges'!$A:$O,2,0))</f>
        <v/>
      </c>
      <c r="C381" s="104" t="str">
        <f>IF($A381="","",VLOOKUP($A381,'Annex 2 EHV charges'!$A:$O,3,0))</f>
        <v/>
      </c>
      <c r="D381" s="103" t="str">
        <f>IF($A381="","",VLOOKUP($A381,'Annex 2 EHV charges'!$A:$O,7,0))</f>
        <v/>
      </c>
      <c r="E381" s="108" t="str">
        <f>IFERROR(IF(VLOOKUP($A381,'Annex 2 EHV charges'!$A:$O,8,FALSE)=0,"",VLOOKUP($A381,'Annex 2 EHV charges'!$A:$O,8,FALSE)),"")</f>
        <v/>
      </c>
      <c r="F381" s="109" t="str">
        <f>IFERROR(IF(VLOOKUP($A381,'Annex 2 EHV charges'!$A:$O,9,FALSE)=0,"",VLOOKUP($A381,'Annex 2 EHV charges'!$A:$O,9,FALSE)),"")</f>
        <v/>
      </c>
      <c r="G381" s="110" t="str">
        <f>IFERROR(IF(VLOOKUP($A381,'Annex 2 EHV charges'!$A:$O,10,FALSE)=0,"",VLOOKUP($A381,'Annex 2 EHV charges'!$A:$O,10,FALSE)),"")</f>
        <v/>
      </c>
      <c r="H381" s="110" t="str">
        <f>IFERROR(IF(VLOOKUP($A381,'Annex 2 EHV charges'!$A:$O,11,FALSE)=0,"",VLOOKUP($A381,'Annex 2 EHV charges'!$A:$O,11,FALSE)),"")</f>
        <v/>
      </c>
    </row>
    <row r="382" spans="1:8" x14ac:dyDescent="0.2">
      <c r="A382" s="103" t="str">
        <f t="array" ref="A382">IFERROR(INDEX('Annex 2 EHV charges'!$A$11:$A$410, MATCH(0, IF(ISBLANK('Annex 2 EHV charges'!$A$11:$A$410),1, COUNTIF(A$4:$A381, 'Annex 2 EHV charges'!$A$11:$A$410)), 0)),"")</f>
        <v/>
      </c>
      <c r="B382" s="103" t="str">
        <f>IF($A382="","",VLOOKUP($A382,'Annex 2 EHV charges'!$A:$O,2,0))</f>
        <v/>
      </c>
      <c r="C382" s="104" t="str">
        <f>IF($A382="","",VLOOKUP($A382,'Annex 2 EHV charges'!$A:$O,3,0))</f>
        <v/>
      </c>
      <c r="D382" s="103" t="str">
        <f>IF($A382="","",VLOOKUP($A382,'Annex 2 EHV charges'!$A:$O,7,0))</f>
        <v/>
      </c>
      <c r="E382" s="108" t="str">
        <f>IFERROR(IF(VLOOKUP($A382,'Annex 2 EHV charges'!$A:$O,8,FALSE)=0,"",VLOOKUP($A382,'Annex 2 EHV charges'!$A:$O,8,FALSE)),"")</f>
        <v/>
      </c>
      <c r="F382" s="109" t="str">
        <f>IFERROR(IF(VLOOKUP($A382,'Annex 2 EHV charges'!$A:$O,9,FALSE)=0,"",VLOOKUP($A382,'Annex 2 EHV charges'!$A:$O,9,FALSE)),"")</f>
        <v/>
      </c>
      <c r="G382" s="110" t="str">
        <f>IFERROR(IF(VLOOKUP($A382,'Annex 2 EHV charges'!$A:$O,10,FALSE)=0,"",VLOOKUP($A382,'Annex 2 EHV charges'!$A:$O,10,FALSE)),"")</f>
        <v/>
      </c>
      <c r="H382" s="110" t="str">
        <f>IFERROR(IF(VLOOKUP($A382,'Annex 2 EHV charges'!$A:$O,11,FALSE)=0,"",VLOOKUP($A382,'Annex 2 EHV charges'!$A:$O,11,FALSE)),"")</f>
        <v/>
      </c>
    </row>
    <row r="383" spans="1:8" x14ac:dyDescent="0.2">
      <c r="A383" s="103" t="str">
        <f t="array" ref="A383">IFERROR(INDEX('Annex 2 EHV charges'!$A$11:$A$410, MATCH(0, IF(ISBLANK('Annex 2 EHV charges'!$A$11:$A$410),1, COUNTIF(A$4:$A382, 'Annex 2 EHV charges'!$A$11:$A$410)), 0)),"")</f>
        <v/>
      </c>
      <c r="B383" s="103" t="str">
        <f>IF($A383="","",VLOOKUP($A383,'Annex 2 EHV charges'!$A:$O,2,0))</f>
        <v/>
      </c>
      <c r="C383" s="104" t="str">
        <f>IF($A383="","",VLOOKUP($A383,'Annex 2 EHV charges'!$A:$O,3,0))</f>
        <v/>
      </c>
      <c r="D383" s="103" t="str">
        <f>IF($A383="","",VLOOKUP($A383,'Annex 2 EHV charges'!$A:$O,7,0))</f>
        <v/>
      </c>
      <c r="E383" s="108" t="str">
        <f>IFERROR(IF(VLOOKUP($A383,'Annex 2 EHV charges'!$A:$O,8,FALSE)=0,"",VLOOKUP($A383,'Annex 2 EHV charges'!$A:$O,8,FALSE)),"")</f>
        <v/>
      </c>
      <c r="F383" s="109" t="str">
        <f>IFERROR(IF(VLOOKUP($A383,'Annex 2 EHV charges'!$A:$O,9,FALSE)=0,"",VLOOKUP($A383,'Annex 2 EHV charges'!$A:$O,9,FALSE)),"")</f>
        <v/>
      </c>
      <c r="G383" s="110" t="str">
        <f>IFERROR(IF(VLOOKUP($A383,'Annex 2 EHV charges'!$A:$O,10,FALSE)=0,"",VLOOKUP($A383,'Annex 2 EHV charges'!$A:$O,10,FALSE)),"")</f>
        <v/>
      </c>
      <c r="H383" s="110" t="str">
        <f>IFERROR(IF(VLOOKUP($A383,'Annex 2 EHV charges'!$A:$O,11,FALSE)=0,"",VLOOKUP($A383,'Annex 2 EHV charges'!$A:$O,11,FALSE)),"")</f>
        <v/>
      </c>
    </row>
    <row r="384" spans="1:8" x14ac:dyDescent="0.2">
      <c r="A384" s="103" t="str">
        <f t="array" ref="A384">IFERROR(INDEX('Annex 2 EHV charges'!$A$11:$A$410, MATCH(0, IF(ISBLANK('Annex 2 EHV charges'!$A$11:$A$410),1, COUNTIF(A$4:$A383, 'Annex 2 EHV charges'!$A$11:$A$410)), 0)),"")</f>
        <v/>
      </c>
      <c r="B384" s="103" t="str">
        <f>IF($A384="","",VLOOKUP($A384,'Annex 2 EHV charges'!$A:$O,2,0))</f>
        <v/>
      </c>
      <c r="C384" s="104" t="str">
        <f>IF($A384="","",VLOOKUP($A384,'Annex 2 EHV charges'!$A:$O,3,0))</f>
        <v/>
      </c>
      <c r="D384" s="103" t="str">
        <f>IF($A384="","",VLOOKUP($A384,'Annex 2 EHV charges'!$A:$O,7,0))</f>
        <v/>
      </c>
      <c r="E384" s="108" t="str">
        <f>IFERROR(IF(VLOOKUP($A384,'Annex 2 EHV charges'!$A:$O,8,FALSE)=0,"",VLOOKUP($A384,'Annex 2 EHV charges'!$A:$O,8,FALSE)),"")</f>
        <v/>
      </c>
      <c r="F384" s="109" t="str">
        <f>IFERROR(IF(VLOOKUP($A384,'Annex 2 EHV charges'!$A:$O,9,FALSE)=0,"",VLOOKUP($A384,'Annex 2 EHV charges'!$A:$O,9,FALSE)),"")</f>
        <v/>
      </c>
      <c r="G384" s="110" t="str">
        <f>IFERROR(IF(VLOOKUP($A384,'Annex 2 EHV charges'!$A:$O,10,FALSE)=0,"",VLOOKUP($A384,'Annex 2 EHV charges'!$A:$O,10,FALSE)),"")</f>
        <v/>
      </c>
      <c r="H384" s="110" t="str">
        <f>IFERROR(IF(VLOOKUP($A384,'Annex 2 EHV charges'!$A:$O,11,FALSE)=0,"",VLOOKUP($A384,'Annex 2 EHV charges'!$A:$O,11,FALSE)),"")</f>
        <v/>
      </c>
    </row>
    <row r="385" spans="1:8" x14ac:dyDescent="0.2">
      <c r="A385" s="103" t="str">
        <f t="array" ref="A385">IFERROR(INDEX('Annex 2 EHV charges'!$A$11:$A$410, MATCH(0, IF(ISBLANK('Annex 2 EHV charges'!$A$11:$A$410),1, COUNTIF(A$4:$A384, 'Annex 2 EHV charges'!$A$11:$A$410)), 0)),"")</f>
        <v/>
      </c>
      <c r="B385" s="103" t="str">
        <f>IF($A385="","",VLOOKUP($A385,'Annex 2 EHV charges'!$A:$O,2,0))</f>
        <v/>
      </c>
      <c r="C385" s="104" t="str">
        <f>IF($A385="","",VLOOKUP($A385,'Annex 2 EHV charges'!$A:$O,3,0))</f>
        <v/>
      </c>
      <c r="D385" s="103" t="str">
        <f>IF($A385="","",VLOOKUP($A385,'Annex 2 EHV charges'!$A:$O,7,0))</f>
        <v/>
      </c>
      <c r="E385" s="108" t="str">
        <f>IFERROR(IF(VLOOKUP($A385,'Annex 2 EHV charges'!$A:$O,8,FALSE)=0,"",VLOOKUP($A385,'Annex 2 EHV charges'!$A:$O,8,FALSE)),"")</f>
        <v/>
      </c>
      <c r="F385" s="109" t="str">
        <f>IFERROR(IF(VLOOKUP($A385,'Annex 2 EHV charges'!$A:$O,9,FALSE)=0,"",VLOOKUP($A385,'Annex 2 EHV charges'!$A:$O,9,FALSE)),"")</f>
        <v/>
      </c>
      <c r="G385" s="110" t="str">
        <f>IFERROR(IF(VLOOKUP($A385,'Annex 2 EHV charges'!$A:$O,10,FALSE)=0,"",VLOOKUP($A385,'Annex 2 EHV charges'!$A:$O,10,FALSE)),"")</f>
        <v/>
      </c>
      <c r="H385" s="110" t="str">
        <f>IFERROR(IF(VLOOKUP($A385,'Annex 2 EHV charges'!$A:$O,11,FALSE)=0,"",VLOOKUP($A385,'Annex 2 EHV charges'!$A:$O,11,FALSE)),"")</f>
        <v/>
      </c>
    </row>
    <row r="386" spans="1:8" x14ac:dyDescent="0.2">
      <c r="A386" s="103" t="str">
        <f t="array" ref="A386">IFERROR(INDEX('Annex 2 EHV charges'!$A$11:$A$410, MATCH(0, IF(ISBLANK('Annex 2 EHV charges'!$A$11:$A$410),1, COUNTIF(A$4:$A385, 'Annex 2 EHV charges'!$A$11:$A$410)), 0)),"")</f>
        <v/>
      </c>
      <c r="B386" s="103" t="str">
        <f>IF($A386="","",VLOOKUP($A386,'Annex 2 EHV charges'!$A:$O,2,0))</f>
        <v/>
      </c>
      <c r="C386" s="104" t="str">
        <f>IF($A386="","",VLOOKUP($A386,'Annex 2 EHV charges'!$A:$O,3,0))</f>
        <v/>
      </c>
      <c r="D386" s="103" t="str">
        <f>IF($A386="","",VLOOKUP($A386,'Annex 2 EHV charges'!$A:$O,7,0))</f>
        <v/>
      </c>
      <c r="E386" s="108" t="str">
        <f>IFERROR(IF(VLOOKUP($A386,'Annex 2 EHV charges'!$A:$O,8,FALSE)=0,"",VLOOKUP($A386,'Annex 2 EHV charges'!$A:$O,8,FALSE)),"")</f>
        <v/>
      </c>
      <c r="F386" s="109" t="str">
        <f>IFERROR(IF(VLOOKUP($A386,'Annex 2 EHV charges'!$A:$O,9,FALSE)=0,"",VLOOKUP($A386,'Annex 2 EHV charges'!$A:$O,9,FALSE)),"")</f>
        <v/>
      </c>
      <c r="G386" s="110" t="str">
        <f>IFERROR(IF(VLOOKUP($A386,'Annex 2 EHV charges'!$A:$O,10,FALSE)=0,"",VLOOKUP($A386,'Annex 2 EHV charges'!$A:$O,10,FALSE)),"")</f>
        <v/>
      </c>
      <c r="H386" s="110" t="str">
        <f>IFERROR(IF(VLOOKUP($A386,'Annex 2 EHV charges'!$A:$O,11,FALSE)=0,"",VLOOKUP($A386,'Annex 2 EHV charges'!$A:$O,11,FALSE)),"")</f>
        <v/>
      </c>
    </row>
    <row r="387" spans="1:8" x14ac:dyDescent="0.2">
      <c r="A387" s="103" t="str">
        <f t="array" ref="A387">IFERROR(INDEX('Annex 2 EHV charges'!$A$11:$A$410, MATCH(0, IF(ISBLANK('Annex 2 EHV charges'!$A$11:$A$410),1, COUNTIF(A$4:$A386, 'Annex 2 EHV charges'!$A$11:$A$410)), 0)),"")</f>
        <v/>
      </c>
      <c r="B387" s="103" t="str">
        <f>IF($A387="","",VLOOKUP($A387,'Annex 2 EHV charges'!$A:$O,2,0))</f>
        <v/>
      </c>
      <c r="C387" s="104" t="str">
        <f>IF($A387="","",VLOOKUP($A387,'Annex 2 EHV charges'!$A:$O,3,0))</f>
        <v/>
      </c>
      <c r="D387" s="103" t="str">
        <f>IF($A387="","",VLOOKUP($A387,'Annex 2 EHV charges'!$A:$O,7,0))</f>
        <v/>
      </c>
      <c r="E387" s="108" t="str">
        <f>IFERROR(IF(VLOOKUP($A387,'Annex 2 EHV charges'!$A:$O,8,FALSE)=0,"",VLOOKUP($A387,'Annex 2 EHV charges'!$A:$O,8,FALSE)),"")</f>
        <v/>
      </c>
      <c r="F387" s="109" t="str">
        <f>IFERROR(IF(VLOOKUP($A387,'Annex 2 EHV charges'!$A:$O,9,FALSE)=0,"",VLOOKUP($A387,'Annex 2 EHV charges'!$A:$O,9,FALSE)),"")</f>
        <v/>
      </c>
      <c r="G387" s="110" t="str">
        <f>IFERROR(IF(VLOOKUP($A387,'Annex 2 EHV charges'!$A:$O,10,FALSE)=0,"",VLOOKUP($A387,'Annex 2 EHV charges'!$A:$O,10,FALSE)),"")</f>
        <v/>
      </c>
      <c r="H387" s="110" t="str">
        <f>IFERROR(IF(VLOOKUP($A387,'Annex 2 EHV charges'!$A:$O,11,FALSE)=0,"",VLOOKUP($A387,'Annex 2 EHV charges'!$A:$O,11,FALSE)),"")</f>
        <v/>
      </c>
    </row>
    <row r="388" spans="1:8" x14ac:dyDescent="0.2">
      <c r="A388" s="103" t="str">
        <f t="array" ref="A388">IFERROR(INDEX('Annex 2 EHV charges'!$A$11:$A$410, MATCH(0, IF(ISBLANK('Annex 2 EHV charges'!$A$11:$A$410),1, COUNTIF(A$4:$A387, 'Annex 2 EHV charges'!$A$11:$A$410)), 0)),"")</f>
        <v/>
      </c>
      <c r="B388" s="103" t="str">
        <f>IF($A388="","",VLOOKUP($A388,'Annex 2 EHV charges'!$A:$O,2,0))</f>
        <v/>
      </c>
      <c r="C388" s="104" t="str">
        <f>IF($A388="","",VLOOKUP($A388,'Annex 2 EHV charges'!$A:$O,3,0))</f>
        <v/>
      </c>
      <c r="D388" s="103" t="str">
        <f>IF($A388="","",VLOOKUP($A388,'Annex 2 EHV charges'!$A:$O,7,0))</f>
        <v/>
      </c>
      <c r="E388" s="108" t="str">
        <f>IFERROR(IF(VLOOKUP($A388,'Annex 2 EHV charges'!$A:$O,8,FALSE)=0,"",VLOOKUP($A388,'Annex 2 EHV charges'!$A:$O,8,FALSE)),"")</f>
        <v/>
      </c>
      <c r="F388" s="109" t="str">
        <f>IFERROR(IF(VLOOKUP($A388,'Annex 2 EHV charges'!$A:$O,9,FALSE)=0,"",VLOOKUP($A388,'Annex 2 EHV charges'!$A:$O,9,FALSE)),"")</f>
        <v/>
      </c>
      <c r="G388" s="110" t="str">
        <f>IFERROR(IF(VLOOKUP($A388,'Annex 2 EHV charges'!$A:$O,10,FALSE)=0,"",VLOOKUP($A388,'Annex 2 EHV charges'!$A:$O,10,FALSE)),"")</f>
        <v/>
      </c>
      <c r="H388" s="110" t="str">
        <f>IFERROR(IF(VLOOKUP($A388,'Annex 2 EHV charges'!$A:$O,11,FALSE)=0,"",VLOOKUP($A388,'Annex 2 EHV charges'!$A:$O,11,FALSE)),"")</f>
        <v/>
      </c>
    </row>
    <row r="389" spans="1:8" x14ac:dyDescent="0.2">
      <c r="A389" s="103" t="str">
        <f t="array" ref="A389">IFERROR(INDEX('Annex 2 EHV charges'!$A$11:$A$410, MATCH(0, IF(ISBLANK('Annex 2 EHV charges'!$A$11:$A$410),1, COUNTIF(A$4:$A388, 'Annex 2 EHV charges'!$A$11:$A$410)), 0)),"")</f>
        <v/>
      </c>
      <c r="B389" s="103" t="str">
        <f>IF($A389="","",VLOOKUP($A389,'Annex 2 EHV charges'!$A:$O,2,0))</f>
        <v/>
      </c>
      <c r="C389" s="104" t="str">
        <f>IF($A389="","",VLOOKUP($A389,'Annex 2 EHV charges'!$A:$O,3,0))</f>
        <v/>
      </c>
      <c r="D389" s="103" t="str">
        <f>IF($A389="","",VLOOKUP($A389,'Annex 2 EHV charges'!$A:$O,7,0))</f>
        <v/>
      </c>
      <c r="E389" s="108" t="str">
        <f>IFERROR(IF(VLOOKUP($A389,'Annex 2 EHV charges'!$A:$O,8,FALSE)=0,"",VLOOKUP($A389,'Annex 2 EHV charges'!$A:$O,8,FALSE)),"")</f>
        <v/>
      </c>
      <c r="F389" s="109" t="str">
        <f>IFERROR(IF(VLOOKUP($A389,'Annex 2 EHV charges'!$A:$O,9,FALSE)=0,"",VLOOKUP($A389,'Annex 2 EHV charges'!$A:$O,9,FALSE)),"")</f>
        <v/>
      </c>
      <c r="G389" s="110" t="str">
        <f>IFERROR(IF(VLOOKUP($A389,'Annex 2 EHV charges'!$A:$O,10,FALSE)=0,"",VLOOKUP($A389,'Annex 2 EHV charges'!$A:$O,10,FALSE)),"")</f>
        <v/>
      </c>
      <c r="H389" s="110" t="str">
        <f>IFERROR(IF(VLOOKUP($A389,'Annex 2 EHV charges'!$A:$O,11,FALSE)=0,"",VLOOKUP($A389,'Annex 2 EHV charges'!$A:$O,11,FALSE)),"")</f>
        <v/>
      </c>
    </row>
    <row r="390" spans="1:8" x14ac:dyDescent="0.2">
      <c r="A390" s="103" t="str">
        <f t="array" ref="A390">IFERROR(INDEX('Annex 2 EHV charges'!$A$11:$A$410, MATCH(0, IF(ISBLANK('Annex 2 EHV charges'!$A$11:$A$410),1, COUNTIF(A$4:$A389, 'Annex 2 EHV charges'!$A$11:$A$410)), 0)),"")</f>
        <v/>
      </c>
      <c r="B390" s="103" t="str">
        <f>IF($A390="","",VLOOKUP($A390,'Annex 2 EHV charges'!$A:$O,2,0))</f>
        <v/>
      </c>
      <c r="C390" s="104" t="str">
        <f>IF($A390="","",VLOOKUP($A390,'Annex 2 EHV charges'!$A:$O,3,0))</f>
        <v/>
      </c>
      <c r="D390" s="103" t="str">
        <f>IF($A390="","",VLOOKUP($A390,'Annex 2 EHV charges'!$A:$O,7,0))</f>
        <v/>
      </c>
      <c r="E390" s="108" t="str">
        <f>IFERROR(IF(VLOOKUP($A390,'Annex 2 EHV charges'!$A:$O,8,FALSE)=0,"",VLOOKUP($A390,'Annex 2 EHV charges'!$A:$O,8,FALSE)),"")</f>
        <v/>
      </c>
      <c r="F390" s="109" t="str">
        <f>IFERROR(IF(VLOOKUP($A390,'Annex 2 EHV charges'!$A:$O,9,FALSE)=0,"",VLOOKUP($A390,'Annex 2 EHV charges'!$A:$O,9,FALSE)),"")</f>
        <v/>
      </c>
      <c r="G390" s="110" t="str">
        <f>IFERROR(IF(VLOOKUP($A390,'Annex 2 EHV charges'!$A:$O,10,FALSE)=0,"",VLOOKUP($A390,'Annex 2 EHV charges'!$A:$O,10,FALSE)),"")</f>
        <v/>
      </c>
      <c r="H390" s="110" t="str">
        <f>IFERROR(IF(VLOOKUP($A390,'Annex 2 EHV charges'!$A:$O,11,FALSE)=0,"",VLOOKUP($A390,'Annex 2 EHV charges'!$A:$O,11,FALSE)),"")</f>
        <v/>
      </c>
    </row>
    <row r="391" spans="1:8" x14ac:dyDescent="0.2">
      <c r="A391" s="103" t="str">
        <f t="array" ref="A391">IFERROR(INDEX('Annex 2 EHV charges'!$A$11:$A$410, MATCH(0, IF(ISBLANK('Annex 2 EHV charges'!$A$11:$A$410),1, COUNTIF(A$4:$A390, 'Annex 2 EHV charges'!$A$11:$A$410)), 0)),"")</f>
        <v/>
      </c>
      <c r="B391" s="103" t="str">
        <f>IF($A391="","",VLOOKUP($A391,'Annex 2 EHV charges'!$A:$O,2,0))</f>
        <v/>
      </c>
      <c r="C391" s="104" t="str">
        <f>IF($A391="","",VLOOKUP($A391,'Annex 2 EHV charges'!$A:$O,3,0))</f>
        <v/>
      </c>
      <c r="D391" s="103" t="str">
        <f>IF($A391="","",VLOOKUP($A391,'Annex 2 EHV charges'!$A:$O,7,0))</f>
        <v/>
      </c>
      <c r="E391" s="108" t="str">
        <f>IFERROR(IF(VLOOKUP($A391,'Annex 2 EHV charges'!$A:$O,8,FALSE)=0,"",VLOOKUP($A391,'Annex 2 EHV charges'!$A:$O,8,FALSE)),"")</f>
        <v/>
      </c>
      <c r="F391" s="109" t="str">
        <f>IFERROR(IF(VLOOKUP($A391,'Annex 2 EHV charges'!$A:$O,9,FALSE)=0,"",VLOOKUP($A391,'Annex 2 EHV charges'!$A:$O,9,FALSE)),"")</f>
        <v/>
      </c>
      <c r="G391" s="110" t="str">
        <f>IFERROR(IF(VLOOKUP($A391,'Annex 2 EHV charges'!$A:$O,10,FALSE)=0,"",VLOOKUP($A391,'Annex 2 EHV charges'!$A:$O,10,FALSE)),"")</f>
        <v/>
      </c>
      <c r="H391" s="110" t="str">
        <f>IFERROR(IF(VLOOKUP($A391,'Annex 2 EHV charges'!$A:$O,11,FALSE)=0,"",VLOOKUP($A391,'Annex 2 EHV charges'!$A:$O,11,FALSE)),"")</f>
        <v/>
      </c>
    </row>
    <row r="392" spans="1:8" x14ac:dyDescent="0.2">
      <c r="A392" s="103" t="str">
        <f t="array" ref="A392">IFERROR(INDEX('Annex 2 EHV charges'!$A$11:$A$410, MATCH(0, IF(ISBLANK('Annex 2 EHV charges'!$A$11:$A$410),1, COUNTIF(A$4:$A391, 'Annex 2 EHV charges'!$A$11:$A$410)), 0)),"")</f>
        <v/>
      </c>
      <c r="B392" s="103" t="str">
        <f>IF($A392="","",VLOOKUP($A392,'Annex 2 EHV charges'!$A:$O,2,0))</f>
        <v/>
      </c>
      <c r="C392" s="104" t="str">
        <f>IF($A392="","",VLOOKUP($A392,'Annex 2 EHV charges'!$A:$O,3,0))</f>
        <v/>
      </c>
      <c r="D392" s="103" t="str">
        <f>IF($A392="","",VLOOKUP($A392,'Annex 2 EHV charges'!$A:$O,7,0))</f>
        <v/>
      </c>
      <c r="E392" s="108" t="str">
        <f>IFERROR(IF(VLOOKUP($A392,'Annex 2 EHV charges'!$A:$O,8,FALSE)=0,"",VLOOKUP($A392,'Annex 2 EHV charges'!$A:$O,8,FALSE)),"")</f>
        <v/>
      </c>
      <c r="F392" s="109" t="str">
        <f>IFERROR(IF(VLOOKUP($A392,'Annex 2 EHV charges'!$A:$O,9,FALSE)=0,"",VLOOKUP($A392,'Annex 2 EHV charges'!$A:$O,9,FALSE)),"")</f>
        <v/>
      </c>
      <c r="G392" s="110" t="str">
        <f>IFERROR(IF(VLOOKUP($A392,'Annex 2 EHV charges'!$A:$O,10,FALSE)=0,"",VLOOKUP($A392,'Annex 2 EHV charges'!$A:$O,10,FALSE)),"")</f>
        <v/>
      </c>
      <c r="H392" s="110" t="str">
        <f>IFERROR(IF(VLOOKUP($A392,'Annex 2 EHV charges'!$A:$O,11,FALSE)=0,"",VLOOKUP($A392,'Annex 2 EHV charges'!$A:$O,11,FALSE)),"")</f>
        <v/>
      </c>
    </row>
    <row r="393" spans="1:8" x14ac:dyDescent="0.2">
      <c r="A393" s="103" t="str">
        <f t="array" ref="A393">IFERROR(INDEX('Annex 2 EHV charges'!$A$11:$A$410, MATCH(0, IF(ISBLANK('Annex 2 EHV charges'!$A$11:$A$410),1, COUNTIF(A$4:$A392, 'Annex 2 EHV charges'!$A$11:$A$410)), 0)),"")</f>
        <v/>
      </c>
      <c r="B393" s="103" t="str">
        <f>IF($A393="","",VLOOKUP($A393,'Annex 2 EHV charges'!$A:$O,2,0))</f>
        <v/>
      </c>
      <c r="C393" s="104" t="str">
        <f>IF($A393="","",VLOOKUP($A393,'Annex 2 EHV charges'!$A:$O,3,0))</f>
        <v/>
      </c>
      <c r="D393" s="103" t="str">
        <f>IF($A393="","",VLOOKUP($A393,'Annex 2 EHV charges'!$A:$O,7,0))</f>
        <v/>
      </c>
      <c r="E393" s="108" t="str">
        <f>IFERROR(IF(VLOOKUP($A393,'Annex 2 EHV charges'!$A:$O,8,FALSE)=0,"",VLOOKUP($A393,'Annex 2 EHV charges'!$A:$O,8,FALSE)),"")</f>
        <v/>
      </c>
      <c r="F393" s="109" t="str">
        <f>IFERROR(IF(VLOOKUP($A393,'Annex 2 EHV charges'!$A:$O,9,FALSE)=0,"",VLOOKUP($A393,'Annex 2 EHV charges'!$A:$O,9,FALSE)),"")</f>
        <v/>
      </c>
      <c r="G393" s="110" t="str">
        <f>IFERROR(IF(VLOOKUP($A393,'Annex 2 EHV charges'!$A:$O,10,FALSE)=0,"",VLOOKUP($A393,'Annex 2 EHV charges'!$A:$O,10,FALSE)),"")</f>
        <v/>
      </c>
      <c r="H393" s="110" t="str">
        <f>IFERROR(IF(VLOOKUP($A393,'Annex 2 EHV charges'!$A:$O,11,FALSE)=0,"",VLOOKUP($A393,'Annex 2 EHV charges'!$A:$O,11,FALSE)),"")</f>
        <v/>
      </c>
    </row>
    <row r="394" spans="1:8" x14ac:dyDescent="0.2">
      <c r="A394" s="103" t="str">
        <f t="array" ref="A394">IFERROR(INDEX('Annex 2 EHV charges'!$A$11:$A$410, MATCH(0, IF(ISBLANK('Annex 2 EHV charges'!$A$11:$A$410),1, COUNTIF(A$4:$A393, 'Annex 2 EHV charges'!$A$11:$A$410)), 0)),"")</f>
        <v/>
      </c>
      <c r="B394" s="103" t="str">
        <f>IF($A394="","",VLOOKUP($A394,'Annex 2 EHV charges'!$A:$O,2,0))</f>
        <v/>
      </c>
      <c r="C394" s="104" t="str">
        <f>IF($A394="","",VLOOKUP($A394,'Annex 2 EHV charges'!$A:$O,3,0))</f>
        <v/>
      </c>
      <c r="D394" s="103" t="str">
        <f>IF($A394="","",VLOOKUP($A394,'Annex 2 EHV charges'!$A:$O,7,0))</f>
        <v/>
      </c>
      <c r="E394" s="108" t="str">
        <f>IFERROR(IF(VLOOKUP($A394,'Annex 2 EHV charges'!$A:$O,8,FALSE)=0,"",VLOOKUP($A394,'Annex 2 EHV charges'!$A:$O,8,FALSE)),"")</f>
        <v/>
      </c>
      <c r="F394" s="109" t="str">
        <f>IFERROR(IF(VLOOKUP($A394,'Annex 2 EHV charges'!$A:$O,9,FALSE)=0,"",VLOOKUP($A394,'Annex 2 EHV charges'!$A:$O,9,FALSE)),"")</f>
        <v/>
      </c>
      <c r="G394" s="110" t="str">
        <f>IFERROR(IF(VLOOKUP($A394,'Annex 2 EHV charges'!$A:$O,10,FALSE)=0,"",VLOOKUP($A394,'Annex 2 EHV charges'!$A:$O,10,FALSE)),"")</f>
        <v/>
      </c>
      <c r="H394" s="110" t="str">
        <f>IFERROR(IF(VLOOKUP($A394,'Annex 2 EHV charges'!$A:$O,11,FALSE)=0,"",VLOOKUP($A394,'Annex 2 EHV charges'!$A:$O,11,FALSE)),"")</f>
        <v/>
      </c>
    </row>
    <row r="395" spans="1:8" x14ac:dyDescent="0.2">
      <c r="A395" s="103" t="str">
        <f t="array" ref="A395">IFERROR(INDEX('Annex 2 EHV charges'!$A$11:$A$410, MATCH(0, IF(ISBLANK('Annex 2 EHV charges'!$A$11:$A$410),1, COUNTIF(A$4:$A394, 'Annex 2 EHV charges'!$A$11:$A$410)), 0)),"")</f>
        <v/>
      </c>
      <c r="B395" s="103" t="str">
        <f>IF($A395="","",VLOOKUP($A395,'Annex 2 EHV charges'!$A:$O,2,0))</f>
        <v/>
      </c>
      <c r="C395" s="104" t="str">
        <f>IF($A395="","",VLOOKUP($A395,'Annex 2 EHV charges'!$A:$O,3,0))</f>
        <v/>
      </c>
      <c r="D395" s="103" t="str">
        <f>IF($A395="","",VLOOKUP($A395,'Annex 2 EHV charges'!$A:$O,7,0))</f>
        <v/>
      </c>
      <c r="E395" s="108" t="str">
        <f>IFERROR(IF(VLOOKUP($A395,'Annex 2 EHV charges'!$A:$O,8,FALSE)=0,"",VLOOKUP($A395,'Annex 2 EHV charges'!$A:$O,8,FALSE)),"")</f>
        <v/>
      </c>
      <c r="F395" s="109" t="str">
        <f>IFERROR(IF(VLOOKUP($A395,'Annex 2 EHV charges'!$A:$O,9,FALSE)=0,"",VLOOKUP($A395,'Annex 2 EHV charges'!$A:$O,9,FALSE)),"")</f>
        <v/>
      </c>
      <c r="G395" s="110" t="str">
        <f>IFERROR(IF(VLOOKUP($A395,'Annex 2 EHV charges'!$A:$O,10,FALSE)=0,"",VLOOKUP($A395,'Annex 2 EHV charges'!$A:$O,10,FALSE)),"")</f>
        <v/>
      </c>
      <c r="H395" s="110" t="str">
        <f>IFERROR(IF(VLOOKUP($A395,'Annex 2 EHV charges'!$A:$O,11,FALSE)=0,"",VLOOKUP($A395,'Annex 2 EHV charges'!$A:$O,11,FALSE)),"")</f>
        <v/>
      </c>
    </row>
    <row r="396" spans="1:8" x14ac:dyDescent="0.2">
      <c r="A396" s="103" t="str">
        <f t="array" ref="A396">IFERROR(INDEX('Annex 2 EHV charges'!$A$11:$A$410, MATCH(0, IF(ISBLANK('Annex 2 EHV charges'!$A$11:$A$410),1, COUNTIF(A$4:$A395, 'Annex 2 EHV charges'!$A$11:$A$410)), 0)),"")</f>
        <v/>
      </c>
      <c r="B396" s="103" t="str">
        <f>IF($A396="","",VLOOKUP($A396,'Annex 2 EHV charges'!$A:$O,2,0))</f>
        <v/>
      </c>
      <c r="C396" s="104" t="str">
        <f>IF($A396="","",VLOOKUP($A396,'Annex 2 EHV charges'!$A:$O,3,0))</f>
        <v/>
      </c>
      <c r="D396" s="103" t="str">
        <f>IF($A396="","",VLOOKUP($A396,'Annex 2 EHV charges'!$A:$O,7,0))</f>
        <v/>
      </c>
      <c r="E396" s="108" t="str">
        <f>IFERROR(IF(VLOOKUP($A396,'Annex 2 EHV charges'!$A:$O,8,FALSE)=0,"",VLOOKUP($A396,'Annex 2 EHV charges'!$A:$O,8,FALSE)),"")</f>
        <v/>
      </c>
      <c r="F396" s="109" t="str">
        <f>IFERROR(IF(VLOOKUP($A396,'Annex 2 EHV charges'!$A:$O,9,FALSE)=0,"",VLOOKUP($A396,'Annex 2 EHV charges'!$A:$O,9,FALSE)),"")</f>
        <v/>
      </c>
      <c r="G396" s="110" t="str">
        <f>IFERROR(IF(VLOOKUP($A396,'Annex 2 EHV charges'!$A:$O,10,FALSE)=0,"",VLOOKUP($A396,'Annex 2 EHV charges'!$A:$O,10,FALSE)),"")</f>
        <v/>
      </c>
      <c r="H396" s="110" t="str">
        <f>IFERROR(IF(VLOOKUP($A396,'Annex 2 EHV charges'!$A:$O,11,FALSE)=0,"",VLOOKUP($A396,'Annex 2 EHV charges'!$A:$O,11,FALSE)),"")</f>
        <v/>
      </c>
    </row>
    <row r="397" spans="1:8" x14ac:dyDescent="0.2">
      <c r="A397" s="103" t="str">
        <f t="array" ref="A397">IFERROR(INDEX('Annex 2 EHV charges'!$A$11:$A$410, MATCH(0, IF(ISBLANK('Annex 2 EHV charges'!$A$11:$A$410),1, COUNTIF(A$4:$A396, 'Annex 2 EHV charges'!$A$11:$A$410)), 0)),"")</f>
        <v/>
      </c>
      <c r="B397" s="103" t="str">
        <f>IF($A397="","",VLOOKUP($A397,'Annex 2 EHV charges'!$A:$O,2,0))</f>
        <v/>
      </c>
      <c r="C397" s="104" t="str">
        <f>IF($A397="","",VLOOKUP($A397,'Annex 2 EHV charges'!$A:$O,3,0))</f>
        <v/>
      </c>
      <c r="D397" s="103" t="str">
        <f>IF($A397="","",VLOOKUP($A397,'Annex 2 EHV charges'!$A:$O,7,0))</f>
        <v/>
      </c>
      <c r="E397" s="108" t="str">
        <f>IFERROR(IF(VLOOKUP($A397,'Annex 2 EHV charges'!$A:$O,8,FALSE)=0,"",VLOOKUP($A397,'Annex 2 EHV charges'!$A:$O,8,FALSE)),"")</f>
        <v/>
      </c>
      <c r="F397" s="109" t="str">
        <f>IFERROR(IF(VLOOKUP($A397,'Annex 2 EHV charges'!$A:$O,9,FALSE)=0,"",VLOOKUP($A397,'Annex 2 EHV charges'!$A:$O,9,FALSE)),"")</f>
        <v/>
      </c>
      <c r="G397" s="110" t="str">
        <f>IFERROR(IF(VLOOKUP($A397,'Annex 2 EHV charges'!$A:$O,10,FALSE)=0,"",VLOOKUP($A397,'Annex 2 EHV charges'!$A:$O,10,FALSE)),"")</f>
        <v/>
      </c>
      <c r="H397" s="110" t="str">
        <f>IFERROR(IF(VLOOKUP($A397,'Annex 2 EHV charges'!$A:$O,11,FALSE)=0,"",VLOOKUP($A397,'Annex 2 EHV charges'!$A:$O,11,FALSE)),"")</f>
        <v/>
      </c>
    </row>
    <row r="398" spans="1:8" x14ac:dyDescent="0.2">
      <c r="A398" s="103" t="str">
        <f t="array" ref="A398">IFERROR(INDEX('Annex 2 EHV charges'!$A$11:$A$410, MATCH(0, IF(ISBLANK('Annex 2 EHV charges'!$A$11:$A$410),1, COUNTIF(A$4:$A397, 'Annex 2 EHV charges'!$A$11:$A$410)), 0)),"")</f>
        <v/>
      </c>
      <c r="B398" s="103" t="str">
        <f>IF($A398="","",VLOOKUP($A398,'Annex 2 EHV charges'!$A:$O,2,0))</f>
        <v/>
      </c>
      <c r="C398" s="104" t="str">
        <f>IF($A398="","",VLOOKUP($A398,'Annex 2 EHV charges'!$A:$O,3,0))</f>
        <v/>
      </c>
      <c r="D398" s="103" t="str">
        <f>IF($A398="","",VLOOKUP($A398,'Annex 2 EHV charges'!$A:$O,7,0))</f>
        <v/>
      </c>
      <c r="E398" s="108" t="str">
        <f>IFERROR(IF(VLOOKUP($A398,'Annex 2 EHV charges'!$A:$O,8,FALSE)=0,"",VLOOKUP($A398,'Annex 2 EHV charges'!$A:$O,8,FALSE)),"")</f>
        <v/>
      </c>
      <c r="F398" s="109" t="str">
        <f>IFERROR(IF(VLOOKUP($A398,'Annex 2 EHV charges'!$A:$O,9,FALSE)=0,"",VLOOKUP($A398,'Annex 2 EHV charges'!$A:$O,9,FALSE)),"")</f>
        <v/>
      </c>
      <c r="G398" s="110" t="str">
        <f>IFERROR(IF(VLOOKUP($A398,'Annex 2 EHV charges'!$A:$O,10,FALSE)=0,"",VLOOKUP($A398,'Annex 2 EHV charges'!$A:$O,10,FALSE)),"")</f>
        <v/>
      </c>
      <c r="H398" s="110" t="str">
        <f>IFERROR(IF(VLOOKUP($A398,'Annex 2 EHV charges'!$A:$O,11,FALSE)=0,"",VLOOKUP($A398,'Annex 2 EHV charges'!$A:$O,11,FALSE)),"")</f>
        <v/>
      </c>
    </row>
    <row r="399" spans="1:8" x14ac:dyDescent="0.2">
      <c r="A399" s="103" t="str">
        <f t="array" ref="A399">IFERROR(INDEX('Annex 2 EHV charges'!$A$11:$A$410, MATCH(0, IF(ISBLANK('Annex 2 EHV charges'!$A$11:$A$410),1, COUNTIF(A$4:$A398, 'Annex 2 EHV charges'!$A$11:$A$410)), 0)),"")</f>
        <v/>
      </c>
      <c r="B399" s="103" t="str">
        <f>IF($A399="","",VLOOKUP($A399,'Annex 2 EHV charges'!$A:$O,2,0))</f>
        <v/>
      </c>
      <c r="C399" s="104" t="str">
        <f>IF($A399="","",VLOOKUP($A399,'Annex 2 EHV charges'!$A:$O,3,0))</f>
        <v/>
      </c>
      <c r="D399" s="103" t="str">
        <f>IF($A399="","",VLOOKUP($A399,'Annex 2 EHV charges'!$A:$O,7,0))</f>
        <v/>
      </c>
      <c r="E399" s="108" t="str">
        <f>IFERROR(IF(VLOOKUP($A399,'Annex 2 EHV charges'!$A:$O,8,FALSE)=0,"",VLOOKUP($A399,'Annex 2 EHV charges'!$A:$O,8,FALSE)),"")</f>
        <v/>
      </c>
      <c r="F399" s="109" t="str">
        <f>IFERROR(IF(VLOOKUP($A399,'Annex 2 EHV charges'!$A:$O,9,FALSE)=0,"",VLOOKUP($A399,'Annex 2 EHV charges'!$A:$O,9,FALSE)),"")</f>
        <v/>
      </c>
      <c r="G399" s="110" t="str">
        <f>IFERROR(IF(VLOOKUP($A399,'Annex 2 EHV charges'!$A:$O,10,FALSE)=0,"",VLOOKUP($A399,'Annex 2 EHV charges'!$A:$O,10,FALSE)),"")</f>
        <v/>
      </c>
      <c r="H399" s="110" t="str">
        <f>IFERROR(IF(VLOOKUP($A399,'Annex 2 EHV charges'!$A:$O,11,FALSE)=0,"",VLOOKUP($A399,'Annex 2 EHV charges'!$A:$O,11,FALSE)),"")</f>
        <v/>
      </c>
    </row>
    <row r="400" spans="1:8" x14ac:dyDescent="0.2">
      <c r="A400" s="103" t="str">
        <f t="array" ref="A400">IFERROR(INDEX('Annex 2 EHV charges'!$A$11:$A$410, MATCH(0, IF(ISBLANK('Annex 2 EHV charges'!$A$11:$A$410),1, COUNTIF(A$4:$A399, 'Annex 2 EHV charges'!$A$11:$A$410)), 0)),"")</f>
        <v/>
      </c>
      <c r="B400" s="103" t="str">
        <f>IF($A400="","",VLOOKUP($A400,'Annex 2 EHV charges'!$A:$O,2,0))</f>
        <v/>
      </c>
      <c r="C400" s="104" t="str">
        <f>IF($A400="","",VLOOKUP($A400,'Annex 2 EHV charges'!$A:$O,3,0))</f>
        <v/>
      </c>
      <c r="D400" s="103" t="str">
        <f>IF($A400="","",VLOOKUP($A400,'Annex 2 EHV charges'!$A:$O,7,0))</f>
        <v/>
      </c>
      <c r="E400" s="108" t="str">
        <f>IFERROR(IF(VLOOKUP($A400,'Annex 2 EHV charges'!$A:$O,8,FALSE)=0,"",VLOOKUP($A400,'Annex 2 EHV charges'!$A:$O,8,FALSE)),"")</f>
        <v/>
      </c>
      <c r="F400" s="109" t="str">
        <f>IFERROR(IF(VLOOKUP($A400,'Annex 2 EHV charges'!$A:$O,9,FALSE)=0,"",VLOOKUP($A400,'Annex 2 EHV charges'!$A:$O,9,FALSE)),"")</f>
        <v/>
      </c>
      <c r="G400" s="110" t="str">
        <f>IFERROR(IF(VLOOKUP($A400,'Annex 2 EHV charges'!$A:$O,10,FALSE)=0,"",VLOOKUP($A400,'Annex 2 EHV charges'!$A:$O,10,FALSE)),"")</f>
        <v/>
      </c>
      <c r="H400" s="110" t="str">
        <f>IFERROR(IF(VLOOKUP($A400,'Annex 2 EHV charges'!$A:$O,11,FALSE)=0,"",VLOOKUP($A400,'Annex 2 EHV charges'!$A:$O,11,FALSE)),"")</f>
        <v/>
      </c>
    </row>
    <row r="401" spans="1:8" x14ac:dyDescent="0.2">
      <c r="A401" s="103" t="str">
        <f t="array" ref="A401">IFERROR(INDEX('Annex 2 EHV charges'!$A$11:$A$410, MATCH(0, IF(ISBLANK('Annex 2 EHV charges'!$A$11:$A$410),1, COUNTIF(A$4:$A400, 'Annex 2 EHV charges'!$A$11:$A$410)), 0)),"")</f>
        <v/>
      </c>
      <c r="B401" s="103" t="str">
        <f>IF($A401="","",VLOOKUP($A401,'Annex 2 EHV charges'!$A:$O,2,0))</f>
        <v/>
      </c>
      <c r="C401" s="104" t="str">
        <f>IF($A401="","",VLOOKUP($A401,'Annex 2 EHV charges'!$A:$O,3,0))</f>
        <v/>
      </c>
      <c r="D401" s="103" t="str">
        <f>IF($A401="","",VLOOKUP($A401,'Annex 2 EHV charges'!$A:$O,7,0))</f>
        <v/>
      </c>
      <c r="E401" s="108" t="str">
        <f>IFERROR(IF(VLOOKUP($A401,'Annex 2 EHV charges'!$A:$O,8,FALSE)=0,"",VLOOKUP($A401,'Annex 2 EHV charges'!$A:$O,8,FALSE)),"")</f>
        <v/>
      </c>
      <c r="F401" s="109" t="str">
        <f>IFERROR(IF(VLOOKUP($A401,'Annex 2 EHV charges'!$A:$O,9,FALSE)=0,"",VLOOKUP($A401,'Annex 2 EHV charges'!$A:$O,9,FALSE)),"")</f>
        <v/>
      </c>
      <c r="G401" s="110" t="str">
        <f>IFERROR(IF(VLOOKUP($A401,'Annex 2 EHV charges'!$A:$O,10,FALSE)=0,"",VLOOKUP($A401,'Annex 2 EHV charges'!$A:$O,10,FALSE)),"")</f>
        <v/>
      </c>
      <c r="H401" s="110" t="str">
        <f>IFERROR(IF(VLOOKUP($A401,'Annex 2 EHV charges'!$A:$O,11,FALSE)=0,"",VLOOKUP($A401,'Annex 2 EHV charges'!$A:$O,11,FALSE)),"")</f>
        <v/>
      </c>
    </row>
    <row r="402" spans="1:8" x14ac:dyDescent="0.2">
      <c r="A402" s="103" t="str">
        <f t="array" ref="A402">IFERROR(INDEX('Annex 2 EHV charges'!$A$11:$A$410, MATCH(0, IF(ISBLANK('Annex 2 EHV charges'!$A$11:$A$410),1, COUNTIF(A$4:$A401, 'Annex 2 EHV charges'!$A$11:$A$410)), 0)),"")</f>
        <v/>
      </c>
      <c r="B402" s="103" t="str">
        <f>IF($A402="","",VLOOKUP($A402,'Annex 2 EHV charges'!$A:$O,2,0))</f>
        <v/>
      </c>
      <c r="C402" s="104" t="str">
        <f>IF($A402="","",VLOOKUP($A402,'Annex 2 EHV charges'!$A:$O,3,0))</f>
        <v/>
      </c>
      <c r="D402" s="103" t="str">
        <f>IF($A402="","",VLOOKUP($A402,'Annex 2 EHV charges'!$A:$O,7,0))</f>
        <v/>
      </c>
      <c r="E402" s="108" t="str">
        <f>IFERROR(IF(VLOOKUP($A402,'Annex 2 EHV charges'!$A:$O,8,FALSE)=0,"",VLOOKUP($A402,'Annex 2 EHV charges'!$A:$O,8,FALSE)),"")</f>
        <v/>
      </c>
      <c r="F402" s="109" t="str">
        <f>IFERROR(IF(VLOOKUP($A402,'Annex 2 EHV charges'!$A:$O,9,FALSE)=0,"",VLOOKUP($A402,'Annex 2 EHV charges'!$A:$O,9,FALSE)),"")</f>
        <v/>
      </c>
      <c r="G402" s="110" t="str">
        <f>IFERROR(IF(VLOOKUP($A402,'Annex 2 EHV charges'!$A:$O,10,FALSE)=0,"",VLOOKUP($A402,'Annex 2 EHV charges'!$A:$O,10,FALSE)),"")</f>
        <v/>
      </c>
      <c r="H402" s="110" t="str">
        <f>IFERROR(IF(VLOOKUP($A402,'Annex 2 EHV charges'!$A:$O,11,FALSE)=0,"",VLOOKUP($A402,'Annex 2 EHV charges'!$A:$O,11,FALSE)),"")</f>
        <v/>
      </c>
    </row>
    <row r="403" spans="1:8" x14ac:dyDescent="0.2">
      <c r="A403" s="103" t="str">
        <f t="array" ref="A403">IFERROR(INDEX('Annex 2 EHV charges'!$A$11:$A$410, MATCH(0, IF(ISBLANK('Annex 2 EHV charges'!$A$11:$A$410),1, COUNTIF(A$4:$A402, 'Annex 2 EHV charges'!$A$11:$A$410)), 0)),"")</f>
        <v/>
      </c>
      <c r="B403" s="103" t="str">
        <f>IF($A403="","",VLOOKUP($A403,'Annex 2 EHV charges'!$A:$O,2,0))</f>
        <v/>
      </c>
      <c r="C403" s="104" t="str">
        <f>IF($A403="","",VLOOKUP($A403,'Annex 2 EHV charges'!$A:$O,3,0))</f>
        <v/>
      </c>
      <c r="D403" s="103" t="str">
        <f>IF($A403="","",VLOOKUP($A403,'Annex 2 EHV charges'!$A:$O,7,0))</f>
        <v/>
      </c>
      <c r="E403" s="108" t="str">
        <f>IFERROR(IF(VLOOKUP($A403,'Annex 2 EHV charges'!$A:$O,8,FALSE)=0,"",VLOOKUP($A403,'Annex 2 EHV charges'!$A:$O,8,FALSE)),"")</f>
        <v/>
      </c>
      <c r="F403" s="109" t="str">
        <f>IFERROR(IF(VLOOKUP($A403,'Annex 2 EHV charges'!$A:$O,9,FALSE)=0,"",VLOOKUP($A403,'Annex 2 EHV charges'!$A:$O,9,FALSE)),"")</f>
        <v/>
      </c>
      <c r="G403" s="110" t="str">
        <f>IFERROR(IF(VLOOKUP($A403,'Annex 2 EHV charges'!$A:$O,10,FALSE)=0,"",VLOOKUP($A403,'Annex 2 EHV charges'!$A:$O,10,FALSE)),"")</f>
        <v/>
      </c>
      <c r="H403" s="110" t="str">
        <f>IFERROR(IF(VLOOKUP($A403,'Annex 2 EHV charges'!$A:$O,11,FALSE)=0,"",VLOOKUP($A403,'Annex 2 EHV charges'!$A:$O,11,FALSE)),"")</f>
        <v/>
      </c>
    </row>
    <row r="404" spans="1:8" x14ac:dyDescent="0.2">
      <c r="A404" s="103" t="str">
        <f t="array" ref="A404">IFERROR(INDEX('Annex 2 EHV charges'!$A$11:$A$410, MATCH(0, IF(ISBLANK('Annex 2 EHV charges'!$A$11:$A$410),1, COUNTIF(A$4:$A403, 'Annex 2 EHV charges'!$A$11:$A$410)), 0)),"")</f>
        <v/>
      </c>
      <c r="B404" s="103" t="str">
        <f>IF($A404="","",VLOOKUP($A404,'Annex 2 EHV charges'!$A:$O,2,0))</f>
        <v/>
      </c>
      <c r="C404" s="104" t="str">
        <f>IF($A404="","",VLOOKUP($A404,'Annex 2 EHV charges'!$A:$O,3,0))</f>
        <v/>
      </c>
      <c r="D404" s="103" t="str">
        <f>IF($A404="","",VLOOKUP($A404,'Annex 2 EHV charges'!$A:$O,7,0))</f>
        <v/>
      </c>
      <c r="E404" s="108" t="str">
        <f>IFERROR(IF(VLOOKUP($A404,'Annex 2 EHV charges'!$A:$O,8,FALSE)=0,"",VLOOKUP($A404,'Annex 2 EHV charges'!$A:$O,8,FALSE)),"")</f>
        <v/>
      </c>
      <c r="F404" s="109" t="str">
        <f>IFERROR(IF(VLOOKUP($A404,'Annex 2 EHV charges'!$A:$O,9,FALSE)=0,"",VLOOKUP($A404,'Annex 2 EHV charges'!$A:$O,9,FALSE)),"")</f>
        <v/>
      </c>
      <c r="G404" s="110" t="str">
        <f>IFERROR(IF(VLOOKUP($A404,'Annex 2 EHV charges'!$A:$O,10,FALSE)=0,"",VLOOKUP($A404,'Annex 2 EHV charges'!$A:$O,10,FALSE)),"")</f>
        <v/>
      </c>
      <c r="H404" s="110" t="str">
        <f>IFERROR(IF(VLOOKUP($A404,'Annex 2 EHV charges'!$A:$O,11,FALSE)=0,"",VLOOKUP($A404,'Annex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differentFirst="1"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2a&amp;"Arial,Regular"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404"/>
  <sheetViews>
    <sheetView topLeftCell="A147" zoomScale="80" zoomScaleNormal="80" zoomScaleSheetLayoutView="100" zoomScalePageLayoutView="55" workbookViewId="0">
      <selection activeCell="E186" sqref="E186"/>
    </sheetView>
  </sheetViews>
  <sheetFormatPr defaultColWidth="9.140625" defaultRowHeight="12.75" x14ac:dyDescent="0.2"/>
  <cols>
    <col min="1" max="1" width="15.42578125" style="60" customWidth="1"/>
    <col min="2" max="2" width="15.85546875" style="60" customWidth="1"/>
    <col min="3" max="3" width="14" style="68" customWidth="1"/>
    <col min="4" max="4" width="33" style="68" bestFit="1" customWidth="1"/>
    <col min="5" max="5" width="21.28515625" style="69" customWidth="1"/>
    <col min="6" max="7" width="21.28515625" style="70" customWidth="1"/>
    <col min="8" max="8" width="21.28515625" style="60" customWidth="1"/>
    <col min="9" max="9" width="15.5703125" style="60" customWidth="1"/>
    <col min="10" max="16384" width="9.140625" style="60"/>
  </cols>
  <sheetData>
    <row r="1" spans="1:15" ht="66.75" customHeight="1" x14ac:dyDescent="0.2">
      <c r="A1" s="277" t="s">
        <v>116</v>
      </c>
      <c r="B1" s="277"/>
      <c r="C1" s="277"/>
      <c r="D1" s="277"/>
      <c r="E1" s="277"/>
      <c r="F1" s="277"/>
      <c r="G1" s="277"/>
      <c r="H1" s="277"/>
    </row>
    <row r="2" spans="1:15" s="61" customFormat="1" ht="25.5" customHeight="1" x14ac:dyDescent="0.2">
      <c r="A2" s="265" t="str">
        <f>Overview!B4&amp; " - Effective from "&amp;TEXT(Overview!D4,"D MMMM YYYY")&amp;" - "&amp;Overview!E4&amp;" EDCM export charges"</f>
        <v>Western Power Distribution (South West) plc - Effective from 1 April 2021 - Final EDCM export charges</v>
      </c>
      <c r="B2" s="266"/>
      <c r="C2" s="266"/>
      <c r="D2" s="266"/>
      <c r="E2" s="266"/>
      <c r="F2" s="266"/>
      <c r="G2" s="266"/>
      <c r="H2" s="267"/>
    </row>
    <row r="3" spans="1:15" s="94" customFormat="1" ht="12" customHeight="1" x14ac:dyDescent="0.2">
      <c r="A3" s="95"/>
      <c r="B3" s="95"/>
      <c r="C3" s="95"/>
      <c r="D3" s="96"/>
      <c r="E3" s="97"/>
      <c r="F3" s="97"/>
      <c r="G3" s="98"/>
      <c r="H3" s="98"/>
      <c r="I3" s="91"/>
      <c r="J3" s="91"/>
      <c r="K3" s="91"/>
      <c r="L3" s="91"/>
      <c r="M3" s="91"/>
      <c r="N3" s="91"/>
      <c r="O3" s="91"/>
    </row>
    <row r="4" spans="1:15" ht="60.75" customHeight="1" x14ac:dyDescent="0.2">
      <c r="A4" s="62" t="s">
        <v>104</v>
      </c>
      <c r="B4" s="63" t="s">
        <v>66</v>
      </c>
      <c r="C4" s="62" t="s">
        <v>966</v>
      </c>
      <c r="D4" s="64" t="s">
        <v>59</v>
      </c>
      <c r="E4" s="64" t="str">
        <f>'Annex 2 EHV charges'!L10</f>
        <v>Export
Super Red
unit charge
(p/kWh)</v>
      </c>
      <c r="F4" s="64" t="str">
        <f>'Annex 2 EHV charges'!M10</f>
        <v>Export
fixed charge
(p/day)</v>
      </c>
      <c r="G4" s="64" t="str">
        <f>'Annex 2 EHV charges'!N10</f>
        <v>Export
capacity charge
(p/kVA/day)</v>
      </c>
      <c r="H4" s="64" t="str">
        <f>'Annex 2 EHV charges'!O10</f>
        <v>Export
exceeded capacity charge
(p/kVA/day)</v>
      </c>
    </row>
    <row r="5" spans="1:15" x14ac:dyDescent="0.2">
      <c r="A5" s="104">
        <f t="array" ref="A5">IFERROR(INDEX('Annex 2 EHV charges'!$D$11:$D$410, MATCH(0, IF(ISBLANK('Annex 2 EHV charges'!$D$11:$D$410),1, COUNTIF(A$4:$A4, 'Annex 2 EHV charges'!$D$11:$D$410)), 0)),"")</f>
        <v>963</v>
      </c>
      <c r="B5" s="103">
        <f>IF($A5="","",VLOOKUP($A5,'Annex 2 EHV charges'!$D:$O,2,0))</f>
        <v>963</v>
      </c>
      <c r="C5" s="104">
        <f>IF($A5="","",VLOOKUP($A5,'Annex 2 EHV charges'!$D:$O,3,0))</f>
        <v>2200042805715</v>
      </c>
      <c r="D5" s="103" t="str">
        <f>IF($A5="","",VLOOKUP($A5,'Annex 2 EHV charges'!$D:$O,4,0))</f>
        <v>Rolls Royce TT</v>
      </c>
      <c r="E5" s="105" t="str">
        <f>IFERROR(IF(VLOOKUP($A5,'Annex 2 EHV charges'!$D:$O,9,FALSE)=0,"",VLOOKUP($A5,'Annex 2 EHV charges'!$D:$O,9,FALSE)),"")</f>
        <v/>
      </c>
      <c r="F5" s="106" t="str">
        <f>IFERROR(IF(VLOOKUP($A5,'Annex 2 EHV charges'!$D:$O,10,FALSE)=0,"",VLOOKUP($A5,'Annex 2 EHV charges'!$D:$O,10,FALSE)),"")</f>
        <v/>
      </c>
      <c r="G5" s="107" t="str">
        <f>IFERROR(IF(VLOOKUP($A5,'Annex 2 EHV charges'!$D:$O,11,FALSE)=0,"",VLOOKUP($A5,'Annex 2 EHV charges'!$D:$O,11,FALSE)),"")</f>
        <v/>
      </c>
      <c r="H5" s="107" t="str">
        <f>IFERROR(IF(VLOOKUP($A5,'Annex 2 EHV charges'!$D:$O,12,FALSE)=0,"",VLOOKUP($A5,'Annex 2 EHV charges'!$D:$O,12,FALSE)),"")</f>
        <v/>
      </c>
    </row>
    <row r="6" spans="1:15" ht="25.5" x14ac:dyDescent="0.2">
      <c r="A6" s="104">
        <f t="array" ref="A6">IFERROR(INDEX('Annex 2 EHV charges'!$D$11:$D$410, MATCH(0, IF(ISBLANK('Annex 2 EHV charges'!$D$11:$D$410),1, COUNTIF(A$4:$A5, 'Annex 2 EHV charges'!$D$11:$D$410)), 0)),"")</f>
        <v>529</v>
      </c>
      <c r="B6" s="103">
        <f>IF($A6="","",VLOOKUP($A6,'Annex 2 EHV charges'!$D:$O,2,0))</f>
        <v>529</v>
      </c>
      <c r="C6" s="104">
        <f>IF($A6="","",VLOOKUP($A6,'Annex 2 EHV charges'!$D:$O,3,0))</f>
        <v>2200042755082</v>
      </c>
      <c r="D6" s="103" t="str">
        <f>IF($A6="","",VLOOKUP($A6,'Annex 2 EHV charges'!$D:$O,4,0))</f>
        <v>Otterham Wind Farm Phase 3  (STOR)</v>
      </c>
      <c r="E6" s="105">
        <f>IFERROR(IF(VLOOKUP($A6,'Annex 2 EHV charges'!$D:$O,9,FALSE)=0,"",VLOOKUP($A6,'Annex 2 EHV charges'!$D:$O,9,FALSE)),"")</f>
        <v>-6.0000000000000001E-3</v>
      </c>
      <c r="F6" s="106">
        <f>IFERROR(IF(VLOOKUP($A6,'Annex 2 EHV charges'!$D:$O,10,FALSE)=0,"",VLOOKUP($A6,'Annex 2 EHV charges'!$D:$O,10,FALSE)),"")</f>
        <v>694.21</v>
      </c>
      <c r="G6" s="107">
        <f>IFERROR(IF(VLOOKUP($A6,'Annex 2 EHV charges'!$D:$O,11,FALSE)=0,"",VLOOKUP($A6,'Annex 2 EHV charges'!$D:$O,11,FALSE)),"")</f>
        <v>0.05</v>
      </c>
      <c r="H6" s="107">
        <f>IFERROR(IF(VLOOKUP($A6,'Annex 2 EHV charges'!$D:$O,12,FALSE)=0,"",VLOOKUP($A6,'Annex 2 EHV charges'!$D:$O,12,FALSE)),"")</f>
        <v>0.05</v>
      </c>
    </row>
    <row r="7" spans="1:15" x14ac:dyDescent="0.2">
      <c r="A7" s="104">
        <f t="array" ref="A7">IFERROR(INDEX('Annex 2 EHV charges'!$D$11:$D$410, MATCH(0, IF(ISBLANK('Annex 2 EHV charges'!$D$11:$D$410),1, COUNTIF(A$4:$A6, 'Annex 2 EHV charges'!$D$11:$D$410)), 0)),"")</f>
        <v>373</v>
      </c>
      <c r="B7" s="103">
        <f>IF($A7="","",VLOOKUP($A7,'Annex 2 EHV charges'!$D:$O,2,0))</f>
        <v>373</v>
      </c>
      <c r="C7" s="104">
        <f>IF($A7="","",VLOOKUP($A7,'Annex 2 EHV charges'!$D:$O,3,0))</f>
        <v>2200042291229</v>
      </c>
      <c r="D7" s="103" t="str">
        <f>IF($A7="","",VLOOKUP($A7,'Annex 2 EHV charges'!$D:$O,4,0))</f>
        <v>Till House</v>
      </c>
      <c r="E7" s="105" t="str">
        <f>IFERROR(IF(VLOOKUP($A7,'Annex 2 EHV charges'!$D:$O,9,FALSE)=0,"",VLOOKUP($A7,'Annex 2 EHV charges'!$D:$O,9,FALSE)),"")</f>
        <v/>
      </c>
      <c r="F7" s="106">
        <f>IFERROR(IF(VLOOKUP($A7,'Annex 2 EHV charges'!$D:$O,10,FALSE)=0,"",VLOOKUP($A7,'Annex 2 EHV charges'!$D:$O,10,FALSE)),"")</f>
        <v>904</v>
      </c>
      <c r="G7" s="107">
        <f>IFERROR(IF(VLOOKUP($A7,'Annex 2 EHV charges'!$D:$O,11,FALSE)=0,"",VLOOKUP($A7,'Annex 2 EHV charges'!$D:$O,11,FALSE)),"")</f>
        <v>0.05</v>
      </c>
      <c r="H7" s="107">
        <f>IFERROR(IF(VLOOKUP($A7,'Annex 2 EHV charges'!$D:$O,12,FALSE)=0,"",VLOOKUP($A7,'Annex 2 EHV charges'!$D:$O,12,FALSE)),"")</f>
        <v>0.05</v>
      </c>
    </row>
    <row r="8" spans="1:15" x14ac:dyDescent="0.2">
      <c r="A8" s="104">
        <f t="array" ref="A8">IFERROR(INDEX('Annex 2 EHV charges'!$D$11:$D$410, MATCH(0, IF(ISBLANK('Annex 2 EHV charges'!$D$11:$D$410),1, COUNTIF(A$4:$A7, 'Annex 2 EHV charges'!$D$11:$D$410)), 0)),"")</f>
        <v>374</v>
      </c>
      <c r="B8" s="103">
        <f>IF($A8="","",VLOOKUP($A8,'Annex 2 EHV charges'!$D:$O,2,0))</f>
        <v>374</v>
      </c>
      <c r="C8" s="104">
        <f>IF($A8="","",VLOOKUP($A8,'Annex 2 EHV charges'!$D:$O,3,0))</f>
        <v>2200042297587</v>
      </c>
      <c r="D8" s="103" t="str">
        <f>IF($A8="","",VLOOKUP($A8,'Annex 2 EHV charges'!$D:$O,4,0))</f>
        <v>Outlands Wood</v>
      </c>
      <c r="E8" s="105" t="str">
        <f>IFERROR(IF(VLOOKUP($A8,'Annex 2 EHV charges'!$D:$O,9,FALSE)=0,"",VLOOKUP($A8,'Annex 2 EHV charges'!$D:$O,9,FALSE)),"")</f>
        <v/>
      </c>
      <c r="F8" s="106">
        <f>IFERROR(IF(VLOOKUP($A8,'Annex 2 EHV charges'!$D:$O,10,FALSE)=0,"",VLOOKUP($A8,'Annex 2 EHV charges'!$D:$O,10,FALSE)),"")</f>
        <v>481.09</v>
      </c>
      <c r="G8" s="107">
        <f>IFERROR(IF(VLOOKUP($A8,'Annex 2 EHV charges'!$D:$O,11,FALSE)=0,"",VLOOKUP($A8,'Annex 2 EHV charges'!$D:$O,11,FALSE)),"")</f>
        <v>0.05</v>
      </c>
      <c r="H8" s="107">
        <f>IFERROR(IF(VLOOKUP($A8,'Annex 2 EHV charges'!$D:$O,12,FALSE)=0,"",VLOOKUP($A8,'Annex 2 EHV charges'!$D:$O,12,FALSE)),"")</f>
        <v>0.05</v>
      </c>
    </row>
    <row r="9" spans="1:15" x14ac:dyDescent="0.2">
      <c r="A9" s="104">
        <f t="array" ref="A9">IFERROR(INDEX('Annex 2 EHV charges'!$D$11:$D$410, MATCH(0, IF(ISBLANK('Annex 2 EHV charges'!$D$11:$D$410),1, COUNTIF(A$4:$A8, 'Annex 2 EHV charges'!$D$11:$D$410)), 0)),"")</f>
        <v>375</v>
      </c>
      <c r="B9" s="103">
        <f>IF($A9="","",VLOOKUP($A9,'Annex 2 EHV charges'!$D:$O,2,0))</f>
        <v>375</v>
      </c>
      <c r="C9" s="104">
        <f>IF($A9="","",VLOOKUP($A9,'Annex 2 EHV charges'!$D:$O,3,0))</f>
        <v>2200042305485</v>
      </c>
      <c r="D9" s="103" t="str">
        <f>IF($A9="","",VLOOKUP($A9,'Annex 2 EHV charges'!$D:$O,4,0))</f>
        <v>Culmhead</v>
      </c>
      <c r="E9" s="105" t="str">
        <f>IFERROR(IF(VLOOKUP($A9,'Annex 2 EHV charges'!$D:$O,9,FALSE)=0,"",VLOOKUP($A9,'Annex 2 EHV charges'!$D:$O,9,FALSE)),"")</f>
        <v/>
      </c>
      <c r="F9" s="106">
        <f>IFERROR(IF(VLOOKUP($A9,'Annex 2 EHV charges'!$D:$O,10,FALSE)=0,"",VLOOKUP($A9,'Annex 2 EHV charges'!$D:$O,10,FALSE)),"")</f>
        <v>923.24</v>
      </c>
      <c r="G9" s="107">
        <f>IFERROR(IF(VLOOKUP($A9,'Annex 2 EHV charges'!$D:$O,11,FALSE)=0,"",VLOOKUP($A9,'Annex 2 EHV charges'!$D:$O,11,FALSE)),"")</f>
        <v>0.05</v>
      </c>
      <c r="H9" s="107">
        <f>IFERROR(IF(VLOOKUP($A9,'Annex 2 EHV charges'!$D:$O,12,FALSE)=0,"",VLOOKUP($A9,'Annex 2 EHV charges'!$D:$O,12,FALSE)),"")</f>
        <v>0.05</v>
      </c>
    </row>
    <row r="10" spans="1:15" x14ac:dyDescent="0.2">
      <c r="A10" s="104">
        <f t="array" ref="A10">IFERROR(INDEX('Annex 2 EHV charges'!$D$11:$D$410, MATCH(0, IF(ISBLANK('Annex 2 EHV charges'!$D$11:$D$410),1, COUNTIF(A$4:$A9, 'Annex 2 EHV charges'!$D$11:$D$410)), 0)),"")</f>
        <v>376</v>
      </c>
      <c r="B10" s="103">
        <f>IF($A10="","",VLOOKUP($A10,'Annex 2 EHV charges'!$D:$O,2,0))</f>
        <v>376</v>
      </c>
      <c r="C10" s="104">
        <f>IF($A10="","",VLOOKUP($A10,'Annex 2 EHV charges'!$D:$O,3,0))</f>
        <v>2200042308040</v>
      </c>
      <c r="D10" s="103" t="str">
        <f>IF($A10="","",VLOOKUP($A10,'Annex 2 EHV charges'!$D:$O,4,0))</f>
        <v>Whitchurch Farm PV</v>
      </c>
      <c r="E10" s="105" t="str">
        <f>IFERROR(IF(VLOOKUP($A10,'Annex 2 EHV charges'!$D:$O,9,FALSE)=0,"",VLOOKUP($A10,'Annex 2 EHV charges'!$D:$O,9,FALSE)),"")</f>
        <v/>
      </c>
      <c r="F10" s="106">
        <f>IFERROR(IF(VLOOKUP($A10,'Annex 2 EHV charges'!$D:$O,10,FALSE)=0,"",VLOOKUP($A10,'Annex 2 EHV charges'!$D:$O,10,FALSE)),"")</f>
        <v>494.9</v>
      </c>
      <c r="G10" s="107">
        <f>IFERROR(IF(VLOOKUP($A10,'Annex 2 EHV charges'!$D:$O,11,FALSE)=0,"",VLOOKUP($A10,'Annex 2 EHV charges'!$D:$O,11,FALSE)),"")</f>
        <v>0.05</v>
      </c>
      <c r="H10" s="107">
        <f>IFERROR(IF(VLOOKUP($A10,'Annex 2 EHV charges'!$D:$O,12,FALSE)=0,"",VLOOKUP($A10,'Annex 2 EHV charges'!$D:$O,12,FALSE)),"")</f>
        <v>0.05</v>
      </c>
    </row>
    <row r="11" spans="1:15" x14ac:dyDescent="0.2">
      <c r="A11" s="104">
        <f t="array" ref="A11">IFERROR(INDEX('Annex 2 EHV charges'!$D$11:$D$410, MATCH(0, IF(ISBLANK('Annex 2 EHV charges'!$D$11:$D$410),1, COUNTIF(A$4:$A10, 'Annex 2 EHV charges'!$D$11:$D$410)), 0)),"")</f>
        <v>377</v>
      </c>
      <c r="B11" s="103">
        <f>IF($A11="","",VLOOKUP($A11,'Annex 2 EHV charges'!$D:$O,2,0))</f>
        <v>377</v>
      </c>
      <c r="C11" s="104">
        <f>IF($A11="","",VLOOKUP($A11,'Annex 2 EHV charges'!$D:$O,3,0))</f>
        <v>2200042312881</v>
      </c>
      <c r="D11" s="103" t="str">
        <f>IF($A11="","",VLOOKUP($A11,'Annex 2 EHV charges'!$D:$O,4,0))</f>
        <v>Kingsland Barton</v>
      </c>
      <c r="E11" s="105" t="str">
        <f>IFERROR(IF(VLOOKUP($A11,'Annex 2 EHV charges'!$D:$O,9,FALSE)=0,"",VLOOKUP($A11,'Annex 2 EHV charges'!$D:$O,9,FALSE)),"")</f>
        <v/>
      </c>
      <c r="F11" s="106">
        <f>IFERROR(IF(VLOOKUP($A11,'Annex 2 EHV charges'!$D:$O,10,FALSE)=0,"",VLOOKUP($A11,'Annex 2 EHV charges'!$D:$O,10,FALSE)),"")</f>
        <v>613.04</v>
      </c>
      <c r="G11" s="107">
        <f>IFERROR(IF(VLOOKUP($A11,'Annex 2 EHV charges'!$D:$O,11,FALSE)=0,"",VLOOKUP($A11,'Annex 2 EHV charges'!$D:$O,11,FALSE)),"")</f>
        <v>0.05</v>
      </c>
      <c r="H11" s="107">
        <f>IFERROR(IF(VLOOKUP($A11,'Annex 2 EHV charges'!$D:$O,12,FALSE)=0,"",VLOOKUP($A11,'Annex 2 EHV charges'!$D:$O,12,FALSE)),"")</f>
        <v>0.05</v>
      </c>
    </row>
    <row r="12" spans="1:15" x14ac:dyDescent="0.2">
      <c r="A12" s="104">
        <f t="array" ref="A12">IFERROR(INDEX('Annex 2 EHV charges'!$D$11:$D$410, MATCH(0, IF(ISBLANK('Annex 2 EHV charges'!$D$11:$D$410),1, COUNTIF(A$4:$A11, 'Annex 2 EHV charges'!$D$11:$D$410)), 0)),"")</f>
        <v>378</v>
      </c>
      <c r="B12" s="103">
        <f>IF($A12="","",VLOOKUP($A12,'Annex 2 EHV charges'!$D:$O,2,0))</f>
        <v>378</v>
      </c>
      <c r="C12" s="104">
        <f>IF($A12="","",VLOOKUP($A12,'Annex 2 EHV charges'!$D:$O,3,0))</f>
        <v>2200042314995</v>
      </c>
      <c r="D12" s="103" t="str">
        <f>IF($A12="","",VLOOKUP($A12,'Annex 2 EHV charges'!$D:$O,4,0))</f>
        <v>Mendip Solar PV Farm</v>
      </c>
      <c r="E12" s="105" t="str">
        <f>IFERROR(IF(VLOOKUP($A12,'Annex 2 EHV charges'!$D:$O,9,FALSE)=0,"",VLOOKUP($A12,'Annex 2 EHV charges'!$D:$O,9,FALSE)),"")</f>
        <v/>
      </c>
      <c r="F12" s="106">
        <f>IFERROR(IF(VLOOKUP($A12,'Annex 2 EHV charges'!$D:$O,10,FALSE)=0,"",VLOOKUP($A12,'Annex 2 EHV charges'!$D:$O,10,FALSE)),"")</f>
        <v>486.01</v>
      </c>
      <c r="G12" s="107">
        <f>IFERROR(IF(VLOOKUP($A12,'Annex 2 EHV charges'!$D:$O,11,FALSE)=0,"",VLOOKUP($A12,'Annex 2 EHV charges'!$D:$O,11,FALSE)),"")</f>
        <v>0.05</v>
      </c>
      <c r="H12" s="107">
        <f>IFERROR(IF(VLOOKUP($A12,'Annex 2 EHV charges'!$D:$O,12,FALSE)=0,"",VLOOKUP($A12,'Annex 2 EHV charges'!$D:$O,12,FALSE)),"")</f>
        <v>0.05</v>
      </c>
    </row>
    <row r="13" spans="1:15" x14ac:dyDescent="0.2">
      <c r="A13" s="104">
        <f t="array" ref="A13">IFERROR(INDEX('Annex 2 EHV charges'!$D$11:$D$410, MATCH(0, IF(ISBLANK('Annex 2 EHV charges'!$D$11:$D$410),1, COUNTIF(A$4:$A12, 'Annex 2 EHV charges'!$D$11:$D$410)), 0)),"")</f>
        <v>379</v>
      </c>
      <c r="B13" s="103">
        <f>IF($A13="","",VLOOKUP($A13,'Annex 2 EHV charges'!$D:$O,2,0))</f>
        <v>379</v>
      </c>
      <c r="C13" s="104">
        <f>IF($A13="","",VLOOKUP($A13,'Annex 2 EHV charges'!$D:$O,3,0))</f>
        <v>2200042315749</v>
      </c>
      <c r="D13" s="103" t="str">
        <f>IF($A13="","",VLOOKUP($A13,'Annex 2 EHV charges'!$D:$O,4,0))</f>
        <v>St Stephen PV</v>
      </c>
      <c r="E13" s="105" t="str">
        <f>IFERROR(IF(VLOOKUP($A13,'Annex 2 EHV charges'!$D:$O,9,FALSE)=0,"",VLOOKUP($A13,'Annex 2 EHV charges'!$D:$O,9,FALSE)),"")</f>
        <v/>
      </c>
      <c r="F13" s="106">
        <f>IFERROR(IF(VLOOKUP($A13,'Annex 2 EHV charges'!$D:$O,10,FALSE)=0,"",VLOOKUP($A13,'Annex 2 EHV charges'!$D:$O,10,FALSE)),"")</f>
        <v>1013.63</v>
      </c>
      <c r="G13" s="107">
        <f>IFERROR(IF(VLOOKUP($A13,'Annex 2 EHV charges'!$D:$O,11,FALSE)=0,"",VLOOKUP($A13,'Annex 2 EHV charges'!$D:$O,11,FALSE)),"")</f>
        <v>0.05</v>
      </c>
      <c r="H13" s="107">
        <f>IFERROR(IF(VLOOKUP($A13,'Annex 2 EHV charges'!$D:$O,12,FALSE)=0,"",VLOOKUP($A13,'Annex 2 EHV charges'!$D:$O,12,FALSE)),"")</f>
        <v>0.05</v>
      </c>
    </row>
    <row r="14" spans="1:15" x14ac:dyDescent="0.2">
      <c r="A14" s="104">
        <f t="array" ref="A14">IFERROR(INDEX('Annex 2 EHV charges'!$D$11:$D$410, MATCH(0, IF(ISBLANK('Annex 2 EHV charges'!$D$11:$D$410),1, COUNTIF(A$4:$A13, 'Annex 2 EHV charges'!$D$11:$D$410)), 0)),"")</f>
        <v>380</v>
      </c>
      <c r="B14" s="103">
        <f>IF($A14="","",VLOOKUP($A14,'Annex 2 EHV charges'!$D:$O,2,0))</f>
        <v>380</v>
      </c>
      <c r="C14" s="104">
        <f>IF($A14="","",VLOOKUP($A14,'Annex 2 EHV charges'!$D:$O,3,0))</f>
        <v>2200042315785</v>
      </c>
      <c r="D14" s="103" t="str">
        <f>IF($A14="","",VLOOKUP($A14,'Annex 2 EHV charges'!$D:$O,4,0))</f>
        <v>Trewidland farm PV</v>
      </c>
      <c r="E14" s="105" t="str">
        <f>IFERROR(IF(VLOOKUP($A14,'Annex 2 EHV charges'!$D:$O,9,FALSE)=0,"",VLOOKUP($A14,'Annex 2 EHV charges'!$D:$O,9,FALSE)),"")</f>
        <v/>
      </c>
      <c r="F14" s="106">
        <f>IFERROR(IF(VLOOKUP($A14,'Annex 2 EHV charges'!$D:$O,10,FALSE)=0,"",VLOOKUP($A14,'Annex 2 EHV charges'!$D:$O,10,FALSE)),"")</f>
        <v>856.95</v>
      </c>
      <c r="G14" s="107">
        <f>IFERROR(IF(VLOOKUP($A14,'Annex 2 EHV charges'!$D:$O,11,FALSE)=0,"",VLOOKUP($A14,'Annex 2 EHV charges'!$D:$O,11,FALSE)),"")</f>
        <v>0.05</v>
      </c>
      <c r="H14" s="107">
        <f>IFERROR(IF(VLOOKUP($A14,'Annex 2 EHV charges'!$D:$O,12,FALSE)=0,"",VLOOKUP($A14,'Annex 2 EHV charges'!$D:$O,12,FALSE)),"")</f>
        <v>0.05</v>
      </c>
    </row>
    <row r="15" spans="1:15" x14ac:dyDescent="0.2">
      <c r="A15" s="104">
        <f t="array" ref="A15">IFERROR(INDEX('Annex 2 EHV charges'!$D$11:$D$410, MATCH(0, IF(ISBLANK('Annex 2 EHV charges'!$D$11:$D$410),1, COUNTIF(A$4:$A14, 'Annex 2 EHV charges'!$D$11:$D$410)), 0)),"")</f>
        <v>381</v>
      </c>
      <c r="B15" s="103">
        <f>IF($A15="","",VLOOKUP($A15,'Annex 2 EHV charges'!$D:$O,2,0))</f>
        <v>381</v>
      </c>
      <c r="C15" s="104">
        <f>IF($A15="","",VLOOKUP($A15,'Annex 2 EHV charges'!$D:$O,3,0))</f>
        <v>2200042316789</v>
      </c>
      <c r="D15" s="103" t="str">
        <f>IF($A15="","",VLOOKUP($A15,'Annex 2 EHV charges'!$D:$O,4,0))</f>
        <v>Watchfield Lawn</v>
      </c>
      <c r="E15" s="105" t="str">
        <f>IFERROR(IF(VLOOKUP($A15,'Annex 2 EHV charges'!$D:$O,9,FALSE)=0,"",VLOOKUP($A15,'Annex 2 EHV charges'!$D:$O,9,FALSE)),"")</f>
        <v/>
      </c>
      <c r="F15" s="106">
        <f>IFERROR(IF(VLOOKUP($A15,'Annex 2 EHV charges'!$D:$O,10,FALSE)=0,"",VLOOKUP($A15,'Annex 2 EHV charges'!$D:$O,10,FALSE)),"")</f>
        <v>533.5</v>
      </c>
      <c r="G15" s="107">
        <f>IFERROR(IF(VLOOKUP($A15,'Annex 2 EHV charges'!$D:$O,11,FALSE)=0,"",VLOOKUP($A15,'Annex 2 EHV charges'!$D:$O,11,FALSE)),"")</f>
        <v>0.05</v>
      </c>
      <c r="H15" s="107">
        <f>IFERROR(IF(VLOOKUP($A15,'Annex 2 EHV charges'!$D:$O,12,FALSE)=0,"",VLOOKUP($A15,'Annex 2 EHV charges'!$D:$O,12,FALSE)),"")</f>
        <v>0.05</v>
      </c>
    </row>
    <row r="16" spans="1:15" x14ac:dyDescent="0.2">
      <c r="A16" s="104">
        <f t="array" ref="A16">IFERROR(INDEX('Annex 2 EHV charges'!$D$11:$D$410, MATCH(0, IF(ISBLANK('Annex 2 EHV charges'!$D$11:$D$410),1, COUNTIF(A$4:$A15, 'Annex 2 EHV charges'!$D$11:$D$410)), 0)),"")</f>
        <v>382</v>
      </c>
      <c r="B16" s="103">
        <f>IF($A16="","",VLOOKUP($A16,'Annex 2 EHV charges'!$D:$O,2,0))</f>
        <v>382</v>
      </c>
      <c r="C16" s="104">
        <f>IF($A16="","",VLOOKUP($A16,'Annex 2 EHV charges'!$D:$O,3,0))</f>
        <v>2200042382639</v>
      </c>
      <c r="D16" s="103" t="str">
        <f>IF($A16="","",VLOOKUP($A16,'Annex 2 EHV charges'!$D:$O,4,0))</f>
        <v>Gover Park</v>
      </c>
      <c r="E16" s="105" t="str">
        <f>IFERROR(IF(VLOOKUP($A16,'Annex 2 EHV charges'!$D:$O,9,FALSE)=0,"",VLOOKUP($A16,'Annex 2 EHV charges'!$D:$O,9,FALSE)),"")</f>
        <v/>
      </c>
      <c r="F16" s="106">
        <f>IFERROR(IF(VLOOKUP($A16,'Annex 2 EHV charges'!$D:$O,10,FALSE)=0,"",VLOOKUP($A16,'Annex 2 EHV charges'!$D:$O,10,FALSE)),"")</f>
        <v>854.01</v>
      </c>
      <c r="G16" s="107">
        <f>IFERROR(IF(VLOOKUP($A16,'Annex 2 EHV charges'!$D:$O,11,FALSE)=0,"",VLOOKUP($A16,'Annex 2 EHV charges'!$D:$O,11,FALSE)),"")</f>
        <v>0.05</v>
      </c>
      <c r="H16" s="107">
        <f>IFERROR(IF(VLOOKUP($A16,'Annex 2 EHV charges'!$D:$O,12,FALSE)=0,"",VLOOKUP($A16,'Annex 2 EHV charges'!$D:$O,12,FALSE)),"")</f>
        <v>0.05</v>
      </c>
    </row>
    <row r="17" spans="1:8" x14ac:dyDescent="0.2">
      <c r="A17" s="104">
        <f t="array" ref="A17">IFERROR(INDEX('Annex 2 EHV charges'!$D$11:$D$410, MATCH(0, IF(ISBLANK('Annex 2 EHV charges'!$D$11:$D$410),1, COUNTIF(A$4:$A16, 'Annex 2 EHV charges'!$D$11:$D$410)), 0)),"")</f>
        <v>383</v>
      </c>
      <c r="B17" s="103">
        <f>IF($A17="","",VLOOKUP($A17,'Annex 2 EHV charges'!$D:$O,2,0))</f>
        <v>383</v>
      </c>
      <c r="C17" s="104">
        <f>IF($A17="","",VLOOKUP($A17,'Annex 2 EHV charges'!$D:$O,3,0))</f>
        <v>2200042323137</v>
      </c>
      <c r="D17" s="103" t="str">
        <f>IF($A17="","",VLOOKUP($A17,'Annex 2 EHV charges'!$D:$O,4,0))</f>
        <v>North Wayton</v>
      </c>
      <c r="E17" s="105" t="str">
        <f>IFERROR(IF(VLOOKUP($A17,'Annex 2 EHV charges'!$D:$O,9,FALSE)=0,"",VLOOKUP($A17,'Annex 2 EHV charges'!$D:$O,9,FALSE)),"")</f>
        <v/>
      </c>
      <c r="F17" s="106">
        <f>IFERROR(IF(VLOOKUP($A17,'Annex 2 EHV charges'!$D:$O,10,FALSE)=0,"",VLOOKUP($A17,'Annex 2 EHV charges'!$D:$O,10,FALSE)),"")</f>
        <v>772.02</v>
      </c>
      <c r="G17" s="107">
        <f>IFERROR(IF(VLOOKUP($A17,'Annex 2 EHV charges'!$D:$O,11,FALSE)=0,"",VLOOKUP($A17,'Annex 2 EHV charges'!$D:$O,11,FALSE)),"")</f>
        <v>0.05</v>
      </c>
      <c r="H17" s="107">
        <f>IFERROR(IF(VLOOKUP($A17,'Annex 2 EHV charges'!$D:$O,12,FALSE)=0,"",VLOOKUP($A17,'Annex 2 EHV charges'!$D:$O,12,FALSE)),"")</f>
        <v>0.05</v>
      </c>
    </row>
    <row r="18" spans="1:8" x14ac:dyDescent="0.2">
      <c r="A18" s="104">
        <f t="array" ref="A18">IFERROR(INDEX('Annex 2 EHV charges'!$D$11:$D$410, MATCH(0, IF(ISBLANK('Annex 2 EHV charges'!$D$11:$D$410),1, COUNTIF(A$4:$A17, 'Annex 2 EHV charges'!$D$11:$D$410)), 0)),"")</f>
        <v>384</v>
      </c>
      <c r="B18" s="103">
        <f>IF($A18="","",VLOOKUP($A18,'Annex 2 EHV charges'!$D:$O,2,0))</f>
        <v>384</v>
      </c>
      <c r="C18" s="104">
        <f>IF($A18="","",VLOOKUP($A18,'Annex 2 EHV charges'!$D:$O,3,0))</f>
        <v>2200042324460</v>
      </c>
      <c r="D18" s="103" t="str">
        <f>IF($A18="","",VLOOKUP($A18,'Annex 2 EHV charges'!$D:$O,4,0))</f>
        <v>Week Farm</v>
      </c>
      <c r="E18" s="105" t="str">
        <f>IFERROR(IF(VLOOKUP($A18,'Annex 2 EHV charges'!$D:$O,9,FALSE)=0,"",VLOOKUP($A18,'Annex 2 EHV charges'!$D:$O,9,FALSE)),"")</f>
        <v/>
      </c>
      <c r="F18" s="106">
        <f>IFERROR(IF(VLOOKUP($A18,'Annex 2 EHV charges'!$D:$O,10,FALSE)=0,"",VLOOKUP($A18,'Annex 2 EHV charges'!$D:$O,10,FALSE)),"")</f>
        <v>1239.52</v>
      </c>
      <c r="G18" s="107">
        <f>IFERROR(IF(VLOOKUP($A18,'Annex 2 EHV charges'!$D:$O,11,FALSE)=0,"",VLOOKUP($A18,'Annex 2 EHV charges'!$D:$O,11,FALSE)),"")</f>
        <v>0.05</v>
      </c>
      <c r="H18" s="107">
        <f>IFERROR(IF(VLOOKUP($A18,'Annex 2 EHV charges'!$D:$O,12,FALSE)=0,"",VLOOKUP($A18,'Annex 2 EHV charges'!$D:$O,12,FALSE)),"")</f>
        <v>0.05</v>
      </c>
    </row>
    <row r="19" spans="1:8" x14ac:dyDescent="0.2">
      <c r="A19" s="104">
        <f t="array" ref="A19">IFERROR(INDEX('Annex 2 EHV charges'!$D$11:$D$410, MATCH(0, IF(ISBLANK('Annex 2 EHV charges'!$D$11:$D$410),1, COUNTIF(A$4:$A18, 'Annex 2 EHV charges'!$D$11:$D$410)), 0)),"")</f>
        <v>385</v>
      </c>
      <c r="B19" s="103">
        <f>IF($A19="","",VLOOKUP($A19,'Annex 2 EHV charges'!$D:$O,2,0))</f>
        <v>385</v>
      </c>
      <c r="C19" s="104">
        <f>IF($A19="","",VLOOKUP($A19,'Annex 2 EHV charges'!$D:$O,3,0))</f>
        <v>2200042326059</v>
      </c>
      <c r="D19" s="103" t="str">
        <f>IF($A19="","",VLOOKUP($A19,'Annex 2 EHV charges'!$D:$O,4,0))</f>
        <v>Cullompton</v>
      </c>
      <c r="E19" s="105" t="str">
        <f>IFERROR(IF(VLOOKUP($A19,'Annex 2 EHV charges'!$D:$O,9,FALSE)=0,"",VLOOKUP($A19,'Annex 2 EHV charges'!$D:$O,9,FALSE)),"")</f>
        <v/>
      </c>
      <c r="F19" s="106">
        <f>IFERROR(IF(VLOOKUP($A19,'Annex 2 EHV charges'!$D:$O,10,FALSE)=0,"",VLOOKUP($A19,'Annex 2 EHV charges'!$D:$O,10,FALSE)),"")</f>
        <v>1035.3900000000001</v>
      </c>
      <c r="G19" s="107">
        <f>IFERROR(IF(VLOOKUP($A19,'Annex 2 EHV charges'!$D:$O,11,FALSE)=0,"",VLOOKUP($A19,'Annex 2 EHV charges'!$D:$O,11,FALSE)),"")</f>
        <v>0.05</v>
      </c>
      <c r="H19" s="107">
        <f>IFERROR(IF(VLOOKUP($A19,'Annex 2 EHV charges'!$D:$O,12,FALSE)=0,"",VLOOKUP($A19,'Annex 2 EHV charges'!$D:$O,12,FALSE)),"")</f>
        <v>0.05</v>
      </c>
    </row>
    <row r="20" spans="1:8" x14ac:dyDescent="0.2">
      <c r="A20" s="104">
        <f t="array" ref="A20">IFERROR(INDEX('Annex 2 EHV charges'!$D$11:$D$410, MATCH(0, IF(ISBLANK('Annex 2 EHV charges'!$D$11:$D$410),1, COUNTIF(A$4:$A19, 'Annex 2 EHV charges'!$D$11:$D$410)), 0)),"")</f>
        <v>386</v>
      </c>
      <c r="B20" s="103">
        <f>IF($A20="","",VLOOKUP($A20,'Annex 2 EHV charges'!$D:$O,2,0))</f>
        <v>386</v>
      </c>
      <c r="C20" s="104">
        <f>IF($A20="","",VLOOKUP($A20,'Annex 2 EHV charges'!$D:$O,3,0))</f>
        <v>2200042329087</v>
      </c>
      <c r="D20" s="103" t="str">
        <f>IF($A20="","",VLOOKUP($A20,'Annex 2 EHV charges'!$D:$O,4,0))</f>
        <v>Dinder Farm</v>
      </c>
      <c r="E20" s="105" t="str">
        <f>IFERROR(IF(VLOOKUP($A20,'Annex 2 EHV charges'!$D:$O,9,FALSE)=0,"",VLOOKUP($A20,'Annex 2 EHV charges'!$D:$O,9,FALSE)),"")</f>
        <v/>
      </c>
      <c r="F20" s="106">
        <f>IFERROR(IF(VLOOKUP($A20,'Annex 2 EHV charges'!$D:$O,10,FALSE)=0,"",VLOOKUP($A20,'Annex 2 EHV charges'!$D:$O,10,FALSE)),"")</f>
        <v>471.2</v>
      </c>
      <c r="G20" s="107">
        <f>IFERROR(IF(VLOOKUP($A20,'Annex 2 EHV charges'!$D:$O,11,FALSE)=0,"",VLOOKUP($A20,'Annex 2 EHV charges'!$D:$O,11,FALSE)),"")</f>
        <v>0.05</v>
      </c>
      <c r="H20" s="107">
        <f>IFERROR(IF(VLOOKUP($A20,'Annex 2 EHV charges'!$D:$O,12,FALSE)=0,"",VLOOKUP($A20,'Annex 2 EHV charges'!$D:$O,12,FALSE)),"")</f>
        <v>0.05</v>
      </c>
    </row>
    <row r="21" spans="1:8" x14ac:dyDescent="0.2">
      <c r="A21" s="104">
        <f t="array" ref="A21">IFERROR(INDEX('Annex 2 EHV charges'!$D$11:$D$410, MATCH(0, IF(ISBLANK('Annex 2 EHV charges'!$D$11:$D$410),1, COUNTIF(A$4:$A20, 'Annex 2 EHV charges'!$D$11:$D$410)), 0)),"")</f>
        <v>388</v>
      </c>
      <c r="B21" s="103">
        <f>IF($A21="","",VLOOKUP($A21,'Annex 2 EHV charges'!$D:$O,2,0))</f>
        <v>388</v>
      </c>
      <c r="C21" s="104">
        <f>IF($A21="","",VLOOKUP($A21,'Annex 2 EHV charges'!$D:$O,3,0))</f>
        <v>2200042329069</v>
      </c>
      <c r="D21" s="103" t="str">
        <f>IF($A21="","",VLOOKUP($A21,'Annex 2 EHV charges'!$D:$O,4,0))</f>
        <v>Pitts Farm</v>
      </c>
      <c r="E21" s="105" t="str">
        <f>IFERROR(IF(VLOOKUP($A21,'Annex 2 EHV charges'!$D:$O,9,FALSE)=0,"",VLOOKUP($A21,'Annex 2 EHV charges'!$D:$O,9,FALSE)),"")</f>
        <v/>
      </c>
      <c r="F21" s="106">
        <f>IFERROR(IF(VLOOKUP($A21,'Annex 2 EHV charges'!$D:$O,10,FALSE)=0,"",VLOOKUP($A21,'Annex 2 EHV charges'!$D:$O,10,FALSE)),"")</f>
        <v>608.86</v>
      </c>
      <c r="G21" s="107">
        <f>IFERROR(IF(VLOOKUP($A21,'Annex 2 EHV charges'!$D:$O,11,FALSE)=0,"",VLOOKUP($A21,'Annex 2 EHV charges'!$D:$O,11,FALSE)),"")</f>
        <v>0.05</v>
      </c>
      <c r="H21" s="107">
        <f>IFERROR(IF(VLOOKUP($A21,'Annex 2 EHV charges'!$D:$O,12,FALSE)=0,"",VLOOKUP($A21,'Annex 2 EHV charges'!$D:$O,12,FALSE)),"")</f>
        <v>0.05</v>
      </c>
    </row>
    <row r="22" spans="1:8" x14ac:dyDescent="0.2">
      <c r="A22" s="104">
        <f t="array" ref="A22">IFERROR(INDEX('Annex 2 EHV charges'!$D$11:$D$410, MATCH(0, IF(ISBLANK('Annex 2 EHV charges'!$D$11:$D$410),1, COUNTIF(A$4:$A21, 'Annex 2 EHV charges'!$D$11:$D$410)), 0)),"")</f>
        <v>389</v>
      </c>
      <c r="B22" s="103">
        <f>IF($A22="","",VLOOKUP($A22,'Annex 2 EHV charges'!$D:$O,2,0))</f>
        <v>389</v>
      </c>
      <c r="C22" s="104">
        <f>IF($A22="","",VLOOKUP($A22,'Annex 2 EHV charges'!$D:$O,3,0))</f>
        <v>2200042333687</v>
      </c>
      <c r="D22" s="103" t="str">
        <f>IF($A22="","",VLOOKUP($A22,'Annex 2 EHV charges'!$D:$O,4,0))</f>
        <v>Kerriers</v>
      </c>
      <c r="E22" s="105" t="str">
        <f>IFERROR(IF(VLOOKUP($A22,'Annex 2 EHV charges'!$D:$O,9,FALSE)=0,"",VLOOKUP($A22,'Annex 2 EHV charges'!$D:$O,9,FALSE)),"")</f>
        <v/>
      </c>
      <c r="F22" s="106">
        <f>IFERROR(IF(VLOOKUP($A22,'Annex 2 EHV charges'!$D:$O,10,FALSE)=0,"",VLOOKUP($A22,'Annex 2 EHV charges'!$D:$O,10,FALSE)),"")</f>
        <v>3352.52</v>
      </c>
      <c r="G22" s="107">
        <f>IFERROR(IF(VLOOKUP($A22,'Annex 2 EHV charges'!$D:$O,11,FALSE)=0,"",VLOOKUP($A22,'Annex 2 EHV charges'!$D:$O,11,FALSE)),"")</f>
        <v>0.05</v>
      </c>
      <c r="H22" s="107">
        <f>IFERROR(IF(VLOOKUP($A22,'Annex 2 EHV charges'!$D:$O,12,FALSE)=0,"",VLOOKUP($A22,'Annex 2 EHV charges'!$D:$O,12,FALSE)),"")</f>
        <v>0.05</v>
      </c>
    </row>
    <row r="23" spans="1:8" x14ac:dyDescent="0.2">
      <c r="A23" s="104">
        <f t="array" ref="A23">IFERROR(INDEX('Annex 2 EHV charges'!$D$11:$D$410, MATCH(0, IF(ISBLANK('Annex 2 EHV charges'!$D$11:$D$410),1, COUNTIF(A$4:$A22, 'Annex 2 EHV charges'!$D$11:$D$410)), 0)),"")</f>
        <v>390</v>
      </c>
      <c r="B23" s="103">
        <f>IF($A23="","",VLOOKUP($A23,'Annex 2 EHV charges'!$D:$O,2,0))</f>
        <v>390</v>
      </c>
      <c r="C23" s="104">
        <f>IF($A23="","",VLOOKUP($A23,'Annex 2 EHV charges'!$D:$O,3,0))</f>
        <v>2200042333710</v>
      </c>
      <c r="D23" s="103" t="str">
        <f>IF($A23="","",VLOOKUP($A23,'Annex 2 EHV charges'!$D:$O,4,0))</f>
        <v>Ernesettle Lane</v>
      </c>
      <c r="E23" s="105">
        <f>IFERROR(IF(VLOOKUP($A23,'Annex 2 EHV charges'!$D:$O,9,FALSE)=0,"",VLOOKUP($A23,'Annex 2 EHV charges'!$D:$O,9,FALSE)),"")</f>
        <v>-0.66900000000000004</v>
      </c>
      <c r="F23" s="106">
        <f>IFERROR(IF(VLOOKUP($A23,'Annex 2 EHV charges'!$D:$O,10,FALSE)=0,"",VLOOKUP($A23,'Annex 2 EHV charges'!$D:$O,10,FALSE)),"")</f>
        <v>785.13</v>
      </c>
      <c r="G23" s="107">
        <f>IFERROR(IF(VLOOKUP($A23,'Annex 2 EHV charges'!$D:$O,11,FALSE)=0,"",VLOOKUP($A23,'Annex 2 EHV charges'!$D:$O,11,FALSE)),"")</f>
        <v>0.05</v>
      </c>
      <c r="H23" s="107">
        <f>IFERROR(IF(VLOOKUP($A23,'Annex 2 EHV charges'!$D:$O,12,FALSE)=0,"",VLOOKUP($A23,'Annex 2 EHV charges'!$D:$O,12,FALSE)),"")</f>
        <v>0.05</v>
      </c>
    </row>
    <row r="24" spans="1:8" x14ac:dyDescent="0.2">
      <c r="A24" s="104">
        <f t="array" ref="A24">IFERROR(INDEX('Annex 2 EHV charges'!$D$11:$D$410, MATCH(0, IF(ISBLANK('Annex 2 EHV charges'!$D$11:$D$410),1, COUNTIF(A$4:$A23, 'Annex 2 EHV charges'!$D$11:$D$410)), 0)),"")</f>
        <v>392</v>
      </c>
      <c r="B24" s="103">
        <f>IF($A24="","",VLOOKUP($A24,'Annex 2 EHV charges'!$D:$O,2,0))</f>
        <v>392</v>
      </c>
      <c r="C24" s="104">
        <f>IF($A24="","",VLOOKUP($A24,'Annex 2 EHV charges'!$D:$O,3,0))</f>
        <v>2200042340230</v>
      </c>
      <c r="D24" s="103" t="str">
        <f>IF($A24="","",VLOOKUP($A24,'Annex 2 EHV charges'!$D:$O,4,0))</f>
        <v>Goonhilly Solar Park</v>
      </c>
      <c r="E24" s="105" t="str">
        <f>IFERROR(IF(VLOOKUP($A24,'Annex 2 EHV charges'!$D:$O,9,FALSE)=0,"",VLOOKUP($A24,'Annex 2 EHV charges'!$D:$O,9,FALSE)),"")</f>
        <v/>
      </c>
      <c r="F24" s="106">
        <f>IFERROR(IF(VLOOKUP($A24,'Annex 2 EHV charges'!$D:$O,10,FALSE)=0,"",VLOOKUP($A24,'Annex 2 EHV charges'!$D:$O,10,FALSE)),"")</f>
        <v>461.8</v>
      </c>
      <c r="G24" s="107">
        <f>IFERROR(IF(VLOOKUP($A24,'Annex 2 EHV charges'!$D:$O,11,FALSE)=0,"",VLOOKUP($A24,'Annex 2 EHV charges'!$D:$O,11,FALSE)),"")</f>
        <v>0.05</v>
      </c>
      <c r="H24" s="107">
        <f>IFERROR(IF(VLOOKUP($A24,'Annex 2 EHV charges'!$D:$O,12,FALSE)=0,"",VLOOKUP($A24,'Annex 2 EHV charges'!$D:$O,12,FALSE)),"")</f>
        <v>0.05</v>
      </c>
    </row>
    <row r="25" spans="1:8" x14ac:dyDescent="0.2">
      <c r="A25" s="104">
        <f t="array" ref="A25">IFERROR(INDEX('Annex 2 EHV charges'!$D$11:$D$410, MATCH(0, IF(ISBLANK('Annex 2 EHV charges'!$D$11:$D$410),1, COUNTIF(A$4:$A24, 'Annex 2 EHV charges'!$D$11:$D$410)), 0)),"")</f>
        <v>393</v>
      </c>
      <c r="B25" s="103">
        <f>IF($A25="","",VLOOKUP($A25,'Annex 2 EHV charges'!$D:$O,2,0))</f>
        <v>393</v>
      </c>
      <c r="C25" s="104">
        <f>IF($A25="","",VLOOKUP($A25,'Annex 2 EHV charges'!$D:$O,3,0))</f>
        <v>2200042348674</v>
      </c>
      <c r="D25" s="103" t="str">
        <f>IF($A25="","",VLOOKUP($A25,'Annex 2 EHV charges'!$D:$O,4,0))</f>
        <v>Nanteague</v>
      </c>
      <c r="E25" s="105" t="str">
        <f>IFERROR(IF(VLOOKUP($A25,'Annex 2 EHV charges'!$D:$O,9,FALSE)=0,"",VLOOKUP($A25,'Annex 2 EHV charges'!$D:$O,9,FALSE)),"")</f>
        <v/>
      </c>
      <c r="F25" s="106">
        <f>IFERROR(IF(VLOOKUP($A25,'Annex 2 EHV charges'!$D:$O,10,FALSE)=0,"",VLOOKUP($A25,'Annex 2 EHV charges'!$D:$O,10,FALSE)),"")</f>
        <v>1625.89</v>
      </c>
      <c r="G25" s="107">
        <f>IFERROR(IF(VLOOKUP($A25,'Annex 2 EHV charges'!$D:$O,11,FALSE)=0,"",VLOOKUP($A25,'Annex 2 EHV charges'!$D:$O,11,FALSE)),"")</f>
        <v>0.05</v>
      </c>
      <c r="H25" s="107">
        <f>IFERROR(IF(VLOOKUP($A25,'Annex 2 EHV charges'!$D:$O,12,FALSE)=0,"",VLOOKUP($A25,'Annex 2 EHV charges'!$D:$O,12,FALSE)),"")</f>
        <v>0.05</v>
      </c>
    </row>
    <row r="26" spans="1:8" x14ac:dyDescent="0.2">
      <c r="A26" s="104">
        <f t="array" ref="A26">IFERROR(INDEX('Annex 2 EHV charges'!$D$11:$D$410, MATCH(0, IF(ISBLANK('Annex 2 EHV charges'!$D$11:$D$410),1, COUNTIF(A$4:$A25, 'Annex 2 EHV charges'!$D$11:$D$410)), 0)),"")</f>
        <v>394</v>
      </c>
      <c r="B26" s="103">
        <f>IF($A26="","",VLOOKUP($A26,'Annex 2 EHV charges'!$D:$O,2,0))</f>
        <v>394</v>
      </c>
      <c r="C26" s="104">
        <f>IF($A26="","",VLOOKUP($A26,'Annex 2 EHV charges'!$D:$O,3,0))</f>
        <v>2200042340824</v>
      </c>
      <c r="D26" s="103" t="str">
        <f>IF($A26="","",VLOOKUP($A26,'Annex 2 EHV charges'!$D:$O,4,0))</f>
        <v>Bidwell Dartington PV</v>
      </c>
      <c r="E26" s="105" t="str">
        <f>IFERROR(IF(VLOOKUP($A26,'Annex 2 EHV charges'!$D:$O,9,FALSE)=0,"",VLOOKUP($A26,'Annex 2 EHV charges'!$D:$O,9,FALSE)),"")</f>
        <v/>
      </c>
      <c r="F26" s="106">
        <f>IFERROR(IF(VLOOKUP($A26,'Annex 2 EHV charges'!$D:$O,10,FALSE)=0,"",VLOOKUP($A26,'Annex 2 EHV charges'!$D:$O,10,FALSE)),"")</f>
        <v>641.91999999999996</v>
      </c>
      <c r="G26" s="107">
        <f>IFERROR(IF(VLOOKUP($A26,'Annex 2 EHV charges'!$D:$O,11,FALSE)=0,"",VLOOKUP($A26,'Annex 2 EHV charges'!$D:$O,11,FALSE)),"")</f>
        <v>0.05</v>
      </c>
      <c r="H26" s="107">
        <f>IFERROR(IF(VLOOKUP($A26,'Annex 2 EHV charges'!$D:$O,12,FALSE)=0,"",VLOOKUP($A26,'Annex 2 EHV charges'!$D:$O,12,FALSE)),"")</f>
        <v>0.05</v>
      </c>
    </row>
    <row r="27" spans="1:8" x14ac:dyDescent="0.2">
      <c r="A27" s="104">
        <f t="array" ref="A27">IFERROR(INDEX('Annex 2 EHV charges'!$D$11:$D$410, MATCH(0, IF(ISBLANK('Annex 2 EHV charges'!$D$11:$D$410),1, COUNTIF(A$4:$A26, 'Annex 2 EHV charges'!$D$11:$D$410)), 0)),"")</f>
        <v>395</v>
      </c>
      <c r="B27" s="103">
        <f>IF($A27="","",VLOOKUP($A27,'Annex 2 EHV charges'!$D:$O,2,0))</f>
        <v>395</v>
      </c>
      <c r="C27" s="104">
        <f>IF($A27="","",VLOOKUP($A27,'Annex 2 EHV charges'!$D:$O,3,0))</f>
        <v>2200042343221</v>
      </c>
      <c r="D27" s="103" t="str">
        <f>IF($A27="","",VLOOKUP($A27,'Annex 2 EHV charges'!$D:$O,4,0))</f>
        <v>New Row Farm</v>
      </c>
      <c r="E27" s="105" t="str">
        <f>IFERROR(IF(VLOOKUP($A27,'Annex 2 EHV charges'!$D:$O,9,FALSE)=0,"",VLOOKUP($A27,'Annex 2 EHV charges'!$D:$O,9,FALSE)),"")</f>
        <v/>
      </c>
      <c r="F27" s="106">
        <f>IFERROR(IF(VLOOKUP($A27,'Annex 2 EHV charges'!$D:$O,10,FALSE)=0,"",VLOOKUP($A27,'Annex 2 EHV charges'!$D:$O,10,FALSE)),"")</f>
        <v>640.87</v>
      </c>
      <c r="G27" s="107">
        <f>IFERROR(IF(VLOOKUP($A27,'Annex 2 EHV charges'!$D:$O,11,FALSE)=0,"",VLOOKUP($A27,'Annex 2 EHV charges'!$D:$O,11,FALSE)),"")</f>
        <v>0.05</v>
      </c>
      <c r="H27" s="107">
        <f>IFERROR(IF(VLOOKUP($A27,'Annex 2 EHV charges'!$D:$O,12,FALSE)=0,"",VLOOKUP($A27,'Annex 2 EHV charges'!$D:$O,12,FALSE)),"")</f>
        <v>0.05</v>
      </c>
    </row>
    <row r="28" spans="1:8" x14ac:dyDescent="0.2">
      <c r="A28" s="104">
        <f t="array" ref="A28">IFERROR(INDEX('Annex 2 EHV charges'!$D$11:$D$410, MATCH(0, IF(ISBLANK('Annex 2 EHV charges'!$D$11:$D$410),1, COUNTIF(A$4:$A27, 'Annex 2 EHV charges'!$D$11:$D$410)), 0)),"")</f>
        <v>396</v>
      </c>
      <c r="B28" s="103">
        <f>IF($A28="","",VLOOKUP($A28,'Annex 2 EHV charges'!$D:$O,2,0))</f>
        <v>396</v>
      </c>
      <c r="C28" s="104">
        <f>IF($A28="","",VLOOKUP($A28,'Annex 2 EHV charges'!$D:$O,3,0))</f>
        <v>2200042354214</v>
      </c>
      <c r="D28" s="103" t="str">
        <f>IF($A28="","",VLOOKUP($A28,'Annex 2 EHV charges'!$D:$O,4,0))</f>
        <v>Woodland Barton Windfarm</v>
      </c>
      <c r="E28" s="105" t="str">
        <f>IFERROR(IF(VLOOKUP($A28,'Annex 2 EHV charges'!$D:$O,9,FALSE)=0,"",VLOOKUP($A28,'Annex 2 EHV charges'!$D:$O,9,FALSE)),"")</f>
        <v/>
      </c>
      <c r="F28" s="106">
        <f>IFERROR(IF(VLOOKUP($A28,'Annex 2 EHV charges'!$D:$O,10,FALSE)=0,"",VLOOKUP($A28,'Annex 2 EHV charges'!$D:$O,10,FALSE)),"")</f>
        <v>2787.62</v>
      </c>
      <c r="G28" s="107">
        <f>IFERROR(IF(VLOOKUP($A28,'Annex 2 EHV charges'!$D:$O,11,FALSE)=0,"",VLOOKUP($A28,'Annex 2 EHV charges'!$D:$O,11,FALSE)),"")</f>
        <v>0.05</v>
      </c>
      <c r="H28" s="107">
        <f>IFERROR(IF(VLOOKUP($A28,'Annex 2 EHV charges'!$D:$O,12,FALSE)=0,"",VLOOKUP($A28,'Annex 2 EHV charges'!$D:$O,12,FALSE)),"")</f>
        <v>0.05</v>
      </c>
    </row>
    <row r="29" spans="1:8" x14ac:dyDescent="0.2">
      <c r="A29" s="104">
        <f t="array" ref="A29">IFERROR(INDEX('Annex 2 EHV charges'!$D$11:$D$410, MATCH(0, IF(ISBLANK('Annex 2 EHV charges'!$D$11:$D$410),1, COUNTIF(A$4:$A28, 'Annex 2 EHV charges'!$D$11:$D$410)), 0)),"")</f>
        <v>397</v>
      </c>
      <c r="B29" s="103">
        <f>IF($A29="","",VLOOKUP($A29,'Annex 2 EHV charges'!$D:$O,2,0))</f>
        <v>397</v>
      </c>
      <c r="C29" s="104">
        <f>IF($A29="","",VLOOKUP($A29,'Annex 2 EHV charges'!$D:$O,3,0))</f>
        <v>2200042387502</v>
      </c>
      <c r="D29" s="103" t="str">
        <f>IF($A29="","",VLOOKUP($A29,'Annex 2 EHV charges'!$D:$O,4,0))</f>
        <v>Four Burrows 2</v>
      </c>
      <c r="E29" s="105" t="str">
        <f>IFERROR(IF(VLOOKUP($A29,'Annex 2 EHV charges'!$D:$O,9,FALSE)=0,"",VLOOKUP($A29,'Annex 2 EHV charges'!$D:$O,9,FALSE)),"")</f>
        <v/>
      </c>
      <c r="F29" s="106">
        <f>IFERROR(IF(VLOOKUP($A29,'Annex 2 EHV charges'!$D:$O,10,FALSE)=0,"",VLOOKUP($A29,'Annex 2 EHV charges'!$D:$O,10,FALSE)),"")</f>
        <v>978.49</v>
      </c>
      <c r="G29" s="107">
        <f>IFERROR(IF(VLOOKUP($A29,'Annex 2 EHV charges'!$D:$O,11,FALSE)=0,"",VLOOKUP($A29,'Annex 2 EHV charges'!$D:$O,11,FALSE)),"")</f>
        <v>0.05</v>
      </c>
      <c r="H29" s="107">
        <f>IFERROR(IF(VLOOKUP($A29,'Annex 2 EHV charges'!$D:$O,12,FALSE)=0,"",VLOOKUP($A29,'Annex 2 EHV charges'!$D:$O,12,FALSE)),"")</f>
        <v>0.05</v>
      </c>
    </row>
    <row r="30" spans="1:8" x14ac:dyDescent="0.2">
      <c r="A30" s="104">
        <f t="array" ref="A30">IFERROR(INDEX('Annex 2 EHV charges'!$D$11:$D$410, MATCH(0, IF(ISBLANK('Annex 2 EHV charges'!$D$11:$D$410),1, COUNTIF(A$4:$A29, 'Annex 2 EHV charges'!$D$11:$D$410)), 0)),"")</f>
        <v>398</v>
      </c>
      <c r="B30" s="103">
        <f>IF($A30="","",VLOOKUP($A30,'Annex 2 EHV charges'!$D:$O,2,0))</f>
        <v>398</v>
      </c>
      <c r="C30" s="104">
        <f>IF($A30="","",VLOOKUP($A30,'Annex 2 EHV charges'!$D:$O,3,0))</f>
        <v>2200042398220</v>
      </c>
      <c r="D30" s="103" t="str">
        <f>IF($A30="","",VLOOKUP($A30,'Annex 2 EHV charges'!$D:$O,4,0))</f>
        <v>Redlands Farm</v>
      </c>
      <c r="E30" s="105" t="str">
        <f>IFERROR(IF(VLOOKUP($A30,'Annex 2 EHV charges'!$D:$O,9,FALSE)=0,"",VLOOKUP($A30,'Annex 2 EHV charges'!$D:$O,9,FALSE)),"")</f>
        <v/>
      </c>
      <c r="F30" s="106">
        <f>IFERROR(IF(VLOOKUP($A30,'Annex 2 EHV charges'!$D:$O,10,FALSE)=0,"",VLOOKUP($A30,'Annex 2 EHV charges'!$D:$O,10,FALSE)),"")</f>
        <v>1010.42</v>
      </c>
      <c r="G30" s="107">
        <f>IFERROR(IF(VLOOKUP($A30,'Annex 2 EHV charges'!$D:$O,11,FALSE)=0,"",VLOOKUP($A30,'Annex 2 EHV charges'!$D:$O,11,FALSE)),"")</f>
        <v>0.05</v>
      </c>
      <c r="H30" s="107">
        <f>IFERROR(IF(VLOOKUP($A30,'Annex 2 EHV charges'!$D:$O,12,FALSE)=0,"",VLOOKUP($A30,'Annex 2 EHV charges'!$D:$O,12,FALSE)),"")</f>
        <v>0.05</v>
      </c>
    </row>
    <row r="31" spans="1:8" x14ac:dyDescent="0.2">
      <c r="A31" s="104">
        <f t="array" ref="A31">IFERROR(INDEX('Annex 2 EHV charges'!$D$11:$D$410, MATCH(0, IF(ISBLANK('Annex 2 EHV charges'!$D$11:$D$410),1, COUNTIF(A$4:$A30, 'Annex 2 EHV charges'!$D$11:$D$410)), 0)),"")</f>
        <v>399</v>
      </c>
      <c r="B31" s="103">
        <f>IF($A31="","",VLOOKUP($A31,'Annex 2 EHV charges'!$D:$O,2,0))</f>
        <v>399</v>
      </c>
      <c r="C31" s="104">
        <f>IF($A31="","",VLOOKUP($A31,'Annex 2 EHV charges'!$D:$O,3,0))</f>
        <v>2200042400891</v>
      </c>
      <c r="D31" s="103" t="str">
        <f>IF($A31="","",VLOOKUP($A31,'Annex 2 EHV charges'!$D:$O,4,0))</f>
        <v>Tengore Lane PV</v>
      </c>
      <c r="E31" s="105" t="str">
        <f>IFERROR(IF(VLOOKUP($A31,'Annex 2 EHV charges'!$D:$O,9,FALSE)=0,"",VLOOKUP($A31,'Annex 2 EHV charges'!$D:$O,9,FALSE)),"")</f>
        <v/>
      </c>
      <c r="F31" s="106">
        <f>IFERROR(IF(VLOOKUP($A31,'Annex 2 EHV charges'!$D:$O,10,FALSE)=0,"",VLOOKUP($A31,'Annex 2 EHV charges'!$D:$O,10,FALSE)),"")</f>
        <v>740.82</v>
      </c>
      <c r="G31" s="107">
        <f>IFERROR(IF(VLOOKUP($A31,'Annex 2 EHV charges'!$D:$O,11,FALSE)=0,"",VLOOKUP($A31,'Annex 2 EHV charges'!$D:$O,11,FALSE)),"")</f>
        <v>0.05</v>
      </c>
      <c r="H31" s="107">
        <f>IFERROR(IF(VLOOKUP($A31,'Annex 2 EHV charges'!$D:$O,12,FALSE)=0,"",VLOOKUP($A31,'Annex 2 EHV charges'!$D:$O,12,FALSE)),"")</f>
        <v>0.05</v>
      </c>
    </row>
    <row r="32" spans="1:8" x14ac:dyDescent="0.2">
      <c r="A32" s="104">
        <f t="array" ref="A32">IFERROR(INDEX('Annex 2 EHV charges'!$D$11:$D$410, MATCH(0, IF(ISBLANK('Annex 2 EHV charges'!$D$11:$D$410),1, COUNTIF(A$4:$A31, 'Annex 2 EHV charges'!$D$11:$D$410)), 0)),"")</f>
        <v>400</v>
      </c>
      <c r="B32" s="103">
        <f>IF($A32="","",VLOOKUP($A32,'Annex 2 EHV charges'!$D:$O,2,0))</f>
        <v>400</v>
      </c>
      <c r="C32" s="104">
        <f>IF($A32="","",VLOOKUP($A32,'Annex 2 EHV charges'!$D:$O,3,0))</f>
        <v>2200042400873</v>
      </c>
      <c r="D32" s="103" t="str">
        <f>IF($A32="","",VLOOKUP($A32,'Annex 2 EHV charges'!$D:$O,4,0))</f>
        <v>Liverton Farm</v>
      </c>
      <c r="E32" s="105">
        <f>IFERROR(IF(VLOOKUP($A32,'Annex 2 EHV charges'!$D:$O,9,FALSE)=0,"",VLOOKUP($A32,'Annex 2 EHV charges'!$D:$O,9,FALSE)),"")</f>
        <v>-0.90400000000000003</v>
      </c>
      <c r="F32" s="106">
        <f>IFERROR(IF(VLOOKUP($A32,'Annex 2 EHV charges'!$D:$O,10,FALSE)=0,"",VLOOKUP($A32,'Annex 2 EHV charges'!$D:$O,10,FALSE)),"")</f>
        <v>471.29</v>
      </c>
      <c r="G32" s="107">
        <f>IFERROR(IF(VLOOKUP($A32,'Annex 2 EHV charges'!$D:$O,11,FALSE)=0,"",VLOOKUP($A32,'Annex 2 EHV charges'!$D:$O,11,FALSE)),"")</f>
        <v>0.05</v>
      </c>
      <c r="H32" s="107">
        <f>IFERROR(IF(VLOOKUP($A32,'Annex 2 EHV charges'!$D:$O,12,FALSE)=0,"",VLOOKUP($A32,'Annex 2 EHV charges'!$D:$O,12,FALSE)),"")</f>
        <v>0.05</v>
      </c>
    </row>
    <row r="33" spans="1:8" x14ac:dyDescent="0.2">
      <c r="A33" s="104">
        <f t="array" ref="A33">IFERROR(INDEX('Annex 2 EHV charges'!$D$11:$D$410, MATCH(0, IF(ISBLANK('Annex 2 EHV charges'!$D$11:$D$410),1, COUNTIF(A$4:$A32, 'Annex 2 EHV charges'!$D$11:$D$410)), 0)),"")</f>
        <v>401</v>
      </c>
      <c r="B33" s="103">
        <f>IF($A33="","",VLOOKUP($A33,'Annex 2 EHV charges'!$D:$O,2,0))</f>
        <v>401</v>
      </c>
      <c r="C33" s="104">
        <f>IF($A33="","",VLOOKUP($A33,'Annex 2 EHV charges'!$D:$O,3,0))</f>
        <v>2200042407879</v>
      </c>
      <c r="D33" s="103" t="str">
        <f>IF($A33="","",VLOOKUP($A33,'Annex 2 EHV charges'!$D:$O,4,0))</f>
        <v>Yonder Parks Farm</v>
      </c>
      <c r="E33" s="105" t="str">
        <f>IFERROR(IF(VLOOKUP($A33,'Annex 2 EHV charges'!$D:$O,9,FALSE)=0,"",VLOOKUP($A33,'Annex 2 EHV charges'!$D:$O,9,FALSE)),"")</f>
        <v/>
      </c>
      <c r="F33" s="106">
        <f>IFERROR(IF(VLOOKUP($A33,'Annex 2 EHV charges'!$D:$O,10,FALSE)=0,"",VLOOKUP($A33,'Annex 2 EHV charges'!$D:$O,10,FALSE)),"")</f>
        <v>1043.72</v>
      </c>
      <c r="G33" s="107">
        <f>IFERROR(IF(VLOOKUP($A33,'Annex 2 EHV charges'!$D:$O,11,FALSE)=0,"",VLOOKUP($A33,'Annex 2 EHV charges'!$D:$O,11,FALSE)),"")</f>
        <v>0.05</v>
      </c>
      <c r="H33" s="107">
        <f>IFERROR(IF(VLOOKUP($A33,'Annex 2 EHV charges'!$D:$O,12,FALSE)=0,"",VLOOKUP($A33,'Annex 2 EHV charges'!$D:$O,12,FALSE)),"")</f>
        <v>0.05</v>
      </c>
    </row>
    <row r="34" spans="1:8" x14ac:dyDescent="0.2">
      <c r="A34" s="104">
        <f t="array" ref="A34">IFERROR(INDEX('Annex 2 EHV charges'!$D$11:$D$410, MATCH(0, IF(ISBLANK('Annex 2 EHV charges'!$D$11:$D$410),1, COUNTIF(A$4:$A33, 'Annex 2 EHV charges'!$D$11:$D$410)), 0)),"")</f>
        <v>402</v>
      </c>
      <c r="B34" s="103">
        <f>IF($A34="","",VLOOKUP($A34,'Annex 2 EHV charges'!$D:$O,2,0))</f>
        <v>402</v>
      </c>
      <c r="C34" s="104">
        <f>IF($A34="","",VLOOKUP($A34,'Annex 2 EHV charges'!$D:$O,3,0))</f>
        <v>2200042410339</v>
      </c>
      <c r="D34" s="103" t="str">
        <f>IF($A34="","",VLOOKUP($A34,'Annex 2 EHV charges'!$D:$O,4,0))</f>
        <v>Somerton Door</v>
      </c>
      <c r="E34" s="105" t="str">
        <f>IFERROR(IF(VLOOKUP($A34,'Annex 2 EHV charges'!$D:$O,9,FALSE)=0,"",VLOOKUP($A34,'Annex 2 EHV charges'!$D:$O,9,FALSE)),"")</f>
        <v/>
      </c>
      <c r="F34" s="106">
        <f>IFERROR(IF(VLOOKUP($A34,'Annex 2 EHV charges'!$D:$O,10,FALSE)=0,"",VLOOKUP($A34,'Annex 2 EHV charges'!$D:$O,10,FALSE)),"")</f>
        <v>507.71</v>
      </c>
      <c r="G34" s="107">
        <f>IFERROR(IF(VLOOKUP($A34,'Annex 2 EHV charges'!$D:$O,11,FALSE)=0,"",VLOOKUP($A34,'Annex 2 EHV charges'!$D:$O,11,FALSE)),"")</f>
        <v>0.05</v>
      </c>
      <c r="H34" s="107">
        <f>IFERROR(IF(VLOOKUP($A34,'Annex 2 EHV charges'!$D:$O,12,FALSE)=0,"",VLOOKUP($A34,'Annex 2 EHV charges'!$D:$O,12,FALSE)),"")</f>
        <v>0.05</v>
      </c>
    </row>
    <row r="35" spans="1:8" x14ac:dyDescent="0.2">
      <c r="A35" s="104">
        <f t="array" ref="A35">IFERROR(INDEX('Annex 2 EHV charges'!$D$11:$D$410, MATCH(0, IF(ISBLANK('Annex 2 EHV charges'!$D$11:$D$410),1, COUNTIF(A$4:$A34, 'Annex 2 EHV charges'!$D$11:$D$410)), 0)),"")</f>
        <v>403</v>
      </c>
      <c r="B35" s="103">
        <f>IF($A35="","",VLOOKUP($A35,'Annex 2 EHV charges'!$D:$O,2,0))</f>
        <v>403</v>
      </c>
      <c r="C35" s="104">
        <f>IF($A35="","",VLOOKUP($A35,'Annex 2 EHV charges'!$D:$O,3,0))</f>
        <v>2200042414867</v>
      </c>
      <c r="D35" s="103" t="str">
        <f>IF($A35="","",VLOOKUP($A35,'Annex 2 EHV charges'!$D:$O,4,0))</f>
        <v>Carditch Drove</v>
      </c>
      <c r="E35" s="105" t="str">
        <f>IFERROR(IF(VLOOKUP($A35,'Annex 2 EHV charges'!$D:$O,9,FALSE)=0,"",VLOOKUP($A35,'Annex 2 EHV charges'!$D:$O,9,FALSE)),"")</f>
        <v/>
      </c>
      <c r="F35" s="106">
        <f>IFERROR(IF(VLOOKUP($A35,'Annex 2 EHV charges'!$D:$O,10,FALSE)=0,"",VLOOKUP($A35,'Annex 2 EHV charges'!$D:$O,10,FALSE)),"")</f>
        <v>471.73</v>
      </c>
      <c r="G35" s="107">
        <f>IFERROR(IF(VLOOKUP($A35,'Annex 2 EHV charges'!$D:$O,11,FALSE)=0,"",VLOOKUP($A35,'Annex 2 EHV charges'!$D:$O,11,FALSE)),"")</f>
        <v>0.05</v>
      </c>
      <c r="H35" s="107">
        <f>IFERROR(IF(VLOOKUP($A35,'Annex 2 EHV charges'!$D:$O,12,FALSE)=0,"",VLOOKUP($A35,'Annex 2 EHV charges'!$D:$O,12,FALSE)),"")</f>
        <v>0.05</v>
      </c>
    </row>
    <row r="36" spans="1:8" x14ac:dyDescent="0.2">
      <c r="A36" s="104">
        <f t="array" ref="A36">IFERROR(INDEX('Annex 2 EHV charges'!$D$11:$D$410, MATCH(0, IF(ISBLANK('Annex 2 EHV charges'!$D$11:$D$410),1, COUNTIF(A$4:$A35, 'Annex 2 EHV charges'!$D$11:$D$410)), 0)),"")</f>
        <v>404</v>
      </c>
      <c r="B36" s="103">
        <f>IF($A36="","",VLOOKUP($A36,'Annex 2 EHV charges'!$D:$O,2,0))</f>
        <v>404</v>
      </c>
      <c r="C36" s="104">
        <f>IF($A36="","",VLOOKUP($A36,'Annex 2 EHV charges'!$D:$O,3,0))</f>
        <v>2200042417803</v>
      </c>
      <c r="D36" s="103" t="str">
        <f>IF($A36="","",VLOOKUP($A36,'Annex 2 EHV charges'!$D:$O,4,0))</f>
        <v>Capelands Farm</v>
      </c>
      <c r="E36" s="105" t="str">
        <f>IFERROR(IF(VLOOKUP($A36,'Annex 2 EHV charges'!$D:$O,9,FALSE)=0,"",VLOOKUP($A36,'Annex 2 EHV charges'!$D:$O,9,FALSE)),"")</f>
        <v/>
      </c>
      <c r="F36" s="106">
        <f>IFERROR(IF(VLOOKUP($A36,'Annex 2 EHV charges'!$D:$O,10,FALSE)=0,"",VLOOKUP($A36,'Annex 2 EHV charges'!$D:$O,10,FALSE)),"")</f>
        <v>480.52</v>
      </c>
      <c r="G36" s="107">
        <f>IFERROR(IF(VLOOKUP($A36,'Annex 2 EHV charges'!$D:$O,11,FALSE)=0,"",VLOOKUP($A36,'Annex 2 EHV charges'!$D:$O,11,FALSE)),"")</f>
        <v>0.05</v>
      </c>
      <c r="H36" s="107">
        <f>IFERROR(IF(VLOOKUP($A36,'Annex 2 EHV charges'!$D:$O,12,FALSE)=0,"",VLOOKUP($A36,'Annex 2 EHV charges'!$D:$O,12,FALSE)),"")</f>
        <v>0.05</v>
      </c>
    </row>
    <row r="37" spans="1:8" x14ac:dyDescent="0.2">
      <c r="A37" s="104">
        <f t="array" ref="A37">IFERROR(INDEX('Annex 2 EHV charges'!$D$11:$D$410, MATCH(0, IF(ISBLANK('Annex 2 EHV charges'!$D$11:$D$410),1, COUNTIF(A$4:$A36, 'Annex 2 EHV charges'!$D$11:$D$410)), 0)),"")</f>
        <v>405</v>
      </c>
      <c r="B37" s="103">
        <f>IF($A37="","",VLOOKUP($A37,'Annex 2 EHV charges'!$D:$O,2,0))</f>
        <v>405</v>
      </c>
      <c r="C37" s="104">
        <f>IF($A37="","",VLOOKUP($A37,'Annex 2 EHV charges'!$D:$O,3,0))</f>
        <v>2200042418807</v>
      </c>
      <c r="D37" s="103" t="str">
        <f>IF($A37="","",VLOOKUP($A37,'Annex 2 EHV charges'!$D:$O,4,0))</f>
        <v>East Youlstone WF</v>
      </c>
      <c r="E37" s="105" t="str">
        <f>IFERROR(IF(VLOOKUP($A37,'Annex 2 EHV charges'!$D:$O,9,FALSE)=0,"",VLOOKUP($A37,'Annex 2 EHV charges'!$D:$O,9,FALSE)),"")</f>
        <v/>
      </c>
      <c r="F37" s="106">
        <f>IFERROR(IF(VLOOKUP($A37,'Annex 2 EHV charges'!$D:$O,10,FALSE)=0,"",VLOOKUP($A37,'Annex 2 EHV charges'!$D:$O,10,FALSE)),"")</f>
        <v>2387.6</v>
      </c>
      <c r="G37" s="107">
        <f>IFERROR(IF(VLOOKUP($A37,'Annex 2 EHV charges'!$D:$O,11,FALSE)=0,"",VLOOKUP($A37,'Annex 2 EHV charges'!$D:$O,11,FALSE)),"")</f>
        <v>0.05</v>
      </c>
      <c r="H37" s="107">
        <f>IFERROR(IF(VLOOKUP($A37,'Annex 2 EHV charges'!$D:$O,12,FALSE)=0,"",VLOOKUP($A37,'Annex 2 EHV charges'!$D:$O,12,FALSE)),"")</f>
        <v>0.05</v>
      </c>
    </row>
    <row r="38" spans="1:8" x14ac:dyDescent="0.2">
      <c r="A38" s="104">
        <f t="array" ref="A38">IFERROR(INDEX('Annex 2 EHV charges'!$D$11:$D$410, MATCH(0, IF(ISBLANK('Annex 2 EHV charges'!$D$11:$D$410),1, COUNTIF(A$4:$A37, 'Annex 2 EHV charges'!$D$11:$D$410)), 0)),"")</f>
        <v>406</v>
      </c>
      <c r="B38" s="103">
        <f>IF($A38="","",VLOOKUP($A38,'Annex 2 EHV charges'!$D:$O,2,0))</f>
        <v>406</v>
      </c>
      <c r="C38" s="104">
        <f>IF($A38="","",VLOOKUP($A38,'Annex 2 EHV charges'!$D:$O,3,0))</f>
        <v>2200042437368</v>
      </c>
      <c r="D38" s="103" t="str">
        <f>IF($A38="","",VLOOKUP($A38,'Annex 2 EHV charges'!$D:$O,4,0))</f>
        <v>Francis Court Farm</v>
      </c>
      <c r="E38" s="105" t="str">
        <f>IFERROR(IF(VLOOKUP($A38,'Annex 2 EHV charges'!$D:$O,9,FALSE)=0,"",VLOOKUP($A38,'Annex 2 EHV charges'!$D:$O,9,FALSE)),"")</f>
        <v/>
      </c>
      <c r="F38" s="106">
        <f>IFERROR(IF(VLOOKUP($A38,'Annex 2 EHV charges'!$D:$O,10,FALSE)=0,"",VLOOKUP($A38,'Annex 2 EHV charges'!$D:$O,10,FALSE)),"")</f>
        <v>609.35</v>
      </c>
      <c r="G38" s="107">
        <f>IFERROR(IF(VLOOKUP($A38,'Annex 2 EHV charges'!$D:$O,11,FALSE)=0,"",VLOOKUP($A38,'Annex 2 EHV charges'!$D:$O,11,FALSE)),"")</f>
        <v>0.05</v>
      </c>
      <c r="H38" s="107">
        <f>IFERROR(IF(VLOOKUP($A38,'Annex 2 EHV charges'!$D:$O,12,FALSE)=0,"",VLOOKUP($A38,'Annex 2 EHV charges'!$D:$O,12,FALSE)),"")</f>
        <v>0.05</v>
      </c>
    </row>
    <row r="39" spans="1:8" x14ac:dyDescent="0.2">
      <c r="A39" s="104">
        <f t="array" ref="A39">IFERROR(INDEX('Annex 2 EHV charges'!$D$11:$D$410, MATCH(0, IF(ISBLANK('Annex 2 EHV charges'!$D$11:$D$410),1, COUNTIF(A$4:$A38, 'Annex 2 EHV charges'!$D$11:$D$410)), 0)),"")</f>
        <v>407</v>
      </c>
      <c r="B39" s="103">
        <f>IF($A39="","",VLOOKUP($A39,'Annex 2 EHV charges'!$D:$O,2,0))</f>
        <v>407</v>
      </c>
      <c r="C39" s="104">
        <f>IF($A39="","",VLOOKUP($A39,'Annex 2 EHV charges'!$D:$O,3,0))</f>
        <v>2200042443325</v>
      </c>
      <c r="D39" s="103" t="str">
        <f>IF($A39="","",VLOOKUP($A39,'Annex 2 EHV charges'!$D:$O,4,0))</f>
        <v>Northwood</v>
      </c>
      <c r="E39" s="105" t="str">
        <f>IFERROR(IF(VLOOKUP($A39,'Annex 2 EHV charges'!$D:$O,9,FALSE)=0,"",VLOOKUP($A39,'Annex 2 EHV charges'!$D:$O,9,FALSE)),"")</f>
        <v/>
      </c>
      <c r="F39" s="106">
        <f>IFERROR(IF(VLOOKUP($A39,'Annex 2 EHV charges'!$D:$O,10,FALSE)=0,"",VLOOKUP($A39,'Annex 2 EHV charges'!$D:$O,10,FALSE)),"")</f>
        <v>791.22</v>
      </c>
      <c r="G39" s="107">
        <f>IFERROR(IF(VLOOKUP($A39,'Annex 2 EHV charges'!$D:$O,11,FALSE)=0,"",VLOOKUP($A39,'Annex 2 EHV charges'!$D:$O,11,FALSE)),"")</f>
        <v>0.05</v>
      </c>
      <c r="H39" s="107">
        <f>IFERROR(IF(VLOOKUP($A39,'Annex 2 EHV charges'!$D:$O,12,FALSE)=0,"",VLOOKUP($A39,'Annex 2 EHV charges'!$D:$O,12,FALSE)),"")</f>
        <v>0.05</v>
      </c>
    </row>
    <row r="40" spans="1:8" x14ac:dyDescent="0.2">
      <c r="A40" s="104">
        <f t="array" ref="A40">IFERROR(INDEX('Annex 2 EHV charges'!$D$11:$D$410, MATCH(0, IF(ISBLANK('Annex 2 EHV charges'!$D$11:$D$410),1, COUNTIF(A$4:$A39, 'Annex 2 EHV charges'!$D$11:$D$410)), 0)),"")</f>
        <v>408</v>
      </c>
      <c r="B40" s="103">
        <f>IF($A40="","",VLOOKUP($A40,'Annex 2 EHV charges'!$D:$O,2,0))</f>
        <v>408</v>
      </c>
      <c r="C40" s="104">
        <f>IF($A40="","",VLOOKUP($A40,'Annex 2 EHV charges'!$D:$O,3,0))</f>
        <v>2200042443361</v>
      </c>
      <c r="D40" s="103" t="str">
        <f>IF($A40="","",VLOOKUP($A40,'Annex 2 EHV charges'!$D:$O,4,0))</f>
        <v>Tricky Warren</v>
      </c>
      <c r="E40" s="105" t="str">
        <f>IFERROR(IF(VLOOKUP($A40,'Annex 2 EHV charges'!$D:$O,9,FALSE)=0,"",VLOOKUP($A40,'Annex 2 EHV charges'!$D:$O,9,FALSE)),"")</f>
        <v/>
      </c>
      <c r="F40" s="106">
        <f>IFERROR(IF(VLOOKUP($A40,'Annex 2 EHV charges'!$D:$O,10,FALSE)=0,"",VLOOKUP($A40,'Annex 2 EHV charges'!$D:$O,10,FALSE)),"")</f>
        <v>520.61</v>
      </c>
      <c r="G40" s="107">
        <f>IFERROR(IF(VLOOKUP($A40,'Annex 2 EHV charges'!$D:$O,11,FALSE)=0,"",VLOOKUP($A40,'Annex 2 EHV charges'!$D:$O,11,FALSE)),"")</f>
        <v>0.05</v>
      </c>
      <c r="H40" s="107">
        <f>IFERROR(IF(VLOOKUP($A40,'Annex 2 EHV charges'!$D:$O,12,FALSE)=0,"",VLOOKUP($A40,'Annex 2 EHV charges'!$D:$O,12,FALSE)),"")</f>
        <v>0.05</v>
      </c>
    </row>
    <row r="41" spans="1:8" x14ac:dyDescent="0.2">
      <c r="A41" s="104">
        <f t="array" ref="A41">IFERROR(INDEX('Annex 2 EHV charges'!$D$11:$D$410, MATCH(0, IF(ISBLANK('Annex 2 EHV charges'!$D$11:$D$410),1, COUNTIF(A$4:$A40, 'Annex 2 EHV charges'!$D$11:$D$410)), 0)),"")</f>
        <v>409</v>
      </c>
      <c r="B41" s="103">
        <f>IF($A41="","",VLOOKUP($A41,'Annex 2 EHV charges'!$D:$O,2,0))</f>
        <v>409</v>
      </c>
      <c r="C41" s="104">
        <f>IF($A41="","",VLOOKUP($A41,'Annex 2 EHV charges'!$D:$O,3,0))</f>
        <v>2200042447019</v>
      </c>
      <c r="D41" s="103" t="str">
        <f>IF($A41="","",VLOOKUP($A41,'Annex 2 EHV charges'!$D:$O,4,0))</f>
        <v>Iwood Lane</v>
      </c>
      <c r="E41" s="105" t="str">
        <f>IFERROR(IF(VLOOKUP($A41,'Annex 2 EHV charges'!$D:$O,9,FALSE)=0,"",VLOOKUP($A41,'Annex 2 EHV charges'!$D:$O,9,FALSE)),"")</f>
        <v/>
      </c>
      <c r="F41" s="106">
        <f>IFERROR(IF(VLOOKUP($A41,'Annex 2 EHV charges'!$D:$O,10,FALSE)=0,"",VLOOKUP($A41,'Annex 2 EHV charges'!$D:$O,10,FALSE)),"")</f>
        <v>538.05999999999995</v>
      </c>
      <c r="G41" s="107">
        <f>IFERROR(IF(VLOOKUP($A41,'Annex 2 EHV charges'!$D:$O,11,FALSE)=0,"",VLOOKUP($A41,'Annex 2 EHV charges'!$D:$O,11,FALSE)),"")</f>
        <v>0.05</v>
      </c>
      <c r="H41" s="107">
        <f>IFERROR(IF(VLOOKUP($A41,'Annex 2 EHV charges'!$D:$O,12,FALSE)=0,"",VLOOKUP($A41,'Annex 2 EHV charges'!$D:$O,12,FALSE)),"")</f>
        <v>0.05</v>
      </c>
    </row>
    <row r="42" spans="1:8" x14ac:dyDescent="0.2">
      <c r="A42" s="104">
        <f t="array" ref="A42">IFERROR(INDEX('Annex 2 EHV charges'!$D$11:$D$410, MATCH(0, IF(ISBLANK('Annex 2 EHV charges'!$D$11:$D$410),1, COUNTIF(A$4:$A41, 'Annex 2 EHV charges'!$D$11:$D$410)), 0)),"")</f>
        <v>410</v>
      </c>
      <c r="B42" s="103">
        <f>IF($A42="","",VLOOKUP($A42,'Annex 2 EHV charges'!$D:$O,2,0))</f>
        <v>410</v>
      </c>
      <c r="C42" s="104">
        <f>IF($A42="","",VLOOKUP($A42,'Annex 2 EHV charges'!$D:$O,3,0))</f>
        <v>2200042446993</v>
      </c>
      <c r="D42" s="103" t="str">
        <f>IF($A42="","",VLOOKUP($A42,'Annex 2 EHV charges'!$D:$O,4,0))</f>
        <v>Rydon Farm</v>
      </c>
      <c r="E42" s="105" t="str">
        <f>IFERROR(IF(VLOOKUP($A42,'Annex 2 EHV charges'!$D:$O,9,FALSE)=0,"",VLOOKUP($A42,'Annex 2 EHV charges'!$D:$O,9,FALSE)),"")</f>
        <v/>
      </c>
      <c r="F42" s="106">
        <f>IFERROR(IF(VLOOKUP($A42,'Annex 2 EHV charges'!$D:$O,10,FALSE)=0,"",VLOOKUP($A42,'Annex 2 EHV charges'!$D:$O,10,FALSE)),"")</f>
        <v>2235.71</v>
      </c>
      <c r="G42" s="107">
        <f>IFERROR(IF(VLOOKUP($A42,'Annex 2 EHV charges'!$D:$O,11,FALSE)=0,"",VLOOKUP($A42,'Annex 2 EHV charges'!$D:$O,11,FALSE)),"")</f>
        <v>0.05</v>
      </c>
      <c r="H42" s="107">
        <f>IFERROR(IF(VLOOKUP($A42,'Annex 2 EHV charges'!$D:$O,12,FALSE)=0,"",VLOOKUP($A42,'Annex 2 EHV charges'!$D:$O,12,FALSE)),"")</f>
        <v>0.05</v>
      </c>
    </row>
    <row r="43" spans="1:8" x14ac:dyDescent="0.2">
      <c r="A43" s="104">
        <f t="array" ref="A43">IFERROR(INDEX('Annex 2 EHV charges'!$D$11:$D$410, MATCH(0, IF(ISBLANK('Annex 2 EHV charges'!$D$11:$D$410),1, COUNTIF(A$4:$A42, 'Annex 2 EHV charges'!$D$11:$D$410)), 0)),"")</f>
        <v>411</v>
      </c>
      <c r="B43" s="103">
        <f>IF($A43="","",VLOOKUP($A43,'Annex 2 EHV charges'!$D:$O,2,0))</f>
        <v>411</v>
      </c>
      <c r="C43" s="104">
        <f>IF($A43="","",VLOOKUP($A43,'Annex 2 EHV charges'!$D:$O,3,0))</f>
        <v>2200042446975</v>
      </c>
      <c r="D43" s="103" t="str">
        <f>IF($A43="","",VLOOKUP($A43,'Annex 2 EHV charges'!$D:$O,4,0))</f>
        <v>Balls Wood</v>
      </c>
      <c r="E43" s="105" t="str">
        <f>IFERROR(IF(VLOOKUP($A43,'Annex 2 EHV charges'!$D:$O,9,FALSE)=0,"",VLOOKUP($A43,'Annex 2 EHV charges'!$D:$O,9,FALSE)),"")</f>
        <v/>
      </c>
      <c r="F43" s="106">
        <f>IFERROR(IF(VLOOKUP($A43,'Annex 2 EHV charges'!$D:$O,10,FALSE)=0,"",VLOOKUP($A43,'Annex 2 EHV charges'!$D:$O,10,FALSE)),"")</f>
        <v>2042.83</v>
      </c>
      <c r="G43" s="107">
        <f>IFERROR(IF(VLOOKUP($A43,'Annex 2 EHV charges'!$D:$O,11,FALSE)=0,"",VLOOKUP($A43,'Annex 2 EHV charges'!$D:$O,11,FALSE)),"")</f>
        <v>0.05</v>
      </c>
      <c r="H43" s="107">
        <f>IFERROR(IF(VLOOKUP($A43,'Annex 2 EHV charges'!$D:$O,12,FALSE)=0,"",VLOOKUP($A43,'Annex 2 EHV charges'!$D:$O,12,FALSE)),"")</f>
        <v>0.05</v>
      </c>
    </row>
    <row r="44" spans="1:8" x14ac:dyDescent="0.2">
      <c r="A44" s="104">
        <f t="array" ref="A44">IFERROR(INDEX('Annex 2 EHV charges'!$D$11:$D$410, MATCH(0, IF(ISBLANK('Annex 2 EHV charges'!$D$11:$D$410),1, COUNTIF(A$4:$A43, 'Annex 2 EHV charges'!$D$11:$D$410)), 0)),"")</f>
        <v>412</v>
      </c>
      <c r="B44" s="103">
        <f>IF($A44="","",VLOOKUP($A44,'Annex 2 EHV charges'!$D:$O,2,0))</f>
        <v>412</v>
      </c>
      <c r="C44" s="104">
        <f>IF($A44="","",VLOOKUP($A44,'Annex 2 EHV charges'!$D:$O,3,0))</f>
        <v>2200042457499</v>
      </c>
      <c r="D44" s="103" t="str">
        <f>IF($A44="","",VLOOKUP($A44,'Annex 2 EHV charges'!$D:$O,4,0))</f>
        <v>Ashlawn Farm</v>
      </c>
      <c r="E44" s="105" t="str">
        <f>IFERROR(IF(VLOOKUP($A44,'Annex 2 EHV charges'!$D:$O,9,FALSE)=0,"",VLOOKUP($A44,'Annex 2 EHV charges'!$D:$O,9,FALSE)),"")</f>
        <v/>
      </c>
      <c r="F44" s="106">
        <f>IFERROR(IF(VLOOKUP($A44,'Annex 2 EHV charges'!$D:$O,10,FALSE)=0,"",VLOOKUP($A44,'Annex 2 EHV charges'!$D:$O,10,FALSE)),"")</f>
        <v>1107.5</v>
      </c>
      <c r="G44" s="107">
        <f>IFERROR(IF(VLOOKUP($A44,'Annex 2 EHV charges'!$D:$O,11,FALSE)=0,"",VLOOKUP($A44,'Annex 2 EHV charges'!$D:$O,11,FALSE)),"")</f>
        <v>0.05</v>
      </c>
      <c r="H44" s="107">
        <f>IFERROR(IF(VLOOKUP($A44,'Annex 2 EHV charges'!$D:$O,12,FALSE)=0,"",VLOOKUP($A44,'Annex 2 EHV charges'!$D:$O,12,FALSE)),"")</f>
        <v>0.05</v>
      </c>
    </row>
    <row r="45" spans="1:8" x14ac:dyDescent="0.2">
      <c r="A45" s="104">
        <f t="array" ref="A45">IFERROR(INDEX('Annex 2 EHV charges'!$D$11:$D$410, MATCH(0, IF(ISBLANK('Annex 2 EHV charges'!$D$11:$D$410),1, COUNTIF(A$4:$A44, 'Annex 2 EHV charges'!$D$11:$D$410)), 0)),"")</f>
        <v>413</v>
      </c>
      <c r="B45" s="103">
        <f>IF($A45="","",VLOOKUP($A45,'Annex 2 EHV charges'!$D:$O,2,0))</f>
        <v>413</v>
      </c>
      <c r="C45" s="104">
        <f>IF($A45="","",VLOOKUP($A45,'Annex 2 EHV charges'!$D:$O,3,0))</f>
        <v>2200042457912</v>
      </c>
      <c r="D45" s="103" t="str">
        <f>IF($A45="","",VLOOKUP($A45,'Annex 2 EHV charges'!$D:$O,4,0))</f>
        <v>Pencoose Farm</v>
      </c>
      <c r="E45" s="105" t="str">
        <f>IFERROR(IF(VLOOKUP($A45,'Annex 2 EHV charges'!$D:$O,9,FALSE)=0,"",VLOOKUP($A45,'Annex 2 EHV charges'!$D:$O,9,FALSE)),"")</f>
        <v/>
      </c>
      <c r="F45" s="106">
        <f>IFERROR(IF(VLOOKUP($A45,'Annex 2 EHV charges'!$D:$O,10,FALSE)=0,"",VLOOKUP($A45,'Annex 2 EHV charges'!$D:$O,10,FALSE)),"")</f>
        <v>939.77</v>
      </c>
      <c r="G45" s="107">
        <f>IFERROR(IF(VLOOKUP($A45,'Annex 2 EHV charges'!$D:$O,11,FALSE)=0,"",VLOOKUP($A45,'Annex 2 EHV charges'!$D:$O,11,FALSE)),"")</f>
        <v>0.05</v>
      </c>
      <c r="H45" s="107">
        <f>IFERROR(IF(VLOOKUP($A45,'Annex 2 EHV charges'!$D:$O,12,FALSE)=0,"",VLOOKUP($A45,'Annex 2 EHV charges'!$D:$O,12,FALSE)),"")</f>
        <v>0.05</v>
      </c>
    </row>
    <row r="46" spans="1:8" x14ac:dyDescent="0.2">
      <c r="A46" s="104">
        <f t="array" ref="A46">IFERROR(INDEX('Annex 2 EHV charges'!$D$11:$D$410, MATCH(0, IF(ISBLANK('Annex 2 EHV charges'!$D$11:$D$410),1, COUNTIF(A$4:$A45, 'Annex 2 EHV charges'!$D$11:$D$410)), 0)),"")</f>
        <v>414</v>
      </c>
      <c r="B46" s="103">
        <f>IF($A46="","",VLOOKUP($A46,'Annex 2 EHV charges'!$D:$O,2,0))</f>
        <v>414</v>
      </c>
      <c r="C46" s="104">
        <f>IF($A46="","",VLOOKUP($A46,'Annex 2 EHV charges'!$D:$O,3,0))</f>
        <v>2200042457995</v>
      </c>
      <c r="D46" s="103" t="str">
        <f>IF($A46="","",VLOOKUP($A46,'Annex 2 EHV charges'!$D:$O,4,0))</f>
        <v>Hawkers Farm</v>
      </c>
      <c r="E46" s="105" t="str">
        <f>IFERROR(IF(VLOOKUP($A46,'Annex 2 EHV charges'!$D:$O,9,FALSE)=0,"",VLOOKUP($A46,'Annex 2 EHV charges'!$D:$O,9,FALSE)),"")</f>
        <v/>
      </c>
      <c r="F46" s="106">
        <f>IFERROR(IF(VLOOKUP($A46,'Annex 2 EHV charges'!$D:$O,10,FALSE)=0,"",VLOOKUP($A46,'Annex 2 EHV charges'!$D:$O,10,FALSE)),"")</f>
        <v>474.83</v>
      </c>
      <c r="G46" s="107">
        <f>IFERROR(IF(VLOOKUP($A46,'Annex 2 EHV charges'!$D:$O,11,FALSE)=0,"",VLOOKUP($A46,'Annex 2 EHV charges'!$D:$O,11,FALSE)),"")</f>
        <v>0.05</v>
      </c>
      <c r="H46" s="107">
        <f>IFERROR(IF(VLOOKUP($A46,'Annex 2 EHV charges'!$D:$O,12,FALSE)=0,"",VLOOKUP($A46,'Annex 2 EHV charges'!$D:$O,12,FALSE)),"")</f>
        <v>0.05</v>
      </c>
    </row>
    <row r="47" spans="1:8" x14ac:dyDescent="0.2">
      <c r="A47" s="104">
        <f t="array" ref="A47">IFERROR(INDEX('Annex 2 EHV charges'!$D$11:$D$410, MATCH(0, IF(ISBLANK('Annex 2 EHV charges'!$D$11:$D$410),1, COUNTIF(A$4:$A46, 'Annex 2 EHV charges'!$D$11:$D$410)), 0)),"")</f>
        <v>415</v>
      </c>
      <c r="B47" s="103">
        <f>IF($A47="","",VLOOKUP($A47,'Annex 2 EHV charges'!$D:$O,2,0))</f>
        <v>415</v>
      </c>
      <c r="C47" s="104">
        <f>IF($A47="","",VLOOKUP($A47,'Annex 2 EHV charges'!$D:$O,3,0))</f>
        <v>2200042459566</v>
      </c>
      <c r="D47" s="103" t="str">
        <f>IF($A47="","",VLOOKUP($A47,'Annex 2 EHV charges'!$D:$O,4,0))</f>
        <v>Hurcott</v>
      </c>
      <c r="E47" s="105" t="str">
        <f>IFERROR(IF(VLOOKUP($A47,'Annex 2 EHV charges'!$D:$O,9,FALSE)=0,"",VLOOKUP($A47,'Annex 2 EHV charges'!$D:$O,9,FALSE)),"")</f>
        <v/>
      </c>
      <c r="F47" s="106">
        <f>IFERROR(IF(VLOOKUP($A47,'Annex 2 EHV charges'!$D:$O,10,FALSE)=0,"",VLOOKUP($A47,'Annex 2 EHV charges'!$D:$O,10,FALSE)),"")</f>
        <v>493.48</v>
      </c>
      <c r="G47" s="107">
        <f>IFERROR(IF(VLOOKUP($A47,'Annex 2 EHV charges'!$D:$O,11,FALSE)=0,"",VLOOKUP($A47,'Annex 2 EHV charges'!$D:$O,11,FALSE)),"")</f>
        <v>0.05</v>
      </c>
      <c r="H47" s="107">
        <f>IFERROR(IF(VLOOKUP($A47,'Annex 2 EHV charges'!$D:$O,12,FALSE)=0,"",VLOOKUP($A47,'Annex 2 EHV charges'!$D:$O,12,FALSE)),"")</f>
        <v>0.05</v>
      </c>
    </row>
    <row r="48" spans="1:8" x14ac:dyDescent="0.2">
      <c r="A48" s="104">
        <f t="array" ref="A48">IFERROR(INDEX('Annex 2 EHV charges'!$D$11:$D$410, MATCH(0, IF(ISBLANK('Annex 2 EHV charges'!$D$11:$D$410),1, COUNTIF(A$4:$A47, 'Annex 2 EHV charges'!$D$11:$D$410)), 0)),"")</f>
        <v>416</v>
      </c>
      <c r="B48" s="103">
        <f>IF($A48="","",VLOOKUP($A48,'Annex 2 EHV charges'!$D:$O,2,0))</f>
        <v>416</v>
      </c>
      <c r="C48" s="104">
        <f>IF($A48="","",VLOOKUP($A48,'Annex 2 EHV charges'!$D:$O,3,0))</f>
        <v>2200042461306</v>
      </c>
      <c r="D48" s="103" t="str">
        <f>IF($A48="","",VLOOKUP($A48,'Annex 2 EHV charges'!$D:$O,4,0))</f>
        <v>Garvinack</v>
      </c>
      <c r="E48" s="105" t="str">
        <f>IFERROR(IF(VLOOKUP($A48,'Annex 2 EHV charges'!$D:$O,9,FALSE)=0,"",VLOOKUP($A48,'Annex 2 EHV charges'!$D:$O,9,FALSE)),"")</f>
        <v/>
      </c>
      <c r="F48" s="106">
        <f>IFERROR(IF(VLOOKUP($A48,'Annex 2 EHV charges'!$D:$O,10,FALSE)=0,"",VLOOKUP($A48,'Annex 2 EHV charges'!$D:$O,10,FALSE)),"")</f>
        <v>935.01</v>
      </c>
      <c r="G48" s="107">
        <f>IFERROR(IF(VLOOKUP($A48,'Annex 2 EHV charges'!$D:$O,11,FALSE)=0,"",VLOOKUP($A48,'Annex 2 EHV charges'!$D:$O,11,FALSE)),"")</f>
        <v>0.05</v>
      </c>
      <c r="H48" s="107">
        <f>IFERROR(IF(VLOOKUP($A48,'Annex 2 EHV charges'!$D:$O,12,FALSE)=0,"",VLOOKUP($A48,'Annex 2 EHV charges'!$D:$O,12,FALSE)),"")</f>
        <v>0.05</v>
      </c>
    </row>
    <row r="49" spans="1:8" x14ac:dyDescent="0.2">
      <c r="A49" s="104">
        <f t="array" ref="A49">IFERROR(INDEX('Annex 2 EHV charges'!$D$11:$D$410, MATCH(0, IF(ISBLANK('Annex 2 EHV charges'!$D$11:$D$410),1, COUNTIF(A$4:$A48, 'Annex 2 EHV charges'!$D$11:$D$410)), 0)),"")</f>
        <v>417</v>
      </c>
      <c r="B49" s="103">
        <f>IF($A49="","",VLOOKUP($A49,'Annex 2 EHV charges'!$D:$O,2,0))</f>
        <v>417</v>
      </c>
      <c r="C49" s="104">
        <f>IF($A49="","",VLOOKUP($A49,'Annex 2 EHV charges'!$D:$O,3,0))</f>
        <v>2200042462188</v>
      </c>
      <c r="D49" s="103" t="str">
        <f>IF($A49="","",VLOOKUP($A49,'Annex 2 EHV charges'!$D:$O,4,0))</f>
        <v>New Barton</v>
      </c>
      <c r="E49" s="105" t="str">
        <f>IFERROR(IF(VLOOKUP($A49,'Annex 2 EHV charges'!$D:$O,9,FALSE)=0,"",VLOOKUP($A49,'Annex 2 EHV charges'!$D:$O,9,FALSE)),"")</f>
        <v/>
      </c>
      <c r="F49" s="106">
        <f>IFERROR(IF(VLOOKUP($A49,'Annex 2 EHV charges'!$D:$O,10,FALSE)=0,"",VLOOKUP($A49,'Annex 2 EHV charges'!$D:$O,10,FALSE)),"")</f>
        <v>4447.5600000000004</v>
      </c>
      <c r="G49" s="107">
        <f>IFERROR(IF(VLOOKUP($A49,'Annex 2 EHV charges'!$D:$O,11,FALSE)=0,"",VLOOKUP($A49,'Annex 2 EHV charges'!$D:$O,11,FALSE)),"")</f>
        <v>0.05</v>
      </c>
      <c r="H49" s="107">
        <f>IFERROR(IF(VLOOKUP($A49,'Annex 2 EHV charges'!$D:$O,12,FALSE)=0,"",VLOOKUP($A49,'Annex 2 EHV charges'!$D:$O,12,FALSE)),"")</f>
        <v>0.05</v>
      </c>
    </row>
    <row r="50" spans="1:8" x14ac:dyDescent="0.2">
      <c r="A50" s="104">
        <f t="array" ref="A50">IFERROR(INDEX('Annex 2 EHV charges'!$D$11:$D$410, MATCH(0, IF(ISBLANK('Annex 2 EHV charges'!$D$11:$D$410),1, COUNTIF(A$4:$A49, 'Annex 2 EHV charges'!$D$11:$D$410)), 0)),"")</f>
        <v>418</v>
      </c>
      <c r="B50" s="103">
        <f>IF($A50="","",VLOOKUP($A50,'Annex 2 EHV charges'!$D:$O,2,0))</f>
        <v>418</v>
      </c>
      <c r="C50" s="104">
        <f>IF($A50="","",VLOOKUP($A50,'Annex 2 EHV charges'!$D:$O,3,0))</f>
        <v>2200042465170</v>
      </c>
      <c r="D50" s="103" t="str">
        <f>IF($A50="","",VLOOKUP($A50,'Annex 2 EHV charges'!$D:$O,4,0))</f>
        <v>Coombeshead Farm</v>
      </c>
      <c r="E50" s="105" t="str">
        <f>IFERROR(IF(VLOOKUP($A50,'Annex 2 EHV charges'!$D:$O,9,FALSE)=0,"",VLOOKUP($A50,'Annex 2 EHV charges'!$D:$O,9,FALSE)),"")</f>
        <v/>
      </c>
      <c r="F50" s="106">
        <f>IFERROR(IF(VLOOKUP($A50,'Annex 2 EHV charges'!$D:$O,10,FALSE)=0,"",VLOOKUP($A50,'Annex 2 EHV charges'!$D:$O,10,FALSE)),"")</f>
        <v>533.03</v>
      </c>
      <c r="G50" s="107">
        <f>IFERROR(IF(VLOOKUP($A50,'Annex 2 EHV charges'!$D:$O,11,FALSE)=0,"",VLOOKUP($A50,'Annex 2 EHV charges'!$D:$O,11,FALSE)),"")</f>
        <v>0.05</v>
      </c>
      <c r="H50" s="107">
        <f>IFERROR(IF(VLOOKUP($A50,'Annex 2 EHV charges'!$D:$O,12,FALSE)=0,"",VLOOKUP($A50,'Annex 2 EHV charges'!$D:$O,12,FALSE)),"")</f>
        <v>0.05</v>
      </c>
    </row>
    <row r="51" spans="1:8" x14ac:dyDescent="0.2">
      <c r="A51" s="104">
        <f t="array" ref="A51">IFERROR(INDEX('Annex 2 EHV charges'!$D$11:$D$410, MATCH(0, IF(ISBLANK('Annex 2 EHV charges'!$D$11:$D$410),1, COUNTIF(A$4:$A50, 'Annex 2 EHV charges'!$D$11:$D$410)), 0)),"")</f>
        <v>419</v>
      </c>
      <c r="B51" s="103">
        <f>IF($A51="","",VLOOKUP($A51,'Annex 2 EHV charges'!$D:$O,2,0))</f>
        <v>419</v>
      </c>
      <c r="C51" s="104">
        <f>IF($A51="","",VLOOKUP($A51,'Annex 2 EHV charges'!$D:$O,3,0))</f>
        <v>2200042465198</v>
      </c>
      <c r="D51" s="103" t="str">
        <f>IF($A51="","",VLOOKUP($A51,'Annex 2 EHV charges'!$D:$O,4,0))</f>
        <v>Walland Farm</v>
      </c>
      <c r="E51" s="105" t="str">
        <f>IFERROR(IF(VLOOKUP($A51,'Annex 2 EHV charges'!$D:$O,9,FALSE)=0,"",VLOOKUP($A51,'Annex 2 EHV charges'!$D:$O,9,FALSE)),"")</f>
        <v/>
      </c>
      <c r="F51" s="106">
        <f>IFERROR(IF(VLOOKUP($A51,'Annex 2 EHV charges'!$D:$O,10,FALSE)=0,"",VLOOKUP($A51,'Annex 2 EHV charges'!$D:$O,10,FALSE)),"")</f>
        <v>476.8</v>
      </c>
      <c r="G51" s="107">
        <f>IFERROR(IF(VLOOKUP($A51,'Annex 2 EHV charges'!$D:$O,11,FALSE)=0,"",VLOOKUP($A51,'Annex 2 EHV charges'!$D:$O,11,FALSE)),"")</f>
        <v>0.05</v>
      </c>
      <c r="H51" s="107">
        <f>IFERROR(IF(VLOOKUP($A51,'Annex 2 EHV charges'!$D:$O,12,FALSE)=0,"",VLOOKUP($A51,'Annex 2 EHV charges'!$D:$O,12,FALSE)),"")</f>
        <v>0.05</v>
      </c>
    </row>
    <row r="52" spans="1:8" x14ac:dyDescent="0.2">
      <c r="A52" s="104">
        <f t="array" ref="A52">IFERROR(INDEX('Annex 2 EHV charges'!$D$11:$D$410, MATCH(0, IF(ISBLANK('Annex 2 EHV charges'!$D$11:$D$410),1, COUNTIF(A$4:$A51, 'Annex 2 EHV charges'!$D$11:$D$410)), 0)),"")</f>
        <v>420</v>
      </c>
      <c r="B52" s="103">
        <f>IF($A52="","",VLOOKUP($A52,'Annex 2 EHV charges'!$D:$O,2,0))</f>
        <v>420</v>
      </c>
      <c r="C52" s="104">
        <f>IF($A52="","",VLOOKUP($A52,'Annex 2 EHV charges'!$D:$O,3,0))</f>
        <v>2200042467600</v>
      </c>
      <c r="D52" s="103" t="str">
        <f>IF($A52="","",VLOOKUP($A52,'Annex 2 EHV charges'!$D:$O,4,0))</f>
        <v xml:space="preserve">Ashcombe </v>
      </c>
      <c r="E52" s="105" t="str">
        <f>IFERROR(IF(VLOOKUP($A52,'Annex 2 EHV charges'!$D:$O,9,FALSE)=0,"",VLOOKUP($A52,'Annex 2 EHV charges'!$D:$O,9,FALSE)),"")</f>
        <v/>
      </c>
      <c r="F52" s="106">
        <f>IFERROR(IF(VLOOKUP($A52,'Annex 2 EHV charges'!$D:$O,10,FALSE)=0,"",VLOOKUP($A52,'Annex 2 EHV charges'!$D:$O,10,FALSE)),"")</f>
        <v>644.27</v>
      </c>
      <c r="G52" s="107">
        <f>IFERROR(IF(VLOOKUP($A52,'Annex 2 EHV charges'!$D:$O,11,FALSE)=0,"",VLOOKUP($A52,'Annex 2 EHV charges'!$D:$O,11,FALSE)),"")</f>
        <v>0.05</v>
      </c>
      <c r="H52" s="107">
        <f>IFERROR(IF(VLOOKUP($A52,'Annex 2 EHV charges'!$D:$O,12,FALSE)=0,"",VLOOKUP($A52,'Annex 2 EHV charges'!$D:$O,12,FALSE)),"")</f>
        <v>0.05</v>
      </c>
    </row>
    <row r="53" spans="1:8" x14ac:dyDescent="0.2">
      <c r="A53" s="104">
        <f t="array" ref="A53">IFERROR(INDEX('Annex 2 EHV charges'!$D$11:$D$410, MATCH(0, IF(ISBLANK('Annex 2 EHV charges'!$D$11:$D$410),1, COUNTIF(A$4:$A52, 'Annex 2 EHV charges'!$D$11:$D$410)), 0)),"")</f>
        <v>421</v>
      </c>
      <c r="B53" s="103">
        <f>IF($A53="","",VLOOKUP($A53,'Annex 2 EHV charges'!$D:$O,2,0))</f>
        <v>421</v>
      </c>
      <c r="C53" s="104">
        <f>IF($A53="","",VLOOKUP($A53,'Annex 2 EHV charges'!$D:$O,3,0))</f>
        <v>2200042469893</v>
      </c>
      <c r="D53" s="103" t="str">
        <f>IF($A53="","",VLOOKUP($A53,'Annex 2 EHV charges'!$D:$O,4,0))</f>
        <v>Newnham Farm</v>
      </c>
      <c r="E53" s="105" t="str">
        <f>IFERROR(IF(VLOOKUP($A53,'Annex 2 EHV charges'!$D:$O,9,FALSE)=0,"",VLOOKUP($A53,'Annex 2 EHV charges'!$D:$O,9,FALSE)),"")</f>
        <v/>
      </c>
      <c r="F53" s="106">
        <f>IFERROR(IF(VLOOKUP($A53,'Annex 2 EHV charges'!$D:$O,10,FALSE)=0,"",VLOOKUP($A53,'Annex 2 EHV charges'!$D:$O,10,FALSE)),"")</f>
        <v>2922.57</v>
      </c>
      <c r="G53" s="107">
        <f>IFERROR(IF(VLOOKUP($A53,'Annex 2 EHV charges'!$D:$O,11,FALSE)=0,"",VLOOKUP($A53,'Annex 2 EHV charges'!$D:$O,11,FALSE)),"")</f>
        <v>0.05</v>
      </c>
      <c r="H53" s="107">
        <f>IFERROR(IF(VLOOKUP($A53,'Annex 2 EHV charges'!$D:$O,12,FALSE)=0,"",VLOOKUP($A53,'Annex 2 EHV charges'!$D:$O,12,FALSE)),"")</f>
        <v>0.05</v>
      </c>
    </row>
    <row r="54" spans="1:8" x14ac:dyDescent="0.2">
      <c r="A54" s="104">
        <f t="array" ref="A54">IFERROR(INDEX('Annex 2 EHV charges'!$D$11:$D$410, MATCH(0, IF(ISBLANK('Annex 2 EHV charges'!$D$11:$D$410),1, COUNTIF(A$4:$A53, 'Annex 2 EHV charges'!$D$11:$D$410)), 0)),"")</f>
        <v>422</v>
      </c>
      <c r="B54" s="103">
        <f>IF($A54="","",VLOOKUP($A54,'Annex 2 EHV charges'!$D:$O,2,0))</f>
        <v>422</v>
      </c>
      <c r="C54" s="104">
        <f>IF($A54="","",VLOOKUP($A54,'Annex 2 EHV charges'!$D:$O,3,0))</f>
        <v>2200042473472</v>
      </c>
      <c r="D54" s="103" t="str">
        <f>IF($A54="","",VLOOKUP($A54,'Annex 2 EHV charges'!$D:$O,4,0))</f>
        <v>Roskrow Barton PV</v>
      </c>
      <c r="E54" s="105" t="str">
        <f>IFERROR(IF(VLOOKUP($A54,'Annex 2 EHV charges'!$D:$O,9,FALSE)=0,"",VLOOKUP($A54,'Annex 2 EHV charges'!$D:$O,9,FALSE)),"")</f>
        <v/>
      </c>
      <c r="F54" s="106">
        <f>IFERROR(IF(VLOOKUP($A54,'Annex 2 EHV charges'!$D:$O,10,FALSE)=0,"",VLOOKUP($A54,'Annex 2 EHV charges'!$D:$O,10,FALSE)),"")</f>
        <v>840.54</v>
      </c>
      <c r="G54" s="107">
        <f>IFERROR(IF(VLOOKUP($A54,'Annex 2 EHV charges'!$D:$O,11,FALSE)=0,"",VLOOKUP($A54,'Annex 2 EHV charges'!$D:$O,11,FALSE)),"")</f>
        <v>0.05</v>
      </c>
      <c r="H54" s="107">
        <f>IFERROR(IF(VLOOKUP($A54,'Annex 2 EHV charges'!$D:$O,12,FALSE)=0,"",VLOOKUP($A54,'Annex 2 EHV charges'!$D:$O,12,FALSE)),"")</f>
        <v>0.05</v>
      </c>
    </row>
    <row r="55" spans="1:8" x14ac:dyDescent="0.2">
      <c r="A55" s="104">
        <f t="array" ref="A55">IFERROR(INDEX('Annex 2 EHV charges'!$D$11:$D$410, MATCH(0, IF(ISBLANK('Annex 2 EHV charges'!$D$11:$D$410),1, COUNTIF(A$4:$A54, 'Annex 2 EHV charges'!$D$11:$D$410)), 0)),"")</f>
        <v>423</v>
      </c>
      <c r="B55" s="103">
        <f>IF($A55="","",VLOOKUP($A55,'Annex 2 EHV charges'!$D:$O,2,0))</f>
        <v>423</v>
      </c>
      <c r="C55" s="104">
        <f>IF($A55="","",VLOOKUP($A55,'Annex 2 EHV charges'!$D:$O,3,0))</f>
        <v>2200042473454</v>
      </c>
      <c r="D55" s="103" t="str">
        <f>IF($A55="","",VLOOKUP($A55,'Annex 2 EHV charges'!$D:$O,4,0))</f>
        <v>Parkview Solar</v>
      </c>
      <c r="E55" s="105" t="str">
        <f>IFERROR(IF(VLOOKUP($A55,'Annex 2 EHV charges'!$D:$O,9,FALSE)=0,"",VLOOKUP($A55,'Annex 2 EHV charges'!$D:$O,9,FALSE)),"")</f>
        <v/>
      </c>
      <c r="F55" s="106">
        <f>IFERROR(IF(VLOOKUP($A55,'Annex 2 EHV charges'!$D:$O,10,FALSE)=0,"",VLOOKUP($A55,'Annex 2 EHV charges'!$D:$O,10,FALSE)),"")</f>
        <v>544.83000000000004</v>
      </c>
      <c r="G55" s="107">
        <f>IFERROR(IF(VLOOKUP($A55,'Annex 2 EHV charges'!$D:$O,11,FALSE)=0,"",VLOOKUP($A55,'Annex 2 EHV charges'!$D:$O,11,FALSE)),"")</f>
        <v>0.05</v>
      </c>
      <c r="H55" s="107">
        <f>IFERROR(IF(VLOOKUP($A55,'Annex 2 EHV charges'!$D:$O,12,FALSE)=0,"",VLOOKUP($A55,'Annex 2 EHV charges'!$D:$O,12,FALSE)),"")</f>
        <v>0.05</v>
      </c>
    </row>
    <row r="56" spans="1:8" x14ac:dyDescent="0.2">
      <c r="A56" s="104">
        <f t="array" ref="A56">IFERROR(INDEX('Annex 2 EHV charges'!$D$11:$D$410, MATCH(0, IF(ISBLANK('Annex 2 EHV charges'!$D$11:$D$410),1, COUNTIF(A$4:$A55, 'Annex 2 EHV charges'!$D$11:$D$410)), 0)),"")</f>
        <v>424</v>
      </c>
      <c r="B56" s="103">
        <f>IF($A56="","",VLOOKUP($A56,'Annex 2 EHV charges'!$D:$O,2,0))</f>
        <v>424</v>
      </c>
      <c r="C56" s="104">
        <f>IF($A56="","",VLOOKUP($A56,'Annex 2 EHV charges'!$D:$O,3,0))</f>
        <v>2200042475178</v>
      </c>
      <c r="D56" s="103" t="str">
        <f>IF($A56="","",VLOOKUP($A56,'Annex 2 EHV charges'!$D:$O,4,0))</f>
        <v>Towerhead Farm</v>
      </c>
      <c r="E56" s="105" t="str">
        <f>IFERROR(IF(VLOOKUP($A56,'Annex 2 EHV charges'!$D:$O,9,FALSE)=0,"",VLOOKUP($A56,'Annex 2 EHV charges'!$D:$O,9,FALSE)),"")</f>
        <v/>
      </c>
      <c r="F56" s="106">
        <f>IFERROR(IF(VLOOKUP($A56,'Annex 2 EHV charges'!$D:$O,10,FALSE)=0,"",VLOOKUP($A56,'Annex 2 EHV charges'!$D:$O,10,FALSE)),"")</f>
        <v>997.03</v>
      </c>
      <c r="G56" s="107">
        <f>IFERROR(IF(VLOOKUP($A56,'Annex 2 EHV charges'!$D:$O,11,FALSE)=0,"",VLOOKUP($A56,'Annex 2 EHV charges'!$D:$O,11,FALSE)),"")</f>
        <v>0.05</v>
      </c>
      <c r="H56" s="107">
        <f>IFERROR(IF(VLOOKUP($A56,'Annex 2 EHV charges'!$D:$O,12,FALSE)=0,"",VLOOKUP($A56,'Annex 2 EHV charges'!$D:$O,12,FALSE)),"")</f>
        <v>0.05</v>
      </c>
    </row>
    <row r="57" spans="1:8" x14ac:dyDescent="0.2">
      <c r="A57" s="104">
        <f t="array" ref="A57">IFERROR(INDEX('Annex 2 EHV charges'!$D$11:$D$410, MATCH(0, IF(ISBLANK('Annex 2 EHV charges'!$D$11:$D$410),1, COUNTIF(A$4:$A56, 'Annex 2 EHV charges'!$D$11:$D$410)), 0)),"")</f>
        <v>425</v>
      </c>
      <c r="B57" s="103">
        <f>IF($A57="","",VLOOKUP($A57,'Annex 2 EHV charges'!$D:$O,2,0))</f>
        <v>425</v>
      </c>
      <c r="C57" s="104">
        <f>IF($A57="","",VLOOKUP($A57,'Annex 2 EHV charges'!$D:$O,3,0))</f>
        <v>2200042475201</v>
      </c>
      <c r="D57" s="103" t="str">
        <f>IF($A57="","",VLOOKUP($A57,'Annex 2 EHV charges'!$D:$O,4,0))</f>
        <v xml:space="preserve">Rookery Farm </v>
      </c>
      <c r="E57" s="105" t="str">
        <f>IFERROR(IF(VLOOKUP($A57,'Annex 2 EHV charges'!$D:$O,9,FALSE)=0,"",VLOOKUP($A57,'Annex 2 EHV charges'!$D:$O,9,FALSE)),"")</f>
        <v/>
      </c>
      <c r="F57" s="106">
        <f>IFERROR(IF(VLOOKUP($A57,'Annex 2 EHV charges'!$D:$O,10,FALSE)=0,"",VLOOKUP($A57,'Annex 2 EHV charges'!$D:$O,10,FALSE)),"")</f>
        <v>624.53</v>
      </c>
      <c r="G57" s="107">
        <f>IFERROR(IF(VLOOKUP($A57,'Annex 2 EHV charges'!$D:$O,11,FALSE)=0,"",VLOOKUP($A57,'Annex 2 EHV charges'!$D:$O,11,FALSE)),"")</f>
        <v>0.05</v>
      </c>
      <c r="H57" s="107">
        <f>IFERROR(IF(VLOOKUP($A57,'Annex 2 EHV charges'!$D:$O,12,FALSE)=0,"",VLOOKUP($A57,'Annex 2 EHV charges'!$D:$O,12,FALSE)),"")</f>
        <v>0.05</v>
      </c>
    </row>
    <row r="58" spans="1:8" x14ac:dyDescent="0.2">
      <c r="A58" s="104">
        <f t="array" ref="A58">IFERROR(INDEX('Annex 2 EHV charges'!$D$11:$D$410, MATCH(0, IF(ISBLANK('Annex 2 EHV charges'!$D$11:$D$410),1, COUNTIF(A$4:$A57, 'Annex 2 EHV charges'!$D$11:$D$410)), 0)),"")</f>
        <v>426</v>
      </c>
      <c r="B58" s="103">
        <f>IF($A58="","",VLOOKUP($A58,'Annex 2 EHV charges'!$D:$O,2,0))</f>
        <v>426</v>
      </c>
      <c r="C58" s="104">
        <f>IF($A58="","",VLOOKUP($A58,'Annex 2 EHV charges'!$D:$O,3,0))</f>
        <v>2200042475424</v>
      </c>
      <c r="D58" s="103" t="str">
        <f>IF($A58="","",VLOOKUP($A58,'Annex 2 EHV charges'!$D:$O,4,0))</f>
        <v>Bystock Farm</v>
      </c>
      <c r="E58" s="105" t="str">
        <f>IFERROR(IF(VLOOKUP($A58,'Annex 2 EHV charges'!$D:$O,9,FALSE)=0,"",VLOOKUP($A58,'Annex 2 EHV charges'!$D:$O,9,FALSE)),"")</f>
        <v/>
      </c>
      <c r="F58" s="106">
        <f>IFERROR(IF(VLOOKUP($A58,'Annex 2 EHV charges'!$D:$O,10,FALSE)=0,"",VLOOKUP($A58,'Annex 2 EHV charges'!$D:$O,10,FALSE)),"")</f>
        <v>1198.94</v>
      </c>
      <c r="G58" s="107">
        <f>IFERROR(IF(VLOOKUP($A58,'Annex 2 EHV charges'!$D:$O,11,FALSE)=0,"",VLOOKUP($A58,'Annex 2 EHV charges'!$D:$O,11,FALSE)),"")</f>
        <v>0.05</v>
      </c>
      <c r="H58" s="107">
        <f>IFERROR(IF(VLOOKUP($A58,'Annex 2 EHV charges'!$D:$O,12,FALSE)=0,"",VLOOKUP($A58,'Annex 2 EHV charges'!$D:$O,12,FALSE)),"")</f>
        <v>0.05</v>
      </c>
    </row>
    <row r="59" spans="1:8" x14ac:dyDescent="0.2">
      <c r="A59" s="104">
        <f t="array" ref="A59">IFERROR(INDEX('Annex 2 EHV charges'!$D$11:$D$410, MATCH(0, IF(ISBLANK('Annex 2 EHV charges'!$D$11:$D$410),1, COUNTIF(A$4:$A58, 'Annex 2 EHV charges'!$D$11:$D$410)), 0)),"")</f>
        <v>428</v>
      </c>
      <c r="B59" s="103">
        <f>IF($A59="","",VLOOKUP($A59,'Annex 2 EHV charges'!$D:$O,2,0))</f>
        <v>428</v>
      </c>
      <c r="C59" s="104">
        <f>IF($A59="","",VLOOKUP($A59,'Annex 2 EHV charges'!$D:$O,3,0))</f>
        <v>2200042475832</v>
      </c>
      <c r="D59" s="103" t="str">
        <f>IF($A59="","",VLOOKUP($A59,'Annex 2 EHV charges'!$D:$O,4,0))</f>
        <v>Burthy PV</v>
      </c>
      <c r="E59" s="105" t="str">
        <f>IFERROR(IF(VLOOKUP($A59,'Annex 2 EHV charges'!$D:$O,9,FALSE)=0,"",VLOOKUP($A59,'Annex 2 EHV charges'!$D:$O,9,FALSE)),"")</f>
        <v/>
      </c>
      <c r="F59" s="106">
        <f>IFERROR(IF(VLOOKUP($A59,'Annex 2 EHV charges'!$D:$O,10,FALSE)=0,"",VLOOKUP($A59,'Annex 2 EHV charges'!$D:$O,10,FALSE)),"")</f>
        <v>644.37</v>
      </c>
      <c r="G59" s="107">
        <f>IFERROR(IF(VLOOKUP($A59,'Annex 2 EHV charges'!$D:$O,11,FALSE)=0,"",VLOOKUP($A59,'Annex 2 EHV charges'!$D:$O,11,FALSE)),"")</f>
        <v>0.05</v>
      </c>
      <c r="H59" s="107">
        <f>IFERROR(IF(VLOOKUP($A59,'Annex 2 EHV charges'!$D:$O,12,FALSE)=0,"",VLOOKUP($A59,'Annex 2 EHV charges'!$D:$O,12,FALSE)),"")</f>
        <v>0.05</v>
      </c>
    </row>
    <row r="60" spans="1:8" x14ac:dyDescent="0.2">
      <c r="A60" s="104">
        <f t="array" ref="A60">IFERROR(INDEX('Annex 2 EHV charges'!$D$11:$D$410, MATCH(0, IF(ISBLANK('Annex 2 EHV charges'!$D$11:$D$410),1, COUNTIF(A$4:$A59, 'Annex 2 EHV charges'!$D$11:$D$410)), 0)),"")</f>
        <v>429</v>
      </c>
      <c r="B60" s="103">
        <f>IF($A60="","",VLOOKUP($A60,'Annex 2 EHV charges'!$D:$O,2,0))</f>
        <v>429</v>
      </c>
      <c r="C60" s="104">
        <f>IF($A60="","",VLOOKUP($A60,'Annex 2 EHV charges'!$D:$O,3,0))</f>
        <v>2200042480656</v>
      </c>
      <c r="D60" s="103" t="str">
        <f>IF($A60="","",VLOOKUP($A60,'Annex 2 EHV charges'!$D:$O,4,0))</f>
        <v>Wilton Farm PV</v>
      </c>
      <c r="E60" s="105" t="str">
        <f>IFERROR(IF(VLOOKUP($A60,'Annex 2 EHV charges'!$D:$O,9,FALSE)=0,"",VLOOKUP($A60,'Annex 2 EHV charges'!$D:$O,9,FALSE)),"")</f>
        <v/>
      </c>
      <c r="F60" s="106">
        <f>IFERROR(IF(VLOOKUP($A60,'Annex 2 EHV charges'!$D:$O,10,FALSE)=0,"",VLOOKUP($A60,'Annex 2 EHV charges'!$D:$O,10,FALSE)),"")</f>
        <v>1620.26</v>
      </c>
      <c r="G60" s="107">
        <f>IFERROR(IF(VLOOKUP($A60,'Annex 2 EHV charges'!$D:$O,11,FALSE)=0,"",VLOOKUP($A60,'Annex 2 EHV charges'!$D:$O,11,FALSE)),"")</f>
        <v>0.05</v>
      </c>
      <c r="H60" s="107">
        <f>IFERROR(IF(VLOOKUP($A60,'Annex 2 EHV charges'!$D:$O,12,FALSE)=0,"",VLOOKUP($A60,'Annex 2 EHV charges'!$D:$O,12,FALSE)),"")</f>
        <v>0.05</v>
      </c>
    </row>
    <row r="61" spans="1:8" x14ac:dyDescent="0.2">
      <c r="A61" s="104">
        <f t="array" ref="A61">IFERROR(INDEX('Annex 2 EHV charges'!$D$11:$D$410, MATCH(0, IF(ISBLANK('Annex 2 EHV charges'!$D$11:$D$410),1, COUNTIF(A$4:$A60, 'Annex 2 EHV charges'!$D$11:$D$410)), 0)),"")</f>
        <v>431</v>
      </c>
      <c r="B61" s="103">
        <f>IF($A61="","",VLOOKUP($A61,'Annex 2 EHV charges'!$D:$O,2,0))</f>
        <v>431</v>
      </c>
      <c r="C61" s="104">
        <f>IF($A61="","",VLOOKUP($A61,'Annex 2 EHV charges'!$D:$O,3,0))</f>
        <v>2200042484882</v>
      </c>
      <c r="D61" s="103" t="str">
        <f>IF($A61="","",VLOOKUP($A61,'Annex 2 EHV charges'!$D:$O,4,0))</f>
        <v>Woodmanton (Coombe) Farm</v>
      </c>
      <c r="E61" s="105" t="str">
        <f>IFERROR(IF(VLOOKUP($A61,'Annex 2 EHV charges'!$D:$O,9,FALSE)=0,"",VLOOKUP($A61,'Annex 2 EHV charges'!$D:$O,9,FALSE)),"")</f>
        <v/>
      </c>
      <c r="F61" s="106">
        <f>IFERROR(IF(VLOOKUP($A61,'Annex 2 EHV charges'!$D:$O,10,FALSE)=0,"",VLOOKUP($A61,'Annex 2 EHV charges'!$D:$O,10,FALSE)),"")</f>
        <v>1052.27</v>
      </c>
      <c r="G61" s="107">
        <f>IFERROR(IF(VLOOKUP($A61,'Annex 2 EHV charges'!$D:$O,11,FALSE)=0,"",VLOOKUP($A61,'Annex 2 EHV charges'!$D:$O,11,FALSE)),"")</f>
        <v>0.05</v>
      </c>
      <c r="H61" s="107">
        <f>IFERROR(IF(VLOOKUP($A61,'Annex 2 EHV charges'!$D:$O,12,FALSE)=0,"",VLOOKUP($A61,'Annex 2 EHV charges'!$D:$O,12,FALSE)),"")</f>
        <v>0.05</v>
      </c>
    </row>
    <row r="62" spans="1:8" x14ac:dyDescent="0.2">
      <c r="A62" s="104">
        <f t="array" ref="A62">IFERROR(INDEX('Annex 2 EHV charges'!$D$11:$D$410, MATCH(0, IF(ISBLANK('Annex 2 EHV charges'!$D$11:$D$410),1, COUNTIF(A$4:$A61, 'Annex 2 EHV charges'!$D$11:$D$410)), 0)),"")</f>
        <v>432</v>
      </c>
      <c r="B62" s="103">
        <f>IF($A62="","",VLOOKUP($A62,'Annex 2 EHV charges'!$D:$O,2,0))</f>
        <v>432</v>
      </c>
      <c r="C62" s="104">
        <f>IF($A62="","",VLOOKUP($A62,'Annex 2 EHV charges'!$D:$O,3,0))</f>
        <v>2200042484855</v>
      </c>
      <c r="D62" s="103" t="str">
        <f>IF($A62="","",VLOOKUP($A62,'Annex 2 EHV charges'!$D:$O,4,0))</f>
        <v xml:space="preserve">Higher Bye Farm </v>
      </c>
      <c r="E62" s="105" t="str">
        <f>IFERROR(IF(VLOOKUP($A62,'Annex 2 EHV charges'!$D:$O,9,FALSE)=0,"",VLOOKUP($A62,'Annex 2 EHV charges'!$D:$O,9,FALSE)),"")</f>
        <v/>
      </c>
      <c r="F62" s="106">
        <f>IFERROR(IF(VLOOKUP($A62,'Annex 2 EHV charges'!$D:$O,10,FALSE)=0,"",VLOOKUP($A62,'Annex 2 EHV charges'!$D:$O,10,FALSE)),"")</f>
        <v>738.35</v>
      </c>
      <c r="G62" s="107">
        <f>IFERROR(IF(VLOOKUP($A62,'Annex 2 EHV charges'!$D:$O,11,FALSE)=0,"",VLOOKUP($A62,'Annex 2 EHV charges'!$D:$O,11,FALSE)),"")</f>
        <v>0.05</v>
      </c>
      <c r="H62" s="107">
        <f>IFERROR(IF(VLOOKUP($A62,'Annex 2 EHV charges'!$D:$O,12,FALSE)=0,"",VLOOKUP($A62,'Annex 2 EHV charges'!$D:$O,12,FALSE)),"")</f>
        <v>0.05</v>
      </c>
    </row>
    <row r="63" spans="1:8" x14ac:dyDescent="0.2">
      <c r="A63" s="104">
        <f t="array" ref="A63">IFERROR(INDEX('Annex 2 EHV charges'!$D$11:$D$410, MATCH(0, IF(ISBLANK('Annex 2 EHV charges'!$D$11:$D$410),1, COUNTIF(A$4:$A62, 'Annex 2 EHV charges'!$D$11:$D$410)), 0)),"")</f>
        <v>433</v>
      </c>
      <c r="B63" s="103">
        <f>IF($A63="","",VLOOKUP($A63,'Annex 2 EHV charges'!$D:$O,2,0))</f>
        <v>433</v>
      </c>
      <c r="C63" s="104">
        <f>IF($A63="","",VLOOKUP($A63,'Annex 2 EHV charges'!$D:$O,3,0))</f>
        <v>2200042530740</v>
      </c>
      <c r="D63" s="103" t="str">
        <f>IF($A63="","",VLOOKUP($A63,'Annex 2 EHV charges'!$D:$O,4,0))</f>
        <v>Wilton Farm WF</v>
      </c>
      <c r="E63" s="105" t="str">
        <f>IFERROR(IF(VLOOKUP($A63,'Annex 2 EHV charges'!$D:$O,9,FALSE)=0,"",VLOOKUP($A63,'Annex 2 EHV charges'!$D:$O,9,FALSE)),"")</f>
        <v/>
      </c>
      <c r="F63" s="106">
        <f>IFERROR(IF(VLOOKUP($A63,'Annex 2 EHV charges'!$D:$O,10,FALSE)=0,"",VLOOKUP($A63,'Annex 2 EHV charges'!$D:$O,10,FALSE)),"")</f>
        <v>640.63</v>
      </c>
      <c r="G63" s="107">
        <f>IFERROR(IF(VLOOKUP($A63,'Annex 2 EHV charges'!$D:$O,11,FALSE)=0,"",VLOOKUP($A63,'Annex 2 EHV charges'!$D:$O,11,FALSE)),"")</f>
        <v>0.05</v>
      </c>
      <c r="H63" s="107">
        <f>IFERROR(IF(VLOOKUP($A63,'Annex 2 EHV charges'!$D:$O,12,FALSE)=0,"",VLOOKUP($A63,'Annex 2 EHV charges'!$D:$O,12,FALSE)),"")</f>
        <v>0.05</v>
      </c>
    </row>
    <row r="64" spans="1:8" x14ac:dyDescent="0.2">
      <c r="A64" s="104">
        <f t="array" ref="A64">IFERROR(INDEX('Annex 2 EHV charges'!$D$11:$D$410, MATCH(0, IF(ISBLANK('Annex 2 EHV charges'!$D$11:$D$410),1, COUNTIF(A$4:$A63, 'Annex 2 EHV charges'!$D$11:$D$410)), 0)),"")</f>
        <v>434</v>
      </c>
      <c r="B64" s="103">
        <f>IF($A64="","",VLOOKUP($A64,'Annex 2 EHV charges'!$D:$O,2,0))</f>
        <v>434</v>
      </c>
      <c r="C64" s="104">
        <f>IF($A64="","",VLOOKUP($A64,'Annex 2 EHV charges'!$D:$O,3,0))</f>
        <v>2200042533420</v>
      </c>
      <c r="D64" s="103" t="str">
        <f>IF($A64="","",VLOOKUP($A64,'Annex 2 EHV charges'!$D:$O,4,0))</f>
        <v>Denzell Downs WF</v>
      </c>
      <c r="E64" s="105" t="str">
        <f>IFERROR(IF(VLOOKUP($A64,'Annex 2 EHV charges'!$D:$O,9,FALSE)=0,"",VLOOKUP($A64,'Annex 2 EHV charges'!$D:$O,9,FALSE)),"")</f>
        <v/>
      </c>
      <c r="F64" s="106">
        <f>IFERROR(IF(VLOOKUP($A64,'Annex 2 EHV charges'!$D:$O,10,FALSE)=0,"",VLOOKUP($A64,'Annex 2 EHV charges'!$D:$O,10,FALSE)),"")</f>
        <v>3354.14</v>
      </c>
      <c r="G64" s="107">
        <f>IFERROR(IF(VLOOKUP($A64,'Annex 2 EHV charges'!$D:$O,11,FALSE)=0,"",VLOOKUP($A64,'Annex 2 EHV charges'!$D:$O,11,FALSE)),"")</f>
        <v>0.05</v>
      </c>
      <c r="H64" s="107">
        <f>IFERROR(IF(VLOOKUP($A64,'Annex 2 EHV charges'!$D:$O,12,FALSE)=0,"",VLOOKUP($A64,'Annex 2 EHV charges'!$D:$O,12,FALSE)),"")</f>
        <v>0.05</v>
      </c>
    </row>
    <row r="65" spans="1:8" x14ac:dyDescent="0.2">
      <c r="A65" s="104">
        <f t="array" ref="A65">IFERROR(INDEX('Annex 2 EHV charges'!$D$11:$D$410, MATCH(0, IF(ISBLANK('Annex 2 EHV charges'!$D$11:$D$410),1, COUNTIF(A$4:$A64, 'Annex 2 EHV charges'!$D$11:$D$410)), 0)),"")</f>
        <v>435</v>
      </c>
      <c r="B65" s="103">
        <f>IF($A65="","",VLOOKUP($A65,'Annex 2 EHV charges'!$D:$O,2,0))</f>
        <v>435</v>
      </c>
      <c r="C65" s="104">
        <f>IF($A65="","",VLOOKUP($A65,'Annex 2 EHV charges'!$D:$O,3,0))</f>
        <v>2200042541635</v>
      </c>
      <c r="D65" s="103" t="str">
        <f>IF($A65="","",VLOOKUP($A65,'Annex 2 EHV charges'!$D:$O,4,0))</f>
        <v>Puriton Landfill PV_1 Rainbow</v>
      </c>
      <c r="E65" s="105" t="str">
        <f>IFERROR(IF(VLOOKUP($A65,'Annex 2 EHV charges'!$D:$O,9,FALSE)=0,"",VLOOKUP($A65,'Annex 2 EHV charges'!$D:$O,9,FALSE)),"")</f>
        <v/>
      </c>
      <c r="F65" s="106">
        <f>IFERROR(IF(VLOOKUP($A65,'Annex 2 EHV charges'!$D:$O,10,FALSE)=0,"",VLOOKUP($A65,'Annex 2 EHV charges'!$D:$O,10,FALSE)),"")</f>
        <v>392.24</v>
      </c>
      <c r="G65" s="107">
        <f>IFERROR(IF(VLOOKUP($A65,'Annex 2 EHV charges'!$D:$O,11,FALSE)=0,"",VLOOKUP($A65,'Annex 2 EHV charges'!$D:$O,11,FALSE)),"")</f>
        <v>0.05</v>
      </c>
      <c r="H65" s="107">
        <f>IFERROR(IF(VLOOKUP($A65,'Annex 2 EHV charges'!$D:$O,12,FALSE)=0,"",VLOOKUP($A65,'Annex 2 EHV charges'!$D:$O,12,FALSE)),"")</f>
        <v>0.05</v>
      </c>
    </row>
    <row r="66" spans="1:8" x14ac:dyDescent="0.2">
      <c r="A66" s="104">
        <f t="array" ref="A66">IFERROR(INDEX('Annex 2 EHV charges'!$D$11:$D$410, MATCH(0, IF(ISBLANK('Annex 2 EHV charges'!$D$11:$D$410),1, COUNTIF(A$4:$A65, 'Annex 2 EHV charges'!$D$11:$D$410)), 0)),"")</f>
        <v>436</v>
      </c>
      <c r="B66" s="103">
        <f>IF($A66="","",VLOOKUP($A66,'Annex 2 EHV charges'!$D:$O,2,0))</f>
        <v>436</v>
      </c>
      <c r="C66" s="104">
        <f>IF($A66="","",VLOOKUP($A66,'Annex 2 EHV charges'!$D:$O,3,0))</f>
        <v>2200042557290</v>
      </c>
      <c r="D66" s="103" t="str">
        <f>IF($A66="","",VLOOKUP($A66,'Annex 2 EHV charges'!$D:$O,4,0))</f>
        <v>Portworthy Dams PV_1</v>
      </c>
      <c r="E66" s="105" t="str">
        <f>IFERROR(IF(VLOOKUP($A66,'Annex 2 EHV charges'!$D:$O,9,FALSE)=0,"",VLOOKUP($A66,'Annex 2 EHV charges'!$D:$O,9,FALSE)),"")</f>
        <v/>
      </c>
      <c r="F66" s="106">
        <f>IFERROR(IF(VLOOKUP($A66,'Annex 2 EHV charges'!$D:$O,10,FALSE)=0,"",VLOOKUP($A66,'Annex 2 EHV charges'!$D:$O,10,FALSE)),"")</f>
        <v>553.16</v>
      </c>
      <c r="G66" s="107">
        <f>IFERROR(IF(VLOOKUP($A66,'Annex 2 EHV charges'!$D:$O,11,FALSE)=0,"",VLOOKUP($A66,'Annex 2 EHV charges'!$D:$O,11,FALSE)),"")</f>
        <v>0.05</v>
      </c>
      <c r="H66" s="107">
        <f>IFERROR(IF(VLOOKUP($A66,'Annex 2 EHV charges'!$D:$O,12,FALSE)=0,"",VLOOKUP($A66,'Annex 2 EHV charges'!$D:$O,12,FALSE)),"")</f>
        <v>0.05</v>
      </c>
    </row>
    <row r="67" spans="1:8" x14ac:dyDescent="0.2">
      <c r="A67" s="104">
        <f t="array" ref="A67">IFERROR(INDEX('Annex 2 EHV charges'!$D$11:$D$410, MATCH(0, IF(ISBLANK('Annex 2 EHV charges'!$D$11:$D$410),1, COUNTIF(A$4:$A66, 'Annex 2 EHV charges'!$D$11:$D$410)), 0)),"")</f>
        <v>439</v>
      </c>
      <c r="B67" s="103">
        <f>IF($A67="","",VLOOKUP($A67,'Annex 2 EHV charges'!$D:$O,2,0))</f>
        <v>439</v>
      </c>
      <c r="C67" s="104">
        <f>IF($A67="","",VLOOKUP($A67,'Annex 2 EHV charges'!$D:$O,3,0))</f>
        <v>2200042552646</v>
      </c>
      <c r="D67" s="103" t="str">
        <f>IF($A67="","",VLOOKUP($A67,'Annex 2 EHV charges'!$D:$O,4,0))</f>
        <v>Batsworthy WF</v>
      </c>
      <c r="E67" s="105" t="str">
        <f>IFERROR(IF(VLOOKUP($A67,'Annex 2 EHV charges'!$D:$O,9,FALSE)=0,"",VLOOKUP($A67,'Annex 2 EHV charges'!$D:$O,9,FALSE)),"")</f>
        <v/>
      </c>
      <c r="F67" s="106">
        <f>IFERROR(IF(VLOOKUP($A67,'Annex 2 EHV charges'!$D:$O,10,FALSE)=0,"",VLOOKUP($A67,'Annex 2 EHV charges'!$D:$O,10,FALSE)),"")</f>
        <v>7319.62</v>
      </c>
      <c r="G67" s="107">
        <f>IFERROR(IF(VLOOKUP($A67,'Annex 2 EHV charges'!$D:$O,11,FALSE)=0,"",VLOOKUP($A67,'Annex 2 EHV charges'!$D:$O,11,FALSE)),"")</f>
        <v>0.05</v>
      </c>
      <c r="H67" s="107">
        <f>IFERROR(IF(VLOOKUP($A67,'Annex 2 EHV charges'!$D:$O,12,FALSE)=0,"",VLOOKUP($A67,'Annex 2 EHV charges'!$D:$O,12,FALSE)),"")</f>
        <v>0.05</v>
      </c>
    </row>
    <row r="68" spans="1:8" x14ac:dyDescent="0.2">
      <c r="A68" s="104">
        <f t="array" ref="A68">IFERROR(INDEX('Annex 2 EHV charges'!$D$11:$D$410, MATCH(0, IF(ISBLANK('Annex 2 EHV charges'!$D$11:$D$410),1, COUNTIF(A$4:$A67, 'Annex 2 EHV charges'!$D$11:$D$410)), 0)),"")</f>
        <v>440</v>
      </c>
      <c r="B68" s="103">
        <f>IF($A68="","",VLOOKUP($A68,'Annex 2 EHV charges'!$D:$O,2,0))</f>
        <v>440</v>
      </c>
      <c r="C68" s="104">
        <f>IF($A68="","",VLOOKUP($A68,'Annex 2 EHV charges'!$D:$O,3,0))</f>
        <v>2200042557315</v>
      </c>
      <c r="D68" s="103" t="str">
        <f>IF($A68="","",VLOOKUP($A68,'Annex 2 EHV charges'!$D:$O,4,0))</f>
        <v>Portworthy Dams PV_2</v>
      </c>
      <c r="E68" s="105" t="str">
        <f>IFERROR(IF(VLOOKUP($A68,'Annex 2 EHV charges'!$D:$O,9,FALSE)=0,"",VLOOKUP($A68,'Annex 2 EHV charges'!$D:$O,9,FALSE)),"")</f>
        <v/>
      </c>
      <c r="F68" s="106">
        <f>IFERROR(IF(VLOOKUP($A68,'Annex 2 EHV charges'!$D:$O,10,FALSE)=0,"",VLOOKUP($A68,'Annex 2 EHV charges'!$D:$O,10,FALSE)),"")</f>
        <v>497.84</v>
      </c>
      <c r="G68" s="107">
        <f>IFERROR(IF(VLOOKUP($A68,'Annex 2 EHV charges'!$D:$O,11,FALSE)=0,"",VLOOKUP($A68,'Annex 2 EHV charges'!$D:$O,11,FALSE)),"")</f>
        <v>0.05</v>
      </c>
      <c r="H68" s="107">
        <f>IFERROR(IF(VLOOKUP($A68,'Annex 2 EHV charges'!$D:$O,12,FALSE)=0,"",VLOOKUP($A68,'Annex 2 EHV charges'!$D:$O,12,FALSE)),"")</f>
        <v>0.05</v>
      </c>
    </row>
    <row r="69" spans="1:8" x14ac:dyDescent="0.2">
      <c r="A69" s="104">
        <f t="array" ref="A69">IFERROR(INDEX('Annex 2 EHV charges'!$D$11:$D$410, MATCH(0, IF(ISBLANK('Annex 2 EHV charges'!$D$11:$D$410),1, COUNTIF(A$4:$A68, 'Annex 2 EHV charges'!$D$11:$D$410)), 0)),"")</f>
        <v>443</v>
      </c>
      <c r="B69" s="103">
        <f>IF($A69="","",VLOOKUP($A69,'Annex 2 EHV charges'!$D:$O,2,0))</f>
        <v>443</v>
      </c>
      <c r="C69" s="104">
        <f>IF($A69="","",VLOOKUP($A69,'Annex 2 EHV charges'!$D:$O,3,0))</f>
        <v>2200042569161</v>
      </c>
      <c r="D69" s="103" t="str">
        <f>IF($A69="","",VLOOKUP($A69,'Annex 2 EHV charges'!$D:$O,4,0))</f>
        <v>Tonedale Farm PV</v>
      </c>
      <c r="E69" s="105" t="str">
        <f>IFERROR(IF(VLOOKUP($A69,'Annex 2 EHV charges'!$D:$O,9,FALSE)=0,"",VLOOKUP($A69,'Annex 2 EHV charges'!$D:$O,9,FALSE)),"")</f>
        <v/>
      </c>
      <c r="F69" s="106">
        <f>IFERROR(IF(VLOOKUP($A69,'Annex 2 EHV charges'!$D:$O,10,FALSE)=0,"",VLOOKUP($A69,'Annex 2 EHV charges'!$D:$O,10,FALSE)),"")</f>
        <v>935.46</v>
      </c>
      <c r="G69" s="107">
        <f>IFERROR(IF(VLOOKUP($A69,'Annex 2 EHV charges'!$D:$O,11,FALSE)=0,"",VLOOKUP($A69,'Annex 2 EHV charges'!$D:$O,11,FALSE)),"")</f>
        <v>0.05</v>
      </c>
      <c r="H69" s="107">
        <f>IFERROR(IF(VLOOKUP($A69,'Annex 2 EHV charges'!$D:$O,12,FALSE)=0,"",VLOOKUP($A69,'Annex 2 EHV charges'!$D:$O,12,FALSE)),"")</f>
        <v>0.05</v>
      </c>
    </row>
    <row r="70" spans="1:8" x14ac:dyDescent="0.2">
      <c r="A70" s="104">
        <f t="array" ref="A70">IFERROR(INDEX('Annex 2 EHV charges'!$D$11:$D$410, MATCH(0, IF(ISBLANK('Annex 2 EHV charges'!$D$11:$D$410),1, COUNTIF(A$4:$A69, 'Annex 2 EHV charges'!$D$11:$D$410)), 0)),"")</f>
        <v>444</v>
      </c>
      <c r="B70" s="103">
        <f>IF($A70="","",VLOOKUP($A70,'Annex 2 EHV charges'!$D:$O,2,0))</f>
        <v>444</v>
      </c>
      <c r="C70" s="104">
        <f>IF($A70="","",VLOOKUP($A70,'Annex 2 EHV charges'!$D:$O,3,0))</f>
        <v>2200042541653</v>
      </c>
      <c r="D70" s="103" t="str">
        <f>IF($A70="","",VLOOKUP($A70,'Annex 2 EHV charges'!$D:$O,4,0))</f>
        <v>Puriton Landfill PV_2 SSB</v>
      </c>
      <c r="E70" s="105" t="str">
        <f>IFERROR(IF(VLOOKUP($A70,'Annex 2 EHV charges'!$D:$O,9,FALSE)=0,"",VLOOKUP($A70,'Annex 2 EHV charges'!$D:$O,9,FALSE)),"")</f>
        <v/>
      </c>
      <c r="F70" s="106">
        <f>IFERROR(IF(VLOOKUP($A70,'Annex 2 EHV charges'!$D:$O,10,FALSE)=0,"",VLOOKUP($A70,'Annex 2 EHV charges'!$D:$O,10,FALSE)),"")</f>
        <v>353.02</v>
      </c>
      <c r="G70" s="107">
        <f>IFERROR(IF(VLOOKUP($A70,'Annex 2 EHV charges'!$D:$O,11,FALSE)=0,"",VLOOKUP($A70,'Annex 2 EHV charges'!$D:$O,11,FALSE)),"")</f>
        <v>0.05</v>
      </c>
      <c r="H70" s="107">
        <f>IFERROR(IF(VLOOKUP($A70,'Annex 2 EHV charges'!$D:$O,12,FALSE)=0,"",VLOOKUP($A70,'Annex 2 EHV charges'!$D:$O,12,FALSE)),"")</f>
        <v>0.05</v>
      </c>
    </row>
    <row r="71" spans="1:8" x14ac:dyDescent="0.2">
      <c r="A71" s="104">
        <f t="array" ref="A71">IFERROR(INDEX('Annex 2 EHV charges'!$D$11:$D$410, MATCH(0, IF(ISBLANK('Annex 2 EHV charges'!$D$11:$D$410),1, COUNTIF(A$4:$A70, 'Annex 2 EHV charges'!$D$11:$D$410)), 0)),"")</f>
        <v>447</v>
      </c>
      <c r="B71" s="103">
        <f>IF($A71="","",VLOOKUP($A71,'Annex 2 EHV charges'!$D:$O,2,0))</f>
        <v>447</v>
      </c>
      <c r="C71" s="104">
        <f>IF($A71="","",VLOOKUP($A71,'Annex 2 EHV charges'!$D:$O,3,0))</f>
        <v>2200042582455</v>
      </c>
      <c r="D71" s="103" t="str">
        <f>IF($A71="","",VLOOKUP($A71,'Annex 2 EHV charges'!$D:$O,4,0))</f>
        <v>Red Hill Farm</v>
      </c>
      <c r="E71" s="105" t="str">
        <f>IFERROR(IF(VLOOKUP($A71,'Annex 2 EHV charges'!$D:$O,9,FALSE)=0,"",VLOOKUP($A71,'Annex 2 EHV charges'!$D:$O,9,FALSE)),"")</f>
        <v/>
      </c>
      <c r="F71" s="106">
        <f>IFERROR(IF(VLOOKUP($A71,'Annex 2 EHV charges'!$D:$O,10,FALSE)=0,"",VLOOKUP($A71,'Annex 2 EHV charges'!$D:$O,10,FALSE)),"")</f>
        <v>714.09</v>
      </c>
      <c r="G71" s="107">
        <f>IFERROR(IF(VLOOKUP($A71,'Annex 2 EHV charges'!$D:$O,11,FALSE)=0,"",VLOOKUP($A71,'Annex 2 EHV charges'!$D:$O,11,FALSE)),"")</f>
        <v>0.05</v>
      </c>
      <c r="H71" s="107">
        <f>IFERROR(IF(VLOOKUP($A71,'Annex 2 EHV charges'!$D:$O,12,FALSE)=0,"",VLOOKUP($A71,'Annex 2 EHV charges'!$D:$O,12,FALSE)),"")</f>
        <v>0.05</v>
      </c>
    </row>
    <row r="72" spans="1:8" x14ac:dyDescent="0.2">
      <c r="A72" s="104">
        <f t="array" ref="A72">IFERROR(INDEX('Annex 2 EHV charges'!$D$11:$D$410, MATCH(0, IF(ISBLANK('Annex 2 EHV charges'!$D$11:$D$410),1, COUNTIF(A$4:$A71, 'Annex 2 EHV charges'!$D$11:$D$410)), 0)),"")</f>
        <v>446</v>
      </c>
      <c r="B72" s="103">
        <f>IF($A72="","",VLOOKUP($A72,'Annex 2 EHV charges'!$D:$O,2,0))</f>
        <v>446</v>
      </c>
      <c r="C72" s="104">
        <f>IF($A72="","",VLOOKUP($A72,'Annex 2 EHV charges'!$D:$O,3,0))</f>
        <v>2200042574231</v>
      </c>
      <c r="D72" s="103" t="str">
        <f>IF($A72="","",VLOOKUP($A72,'Annex 2 EHV charges'!$D:$O,4,0))</f>
        <v>Chelwood</v>
      </c>
      <c r="E72" s="105" t="str">
        <f>IFERROR(IF(VLOOKUP($A72,'Annex 2 EHV charges'!$D:$O,9,FALSE)=0,"",VLOOKUP($A72,'Annex 2 EHV charges'!$D:$O,9,FALSE)),"")</f>
        <v/>
      </c>
      <c r="F72" s="106">
        <f>IFERROR(IF(VLOOKUP($A72,'Annex 2 EHV charges'!$D:$O,10,FALSE)=0,"",VLOOKUP($A72,'Annex 2 EHV charges'!$D:$O,10,FALSE)),"")</f>
        <v>915.42</v>
      </c>
      <c r="G72" s="107">
        <f>IFERROR(IF(VLOOKUP($A72,'Annex 2 EHV charges'!$D:$O,11,FALSE)=0,"",VLOOKUP($A72,'Annex 2 EHV charges'!$D:$O,11,FALSE)),"")</f>
        <v>0.05</v>
      </c>
      <c r="H72" s="107">
        <f>IFERROR(IF(VLOOKUP($A72,'Annex 2 EHV charges'!$D:$O,12,FALSE)=0,"",VLOOKUP($A72,'Annex 2 EHV charges'!$D:$O,12,FALSE)),"")</f>
        <v>0.05</v>
      </c>
    </row>
    <row r="73" spans="1:8" x14ac:dyDescent="0.2">
      <c r="A73" s="104">
        <f t="array" ref="A73">IFERROR(INDEX('Annex 2 EHV charges'!$D$11:$D$410, MATCH(0, IF(ISBLANK('Annex 2 EHV charges'!$D$11:$D$410),1, COUNTIF(A$4:$A72, 'Annex 2 EHV charges'!$D$11:$D$410)), 0)),"")</f>
        <v>448</v>
      </c>
      <c r="B73" s="103">
        <f>IF($A73="","",VLOOKUP($A73,'Annex 2 EHV charges'!$D:$O,2,0))</f>
        <v>448</v>
      </c>
      <c r="C73" s="104">
        <f>IF($A73="","",VLOOKUP($A73,'Annex 2 EHV charges'!$D:$O,3,0))</f>
        <v>2200042592922</v>
      </c>
      <c r="D73" s="103" t="str">
        <f>IF($A73="","",VLOOKUP($A73,'Annex 2 EHV charges'!$D:$O,4,0))</f>
        <v>West Carclaze1</v>
      </c>
      <c r="E73" s="105" t="str">
        <f>IFERROR(IF(VLOOKUP($A73,'Annex 2 EHV charges'!$D:$O,9,FALSE)=0,"",VLOOKUP($A73,'Annex 2 EHV charges'!$D:$O,9,FALSE)),"")</f>
        <v/>
      </c>
      <c r="F73" s="106">
        <f>IFERROR(IF(VLOOKUP($A73,'Annex 2 EHV charges'!$D:$O,10,FALSE)=0,"",VLOOKUP($A73,'Annex 2 EHV charges'!$D:$O,10,FALSE)),"")</f>
        <v>795.32</v>
      </c>
      <c r="G73" s="107">
        <f>IFERROR(IF(VLOOKUP($A73,'Annex 2 EHV charges'!$D:$O,11,FALSE)=0,"",VLOOKUP($A73,'Annex 2 EHV charges'!$D:$O,11,FALSE)),"")</f>
        <v>0.05</v>
      </c>
      <c r="H73" s="107">
        <f>IFERROR(IF(VLOOKUP($A73,'Annex 2 EHV charges'!$D:$O,12,FALSE)=0,"",VLOOKUP($A73,'Annex 2 EHV charges'!$D:$O,12,FALSE)),"")</f>
        <v>0.05</v>
      </c>
    </row>
    <row r="74" spans="1:8" x14ac:dyDescent="0.2">
      <c r="A74" s="104">
        <f t="array" ref="A74">IFERROR(INDEX('Annex 2 EHV charges'!$D$11:$D$410, MATCH(0, IF(ISBLANK('Annex 2 EHV charges'!$D$11:$D$410),1, COUNTIF(A$4:$A73, 'Annex 2 EHV charges'!$D$11:$D$410)), 0)),"")</f>
        <v>449</v>
      </c>
      <c r="B74" s="103">
        <f>IF($A74="","",VLOOKUP($A74,'Annex 2 EHV charges'!$D:$O,2,0))</f>
        <v>449</v>
      </c>
      <c r="C74" s="104">
        <f>IF($A74="","",VLOOKUP($A74,'Annex 2 EHV charges'!$D:$O,3,0))</f>
        <v>2200042592940</v>
      </c>
      <c r="D74" s="103" t="str">
        <f>IF($A74="","",VLOOKUP($A74,'Annex 2 EHV charges'!$D:$O,4,0))</f>
        <v>West Carclaze2</v>
      </c>
      <c r="E74" s="105" t="str">
        <f>IFERROR(IF(VLOOKUP($A74,'Annex 2 EHV charges'!$D:$O,9,FALSE)=0,"",VLOOKUP($A74,'Annex 2 EHV charges'!$D:$O,9,FALSE)),"")</f>
        <v/>
      </c>
      <c r="F74" s="106">
        <f>IFERROR(IF(VLOOKUP($A74,'Annex 2 EHV charges'!$D:$O,10,FALSE)=0,"",VLOOKUP($A74,'Annex 2 EHV charges'!$D:$O,10,FALSE)),"")</f>
        <v>397.66</v>
      </c>
      <c r="G74" s="107">
        <f>IFERROR(IF(VLOOKUP($A74,'Annex 2 EHV charges'!$D:$O,11,FALSE)=0,"",VLOOKUP($A74,'Annex 2 EHV charges'!$D:$O,11,FALSE)),"")</f>
        <v>0.05</v>
      </c>
      <c r="H74" s="107">
        <f>IFERROR(IF(VLOOKUP($A74,'Annex 2 EHV charges'!$D:$O,12,FALSE)=0,"",VLOOKUP($A74,'Annex 2 EHV charges'!$D:$O,12,FALSE)),"")</f>
        <v>0.05</v>
      </c>
    </row>
    <row r="75" spans="1:8" x14ac:dyDescent="0.2">
      <c r="A75" s="104">
        <f t="array" ref="A75">IFERROR(INDEX('Annex 2 EHV charges'!$D$11:$D$410, MATCH(0, IF(ISBLANK('Annex 2 EHV charges'!$D$11:$D$410),1, COUNTIF(A$4:$A74, 'Annex 2 EHV charges'!$D$11:$D$410)), 0)),"")</f>
        <v>450</v>
      </c>
      <c r="B75" s="103">
        <f>IF($A75="","",VLOOKUP($A75,'Annex 2 EHV charges'!$D:$O,2,0))</f>
        <v>450</v>
      </c>
      <c r="C75" s="104">
        <f>IF($A75="","",VLOOKUP($A75,'Annex 2 EHV charges'!$D:$O,3,0))</f>
        <v>2200042495670</v>
      </c>
      <c r="D75" s="103" t="str">
        <f>IF($A75="","",VLOOKUP($A75,'Annex 2 EHV charges'!$D:$O,4,0))</f>
        <v>Northmoor (embd) PV</v>
      </c>
      <c r="E75" s="105" t="str">
        <f>IFERROR(IF(VLOOKUP($A75,'Annex 2 EHV charges'!$D:$O,9,FALSE)=0,"",VLOOKUP($A75,'Annex 2 EHV charges'!$D:$O,9,FALSE)),"")</f>
        <v/>
      </c>
      <c r="F75" s="106">
        <f>IFERROR(IF(VLOOKUP($A75,'Annex 2 EHV charges'!$D:$O,10,FALSE)=0,"",VLOOKUP($A75,'Annex 2 EHV charges'!$D:$O,10,FALSE)),"")</f>
        <v>313.52</v>
      </c>
      <c r="G75" s="107">
        <f>IFERROR(IF(VLOOKUP($A75,'Annex 2 EHV charges'!$D:$O,11,FALSE)=0,"",VLOOKUP($A75,'Annex 2 EHV charges'!$D:$O,11,FALSE)),"")</f>
        <v>0.05</v>
      </c>
      <c r="H75" s="107">
        <f>IFERROR(IF(VLOOKUP($A75,'Annex 2 EHV charges'!$D:$O,12,FALSE)=0,"",VLOOKUP($A75,'Annex 2 EHV charges'!$D:$O,12,FALSE)),"")</f>
        <v>0.05</v>
      </c>
    </row>
    <row r="76" spans="1:8" x14ac:dyDescent="0.2">
      <c r="A76" s="104">
        <f t="array" ref="A76">IFERROR(INDEX('Annex 2 EHV charges'!$D$11:$D$410, MATCH(0, IF(ISBLANK('Annex 2 EHV charges'!$D$11:$D$410),1, COUNTIF(A$4:$A75, 'Annex 2 EHV charges'!$D$11:$D$410)), 0)),"")</f>
        <v>451</v>
      </c>
      <c r="B76" s="103">
        <f>IF($A76="","",VLOOKUP($A76,'Annex 2 EHV charges'!$D:$O,2,0))</f>
        <v>451</v>
      </c>
      <c r="C76" s="104">
        <f>IF($A76="","",VLOOKUP($A76,'Annex 2 EHV charges'!$D:$O,3,0))</f>
        <v>2200042540678</v>
      </c>
      <c r="D76" s="103" t="str">
        <f>IF($A76="","",VLOOKUP($A76,'Annex 2 EHV charges'!$D:$O,4,0))</f>
        <v>Nmoor Little Tinney WF</v>
      </c>
      <c r="E76" s="105" t="str">
        <f>IFERROR(IF(VLOOKUP($A76,'Annex 2 EHV charges'!$D:$O,9,FALSE)=0,"",VLOOKUP($A76,'Annex 2 EHV charges'!$D:$O,9,FALSE)),"")</f>
        <v/>
      </c>
      <c r="F76" s="106">
        <f>IFERROR(IF(VLOOKUP($A76,'Annex 2 EHV charges'!$D:$O,10,FALSE)=0,"",VLOOKUP($A76,'Annex 2 EHV charges'!$D:$O,10,FALSE)),"")</f>
        <v>33.58</v>
      </c>
      <c r="G76" s="107">
        <f>IFERROR(IF(VLOOKUP($A76,'Annex 2 EHV charges'!$D:$O,11,FALSE)=0,"",VLOOKUP($A76,'Annex 2 EHV charges'!$D:$O,11,FALSE)),"")</f>
        <v>0.05</v>
      </c>
      <c r="H76" s="107">
        <f>IFERROR(IF(VLOOKUP($A76,'Annex 2 EHV charges'!$D:$O,12,FALSE)=0,"",VLOOKUP($A76,'Annex 2 EHV charges'!$D:$O,12,FALSE)),"")</f>
        <v>0.05</v>
      </c>
    </row>
    <row r="77" spans="1:8" x14ac:dyDescent="0.2">
      <c r="A77" s="104">
        <f t="array" ref="A77">IFERROR(INDEX('Annex 2 EHV charges'!$D$11:$D$410, MATCH(0, IF(ISBLANK('Annex 2 EHV charges'!$D$11:$D$410),1, COUNTIF(A$4:$A76, 'Annex 2 EHV charges'!$D$11:$D$410)), 0)),"")</f>
        <v>452</v>
      </c>
      <c r="B77" s="103">
        <f>IF($A77="","",VLOOKUP($A77,'Annex 2 EHV charges'!$D:$O,2,0))</f>
        <v>452</v>
      </c>
      <c r="C77" s="104">
        <f>IF($A77="","",VLOOKUP($A77,'Annex 2 EHV charges'!$D:$O,3,0))</f>
        <v>2200042540710</v>
      </c>
      <c r="D77" s="103" t="str">
        <f>IF($A77="","",VLOOKUP($A77,'Annex 2 EHV charges'!$D:$O,4,0))</f>
        <v>Nmoor East Balsdon WF</v>
      </c>
      <c r="E77" s="105" t="str">
        <f>IFERROR(IF(VLOOKUP($A77,'Annex 2 EHV charges'!$D:$O,9,FALSE)=0,"",VLOOKUP($A77,'Annex 2 EHV charges'!$D:$O,9,FALSE)),"")</f>
        <v/>
      </c>
      <c r="F77" s="106">
        <f>IFERROR(IF(VLOOKUP($A77,'Annex 2 EHV charges'!$D:$O,10,FALSE)=0,"",VLOOKUP($A77,'Annex 2 EHV charges'!$D:$O,10,FALSE)),"")</f>
        <v>33.58</v>
      </c>
      <c r="G77" s="107">
        <f>IFERROR(IF(VLOOKUP($A77,'Annex 2 EHV charges'!$D:$O,11,FALSE)=0,"",VLOOKUP($A77,'Annex 2 EHV charges'!$D:$O,11,FALSE)),"")</f>
        <v>0.05</v>
      </c>
      <c r="H77" s="107">
        <f>IFERROR(IF(VLOOKUP($A77,'Annex 2 EHV charges'!$D:$O,12,FALSE)=0,"",VLOOKUP($A77,'Annex 2 EHV charges'!$D:$O,12,FALSE)),"")</f>
        <v>0.05</v>
      </c>
    </row>
    <row r="78" spans="1:8" x14ac:dyDescent="0.2">
      <c r="A78" s="104">
        <f t="array" ref="A78">IFERROR(INDEX('Annex 2 EHV charges'!$D$11:$D$410, MATCH(0, IF(ISBLANK('Annex 2 EHV charges'!$D$11:$D$410),1, COUNTIF(A$4:$A77, 'Annex 2 EHV charges'!$D$11:$D$410)), 0)),"")</f>
        <v>453</v>
      </c>
      <c r="B78" s="103">
        <f>IF($A78="","",VLOOKUP($A78,'Annex 2 EHV charges'!$D:$O,2,0))</f>
        <v>453</v>
      </c>
      <c r="C78" s="104">
        <f>IF($A78="","",VLOOKUP($A78,'Annex 2 EHV charges'!$D:$O,3,0))</f>
        <v>2200042598144</v>
      </c>
      <c r="D78" s="103" t="str">
        <f>IF($A78="","",VLOOKUP($A78,'Annex 2 EHV charges'!$D:$O,4,0))</f>
        <v>Nmoor Hornacott PV</v>
      </c>
      <c r="E78" s="105" t="str">
        <f>IFERROR(IF(VLOOKUP($A78,'Annex 2 EHV charges'!$D:$O,9,FALSE)=0,"",VLOOKUP($A78,'Annex 2 EHV charges'!$D:$O,9,FALSE)),"")</f>
        <v/>
      </c>
      <c r="F78" s="106">
        <f>IFERROR(IF(VLOOKUP($A78,'Annex 2 EHV charges'!$D:$O,10,FALSE)=0,"",VLOOKUP($A78,'Annex 2 EHV charges'!$D:$O,10,FALSE)),"")</f>
        <v>313.52</v>
      </c>
      <c r="G78" s="107">
        <f>IFERROR(IF(VLOOKUP($A78,'Annex 2 EHV charges'!$D:$O,11,FALSE)=0,"",VLOOKUP($A78,'Annex 2 EHV charges'!$D:$O,11,FALSE)),"")</f>
        <v>0.05</v>
      </c>
      <c r="H78" s="107">
        <f>IFERROR(IF(VLOOKUP($A78,'Annex 2 EHV charges'!$D:$O,12,FALSE)=0,"",VLOOKUP($A78,'Annex 2 EHV charges'!$D:$O,12,FALSE)),"")</f>
        <v>0.05</v>
      </c>
    </row>
    <row r="79" spans="1:8" x14ac:dyDescent="0.2">
      <c r="A79" s="104">
        <f t="array" ref="A79">IFERROR(INDEX('Annex 2 EHV charges'!$D$11:$D$410, MATCH(0, IF(ISBLANK('Annex 2 EHV charges'!$D$11:$D$410),1, COUNTIF(A$4:$A78, 'Annex 2 EHV charges'!$D$11:$D$410)), 0)),"")</f>
        <v>454</v>
      </c>
      <c r="B79" s="103">
        <f>IF($A79="","",VLOOKUP($A79,'Annex 2 EHV charges'!$D:$O,2,0))</f>
        <v>454</v>
      </c>
      <c r="C79" s="104">
        <f>IF($A79="","",VLOOKUP($A79,'Annex 2 EHV charges'!$D:$O,3,0))</f>
        <v>2200042601355</v>
      </c>
      <c r="D79" s="103" t="str">
        <f>IF($A79="","",VLOOKUP($A79,'Annex 2 EHV charges'!$D:$O,4,0))</f>
        <v>Oakham Farm</v>
      </c>
      <c r="E79" s="105" t="str">
        <f>IFERROR(IF(VLOOKUP($A79,'Annex 2 EHV charges'!$D:$O,9,FALSE)=0,"",VLOOKUP($A79,'Annex 2 EHV charges'!$D:$O,9,FALSE)),"")</f>
        <v/>
      </c>
      <c r="F79" s="106">
        <f>IFERROR(IF(VLOOKUP($A79,'Annex 2 EHV charges'!$D:$O,10,FALSE)=0,"",VLOOKUP($A79,'Annex 2 EHV charges'!$D:$O,10,FALSE)),"")</f>
        <v>660.3</v>
      </c>
      <c r="G79" s="107">
        <f>IFERROR(IF(VLOOKUP($A79,'Annex 2 EHV charges'!$D:$O,11,FALSE)=0,"",VLOOKUP($A79,'Annex 2 EHV charges'!$D:$O,11,FALSE)),"")</f>
        <v>0.05</v>
      </c>
      <c r="H79" s="107">
        <f>IFERROR(IF(VLOOKUP($A79,'Annex 2 EHV charges'!$D:$O,12,FALSE)=0,"",VLOOKUP($A79,'Annex 2 EHV charges'!$D:$O,12,FALSE)),"")</f>
        <v>0.05</v>
      </c>
    </row>
    <row r="80" spans="1:8" x14ac:dyDescent="0.2">
      <c r="A80" s="104">
        <f t="array" ref="A80">IFERROR(INDEX('Annex 2 EHV charges'!$D$11:$D$410, MATCH(0, IF(ISBLANK('Annex 2 EHV charges'!$D$11:$D$410),1, COUNTIF(A$4:$A79, 'Annex 2 EHV charges'!$D$11:$D$410)), 0)),"")</f>
        <v>455</v>
      </c>
      <c r="B80" s="103">
        <f>IF($A80="","",VLOOKUP($A80,'Annex 2 EHV charges'!$D:$O,2,0))</f>
        <v>455</v>
      </c>
      <c r="C80" s="104">
        <f>IF($A80="","",VLOOKUP($A80,'Annex 2 EHV charges'!$D:$O,3,0))</f>
        <v>2200042603246</v>
      </c>
      <c r="D80" s="103" t="str">
        <f>IF($A80="","",VLOOKUP($A80,'Annex 2 EHV charges'!$D:$O,4,0))</f>
        <v>Carnemough Farm</v>
      </c>
      <c r="E80" s="105" t="str">
        <f>IFERROR(IF(VLOOKUP($A80,'Annex 2 EHV charges'!$D:$O,9,FALSE)=0,"",VLOOKUP($A80,'Annex 2 EHV charges'!$D:$O,9,FALSE)),"")</f>
        <v/>
      </c>
      <c r="F80" s="106">
        <f>IFERROR(IF(VLOOKUP($A80,'Annex 2 EHV charges'!$D:$O,10,FALSE)=0,"",VLOOKUP($A80,'Annex 2 EHV charges'!$D:$O,10,FALSE)),"")</f>
        <v>1356.19</v>
      </c>
      <c r="G80" s="107">
        <f>IFERROR(IF(VLOOKUP($A80,'Annex 2 EHV charges'!$D:$O,11,FALSE)=0,"",VLOOKUP($A80,'Annex 2 EHV charges'!$D:$O,11,FALSE)),"")</f>
        <v>0.05</v>
      </c>
      <c r="H80" s="107">
        <f>IFERROR(IF(VLOOKUP($A80,'Annex 2 EHV charges'!$D:$O,12,FALSE)=0,"",VLOOKUP($A80,'Annex 2 EHV charges'!$D:$O,12,FALSE)),"")</f>
        <v>0.05</v>
      </c>
    </row>
    <row r="81" spans="1:8" x14ac:dyDescent="0.2">
      <c r="A81" s="104">
        <f t="array" ref="A81">IFERROR(INDEX('Annex 2 EHV charges'!$D$11:$D$410, MATCH(0, IF(ISBLANK('Annex 2 EHV charges'!$D$11:$D$410),1, COUNTIF(A$4:$A80, 'Annex 2 EHV charges'!$D$11:$D$410)), 0)),"")</f>
        <v>456</v>
      </c>
      <c r="B81" s="103">
        <f>IF($A81="","",VLOOKUP($A81,'Annex 2 EHV charges'!$D:$O,2,0))</f>
        <v>456</v>
      </c>
      <c r="C81" s="104">
        <f>IF($A81="","",VLOOKUP($A81,'Annex 2 EHV charges'!$D:$O,3,0))</f>
        <v>2200042689261</v>
      </c>
      <c r="D81" s="103" t="str">
        <f>IF($A81="","",VLOOKUP($A81,'Annex 2 EHV charges'!$D:$O,4,0))</f>
        <v>Ashwater WT Site 1</v>
      </c>
      <c r="E81" s="105" t="str">
        <f>IFERROR(IF(VLOOKUP($A81,'Annex 2 EHV charges'!$D:$O,9,FALSE)=0,"",VLOOKUP($A81,'Annex 2 EHV charges'!$D:$O,9,FALSE)),"")</f>
        <v/>
      </c>
      <c r="F81" s="106">
        <f>IFERROR(IF(VLOOKUP($A81,'Annex 2 EHV charges'!$D:$O,10,FALSE)=0,"",VLOOKUP($A81,'Annex 2 EHV charges'!$D:$O,10,FALSE)),"")</f>
        <v>66.63</v>
      </c>
      <c r="G81" s="107">
        <f>IFERROR(IF(VLOOKUP($A81,'Annex 2 EHV charges'!$D:$O,11,FALSE)=0,"",VLOOKUP($A81,'Annex 2 EHV charges'!$D:$O,11,FALSE)),"")</f>
        <v>0.05</v>
      </c>
      <c r="H81" s="107">
        <f>IFERROR(IF(VLOOKUP($A81,'Annex 2 EHV charges'!$D:$O,12,FALSE)=0,"",VLOOKUP($A81,'Annex 2 EHV charges'!$D:$O,12,FALSE)),"")</f>
        <v>0.05</v>
      </c>
    </row>
    <row r="82" spans="1:8" x14ac:dyDescent="0.2">
      <c r="A82" s="104">
        <f t="array" ref="A82">IFERROR(INDEX('Annex 2 EHV charges'!$D$11:$D$410, MATCH(0, IF(ISBLANK('Annex 2 EHV charges'!$D$11:$D$410),1, COUNTIF(A$4:$A81, 'Annex 2 EHV charges'!$D$11:$D$410)), 0)),"")</f>
        <v>457</v>
      </c>
      <c r="B82" s="103">
        <f>IF($A82="","",VLOOKUP($A82,'Annex 2 EHV charges'!$D:$O,2,0))</f>
        <v>457</v>
      </c>
      <c r="C82" s="104">
        <f>IF($A82="","",VLOOKUP($A82,'Annex 2 EHV charges'!$D:$O,3,0))</f>
        <v>2200042614113</v>
      </c>
      <c r="D82" s="103" t="str">
        <f>IF($A82="","",VLOOKUP($A82,'Annex 2 EHV charges'!$D:$O,4,0))</f>
        <v>Makro Exeter</v>
      </c>
      <c r="E82" s="105">
        <f>IFERROR(IF(VLOOKUP($A82,'Annex 2 EHV charges'!$D:$O,9,FALSE)=0,"",VLOOKUP($A82,'Annex 2 EHV charges'!$D:$O,9,FALSE)),"")</f>
        <v>-3.5529999999999999</v>
      </c>
      <c r="F82" s="106">
        <f>IFERROR(IF(VLOOKUP($A82,'Annex 2 EHV charges'!$D:$O,10,FALSE)=0,"",VLOOKUP($A82,'Annex 2 EHV charges'!$D:$O,10,FALSE)),"")</f>
        <v>1434.5</v>
      </c>
      <c r="G82" s="107">
        <f>IFERROR(IF(VLOOKUP($A82,'Annex 2 EHV charges'!$D:$O,11,FALSE)=0,"",VLOOKUP($A82,'Annex 2 EHV charges'!$D:$O,11,FALSE)),"")</f>
        <v>0.05</v>
      </c>
      <c r="H82" s="107">
        <f>IFERROR(IF(VLOOKUP($A82,'Annex 2 EHV charges'!$D:$O,12,FALSE)=0,"",VLOOKUP($A82,'Annex 2 EHV charges'!$D:$O,12,FALSE)),"")</f>
        <v>0.05</v>
      </c>
    </row>
    <row r="83" spans="1:8" x14ac:dyDescent="0.2">
      <c r="A83" s="104">
        <f t="array" ref="A83">IFERROR(INDEX('Annex 2 EHV charges'!$D$11:$D$410, MATCH(0, IF(ISBLANK('Annex 2 EHV charges'!$D$11:$D$410),1, COUNTIF(A$4:$A82, 'Annex 2 EHV charges'!$D$11:$D$410)), 0)),"")</f>
        <v>458</v>
      </c>
      <c r="B83" s="103">
        <f>IF($A83="","",VLOOKUP($A83,'Annex 2 EHV charges'!$D:$O,2,0))</f>
        <v>458</v>
      </c>
      <c r="C83" s="104">
        <f>IF($A83="","",VLOOKUP($A83,'Annex 2 EHV charges'!$D:$O,3,0))</f>
        <v>2200042620171</v>
      </c>
      <c r="D83" s="103" t="str">
        <f>IF($A83="","",VLOOKUP($A83,'Annex 2 EHV charges'!$D:$O,4,0))</f>
        <v>Great Houndbeare 2</v>
      </c>
      <c r="E83" s="105" t="str">
        <f>IFERROR(IF(VLOOKUP($A83,'Annex 2 EHV charges'!$D:$O,9,FALSE)=0,"",VLOOKUP($A83,'Annex 2 EHV charges'!$D:$O,9,FALSE)),"")</f>
        <v/>
      </c>
      <c r="F83" s="106">
        <f>IFERROR(IF(VLOOKUP($A83,'Annex 2 EHV charges'!$D:$O,10,FALSE)=0,"",VLOOKUP($A83,'Annex 2 EHV charges'!$D:$O,10,FALSE)),"")</f>
        <v>1137.31</v>
      </c>
      <c r="G83" s="107">
        <f>IFERROR(IF(VLOOKUP($A83,'Annex 2 EHV charges'!$D:$O,11,FALSE)=0,"",VLOOKUP($A83,'Annex 2 EHV charges'!$D:$O,11,FALSE)),"")</f>
        <v>0.05</v>
      </c>
      <c r="H83" s="107">
        <f>IFERROR(IF(VLOOKUP($A83,'Annex 2 EHV charges'!$D:$O,12,FALSE)=0,"",VLOOKUP($A83,'Annex 2 EHV charges'!$D:$O,12,FALSE)),"")</f>
        <v>0.05</v>
      </c>
    </row>
    <row r="84" spans="1:8" x14ac:dyDescent="0.2">
      <c r="A84" s="104">
        <f t="array" ref="A84">IFERROR(INDEX('Annex 2 EHV charges'!$D$11:$D$410, MATCH(0, IF(ISBLANK('Annex 2 EHV charges'!$D$11:$D$410),1, COUNTIF(A$4:$A83, 'Annex 2 EHV charges'!$D$11:$D$410)), 0)),"")</f>
        <v>459</v>
      </c>
      <c r="B84" s="103">
        <f>IF($A84="","",VLOOKUP($A84,'Annex 2 EHV charges'!$D:$O,2,0))</f>
        <v>459</v>
      </c>
      <c r="C84" s="104">
        <f>IF($A84="","",VLOOKUP($A84,'Annex 2 EHV charges'!$D:$O,3,0))</f>
        <v>2200042620214</v>
      </c>
      <c r="D84" s="103" t="str">
        <f>IF($A84="","",VLOOKUP($A84,'Annex 2 EHV charges'!$D:$O,4,0))</f>
        <v>Withy Drove</v>
      </c>
      <c r="E84" s="105" t="str">
        <f>IFERROR(IF(VLOOKUP($A84,'Annex 2 EHV charges'!$D:$O,9,FALSE)=0,"",VLOOKUP($A84,'Annex 2 EHV charges'!$D:$O,9,FALSE)),"")</f>
        <v/>
      </c>
      <c r="F84" s="106">
        <f>IFERROR(IF(VLOOKUP($A84,'Annex 2 EHV charges'!$D:$O,10,FALSE)=0,"",VLOOKUP($A84,'Annex 2 EHV charges'!$D:$O,10,FALSE)),"")</f>
        <v>1623.8</v>
      </c>
      <c r="G84" s="107">
        <f>IFERROR(IF(VLOOKUP($A84,'Annex 2 EHV charges'!$D:$O,11,FALSE)=0,"",VLOOKUP($A84,'Annex 2 EHV charges'!$D:$O,11,FALSE)),"")</f>
        <v>0.05</v>
      </c>
      <c r="H84" s="107">
        <f>IFERROR(IF(VLOOKUP($A84,'Annex 2 EHV charges'!$D:$O,12,FALSE)=0,"",VLOOKUP($A84,'Annex 2 EHV charges'!$D:$O,12,FALSE)),"")</f>
        <v>0.05</v>
      </c>
    </row>
    <row r="85" spans="1:8" x14ac:dyDescent="0.2">
      <c r="A85" s="104">
        <f t="array" ref="A85">IFERROR(INDEX('Annex 2 EHV charges'!$D$11:$D$410, MATCH(0, IF(ISBLANK('Annex 2 EHV charges'!$D$11:$D$410),1, COUNTIF(A$4:$A84, 'Annex 2 EHV charges'!$D$11:$D$410)), 0)),"")</f>
        <v>461</v>
      </c>
      <c r="B85" s="103">
        <f>IF($A85="","",VLOOKUP($A85,'Annex 2 EHV charges'!$D:$O,2,0))</f>
        <v>461</v>
      </c>
      <c r="C85" s="104">
        <f>IF($A85="","",VLOOKUP($A85,'Annex 2 EHV charges'!$D:$O,3,0))</f>
        <v>2200042620260</v>
      </c>
      <c r="D85" s="103" t="str">
        <f>IF($A85="","",VLOOKUP($A85,'Annex 2 EHV charges'!$D:$O,4,0))</f>
        <v>Fitzwarren (Montys) Farm</v>
      </c>
      <c r="E85" s="105" t="str">
        <f>IFERROR(IF(VLOOKUP($A85,'Annex 2 EHV charges'!$D:$O,9,FALSE)=0,"",VLOOKUP($A85,'Annex 2 EHV charges'!$D:$O,9,FALSE)),"")</f>
        <v/>
      </c>
      <c r="F85" s="106">
        <f>IFERROR(IF(VLOOKUP($A85,'Annex 2 EHV charges'!$D:$O,10,FALSE)=0,"",VLOOKUP($A85,'Annex 2 EHV charges'!$D:$O,10,FALSE)),"")</f>
        <v>1184.54</v>
      </c>
      <c r="G85" s="107">
        <f>IFERROR(IF(VLOOKUP($A85,'Annex 2 EHV charges'!$D:$O,11,FALSE)=0,"",VLOOKUP($A85,'Annex 2 EHV charges'!$D:$O,11,FALSE)),"")</f>
        <v>0.05</v>
      </c>
      <c r="H85" s="107">
        <f>IFERROR(IF(VLOOKUP($A85,'Annex 2 EHV charges'!$D:$O,12,FALSE)=0,"",VLOOKUP($A85,'Annex 2 EHV charges'!$D:$O,12,FALSE)),"")</f>
        <v>0.05</v>
      </c>
    </row>
    <row r="86" spans="1:8" x14ac:dyDescent="0.2">
      <c r="A86" s="104">
        <f t="array" ref="A86">IFERROR(INDEX('Annex 2 EHV charges'!$D$11:$D$410, MATCH(0, IF(ISBLANK('Annex 2 EHV charges'!$D$11:$D$410),1, COUNTIF(A$4:$A85, 'Annex 2 EHV charges'!$D$11:$D$410)), 0)),"")</f>
        <v>463</v>
      </c>
      <c r="B86" s="103">
        <f>IF($A86="","",VLOOKUP($A86,'Annex 2 EHV charges'!$D:$O,2,0))</f>
        <v>463</v>
      </c>
      <c r="C86" s="104">
        <f>IF($A86="","",VLOOKUP($A86,'Annex 2 EHV charges'!$D:$O,3,0))</f>
        <v>2200042622044</v>
      </c>
      <c r="D86" s="103" t="str">
        <f>IF($A86="","",VLOOKUP($A86,'Annex 2 EHV charges'!$D:$O,4,0))</f>
        <v>Dunsland Cross WF</v>
      </c>
      <c r="E86" s="105" t="str">
        <f>IFERROR(IF(VLOOKUP($A86,'Annex 2 EHV charges'!$D:$O,9,FALSE)=0,"",VLOOKUP($A86,'Annex 2 EHV charges'!$D:$O,9,FALSE)),"")</f>
        <v/>
      </c>
      <c r="F86" s="106">
        <f>IFERROR(IF(VLOOKUP($A86,'Annex 2 EHV charges'!$D:$O,10,FALSE)=0,"",VLOOKUP($A86,'Annex 2 EHV charges'!$D:$O,10,FALSE)),"")</f>
        <v>454.57</v>
      </c>
      <c r="G86" s="107">
        <f>IFERROR(IF(VLOOKUP($A86,'Annex 2 EHV charges'!$D:$O,11,FALSE)=0,"",VLOOKUP($A86,'Annex 2 EHV charges'!$D:$O,11,FALSE)),"")</f>
        <v>0.05</v>
      </c>
      <c r="H86" s="107">
        <f>IFERROR(IF(VLOOKUP($A86,'Annex 2 EHV charges'!$D:$O,12,FALSE)=0,"",VLOOKUP($A86,'Annex 2 EHV charges'!$D:$O,12,FALSE)),"")</f>
        <v>0.05</v>
      </c>
    </row>
    <row r="87" spans="1:8" x14ac:dyDescent="0.2">
      <c r="A87" s="104">
        <f t="array" ref="A87">IFERROR(INDEX('Annex 2 EHV charges'!$D$11:$D$410, MATCH(0, IF(ISBLANK('Annex 2 EHV charges'!$D$11:$D$410),1, COUNTIF(A$4:$A86, 'Annex 2 EHV charges'!$D$11:$D$410)), 0)),"")</f>
        <v>464</v>
      </c>
      <c r="B87" s="103">
        <f>IF($A87="","",VLOOKUP($A87,'Annex 2 EHV charges'!$D:$O,2,0))</f>
        <v>464</v>
      </c>
      <c r="C87" s="104">
        <f>IF($A87="","",VLOOKUP($A87,'Annex 2 EHV charges'!$D:$O,3,0))</f>
        <v>2200042626953</v>
      </c>
      <c r="D87" s="103" t="str">
        <f>IF($A87="","",VLOOKUP($A87,'Annex 2 EHV charges'!$D:$O,4,0))</f>
        <v>Trerule Farm</v>
      </c>
      <c r="E87" s="105" t="str">
        <f>IFERROR(IF(VLOOKUP($A87,'Annex 2 EHV charges'!$D:$O,9,FALSE)=0,"",VLOOKUP($A87,'Annex 2 EHV charges'!$D:$O,9,FALSE)),"")</f>
        <v/>
      </c>
      <c r="F87" s="106">
        <f>IFERROR(IF(VLOOKUP($A87,'Annex 2 EHV charges'!$D:$O,10,FALSE)=0,"",VLOOKUP($A87,'Annex 2 EHV charges'!$D:$O,10,FALSE)),"")</f>
        <v>868.99</v>
      </c>
      <c r="G87" s="107">
        <f>IFERROR(IF(VLOOKUP($A87,'Annex 2 EHV charges'!$D:$O,11,FALSE)=0,"",VLOOKUP($A87,'Annex 2 EHV charges'!$D:$O,11,FALSE)),"")</f>
        <v>0.05</v>
      </c>
      <c r="H87" s="107">
        <f>IFERROR(IF(VLOOKUP($A87,'Annex 2 EHV charges'!$D:$O,12,FALSE)=0,"",VLOOKUP($A87,'Annex 2 EHV charges'!$D:$O,12,FALSE)),"")</f>
        <v>0.05</v>
      </c>
    </row>
    <row r="88" spans="1:8" x14ac:dyDescent="0.2">
      <c r="A88" s="104">
        <f t="array" ref="A88">IFERROR(INDEX('Annex 2 EHV charges'!$D$11:$D$410, MATCH(0, IF(ISBLANK('Annex 2 EHV charges'!$D$11:$D$410),1, COUNTIF(A$4:$A87, 'Annex 2 EHV charges'!$D$11:$D$410)), 0)),"")</f>
        <v>465</v>
      </c>
      <c r="B88" s="103">
        <f>IF($A88="","",VLOOKUP($A88,'Annex 2 EHV charges'!$D:$O,2,0))</f>
        <v>465</v>
      </c>
      <c r="C88" s="104">
        <f>IF($A88="","",VLOOKUP($A88,'Annex 2 EHV charges'!$D:$O,3,0))</f>
        <v>2200042627159</v>
      </c>
      <c r="D88" s="103" t="str">
        <f>IF($A88="","",VLOOKUP($A88,'Annex 2 EHV charges'!$D:$O,4,0))</f>
        <v>Nancrossa</v>
      </c>
      <c r="E88" s="105" t="str">
        <f>IFERROR(IF(VLOOKUP($A88,'Annex 2 EHV charges'!$D:$O,9,FALSE)=0,"",VLOOKUP($A88,'Annex 2 EHV charges'!$D:$O,9,FALSE)),"")</f>
        <v/>
      </c>
      <c r="F88" s="106">
        <f>IFERROR(IF(VLOOKUP($A88,'Annex 2 EHV charges'!$D:$O,10,FALSE)=0,"",VLOOKUP($A88,'Annex 2 EHV charges'!$D:$O,10,FALSE)),"")</f>
        <v>486.97</v>
      </c>
      <c r="G88" s="107">
        <f>IFERROR(IF(VLOOKUP($A88,'Annex 2 EHV charges'!$D:$O,11,FALSE)=0,"",VLOOKUP($A88,'Annex 2 EHV charges'!$D:$O,11,FALSE)),"")</f>
        <v>0.05</v>
      </c>
      <c r="H88" s="107">
        <f>IFERROR(IF(VLOOKUP($A88,'Annex 2 EHV charges'!$D:$O,12,FALSE)=0,"",VLOOKUP($A88,'Annex 2 EHV charges'!$D:$O,12,FALSE)),"")</f>
        <v>0.05</v>
      </c>
    </row>
    <row r="89" spans="1:8" x14ac:dyDescent="0.2">
      <c r="A89" s="104">
        <f t="array" ref="A89">IFERROR(INDEX('Annex 2 EHV charges'!$D$11:$D$410, MATCH(0, IF(ISBLANK('Annex 2 EHV charges'!$D$11:$D$410),1, COUNTIF(A$4:$A88, 'Annex 2 EHV charges'!$D$11:$D$410)), 0)),"")</f>
        <v>466</v>
      </c>
      <c r="B89" s="103">
        <f>IF($A89="","",VLOOKUP($A89,'Annex 2 EHV charges'!$D:$O,2,0))</f>
        <v>466</v>
      </c>
      <c r="C89" s="104">
        <f>IF($A89="","",VLOOKUP($A89,'Annex 2 EHV charges'!$D:$O,3,0))</f>
        <v>2200042637894</v>
      </c>
      <c r="D89" s="103" t="str">
        <f>IF($A89="","",VLOOKUP($A89,'Annex 2 EHV charges'!$D:$O,4,0))</f>
        <v>Wick Farm West</v>
      </c>
      <c r="E89" s="105" t="str">
        <f>IFERROR(IF(VLOOKUP($A89,'Annex 2 EHV charges'!$D:$O,9,FALSE)=0,"",VLOOKUP($A89,'Annex 2 EHV charges'!$D:$O,9,FALSE)),"")</f>
        <v/>
      </c>
      <c r="F89" s="106">
        <f>IFERROR(IF(VLOOKUP($A89,'Annex 2 EHV charges'!$D:$O,10,FALSE)=0,"",VLOOKUP($A89,'Annex 2 EHV charges'!$D:$O,10,FALSE)),"")</f>
        <v>467.36</v>
      </c>
      <c r="G89" s="107">
        <f>IFERROR(IF(VLOOKUP($A89,'Annex 2 EHV charges'!$D:$O,11,FALSE)=0,"",VLOOKUP($A89,'Annex 2 EHV charges'!$D:$O,11,FALSE)),"")</f>
        <v>0.05</v>
      </c>
      <c r="H89" s="107">
        <f>IFERROR(IF(VLOOKUP($A89,'Annex 2 EHV charges'!$D:$O,12,FALSE)=0,"",VLOOKUP($A89,'Annex 2 EHV charges'!$D:$O,12,FALSE)),"")</f>
        <v>0.05</v>
      </c>
    </row>
    <row r="90" spans="1:8" x14ac:dyDescent="0.2">
      <c r="A90" s="104">
        <f t="array" ref="A90">IFERROR(INDEX('Annex 2 EHV charges'!$D$11:$D$410, MATCH(0, IF(ISBLANK('Annex 2 EHV charges'!$D$11:$D$410),1, COUNTIF(A$4:$A89, 'Annex 2 EHV charges'!$D$11:$D$410)), 0)),"")</f>
        <v>467</v>
      </c>
      <c r="B90" s="103">
        <f>IF($A90="","",VLOOKUP($A90,'Annex 2 EHV charges'!$D:$O,2,0))</f>
        <v>467</v>
      </c>
      <c r="C90" s="104">
        <f>IF($A90="","",VLOOKUP($A90,'Annex 2 EHV charges'!$D:$O,3,0))</f>
        <v>2200042655537</v>
      </c>
      <c r="D90" s="103" t="str">
        <f>IF($A90="","",VLOOKUP($A90,'Annex 2 EHV charges'!$D:$O,4,0))</f>
        <v>(LWeston ntw) Severn Community</v>
      </c>
      <c r="E90" s="105">
        <f>IFERROR(IF(VLOOKUP($A90,'Annex 2 EHV charges'!$D:$O,9,FALSE)=0,"",VLOOKUP($A90,'Annex 2 EHV charges'!$D:$O,9,FALSE)),"")</f>
        <v>-0.33300000000000002</v>
      </c>
      <c r="F90" s="106">
        <f>IFERROR(IF(VLOOKUP($A90,'Annex 2 EHV charges'!$D:$O,10,FALSE)=0,"",VLOOKUP($A90,'Annex 2 EHV charges'!$D:$O,10,FALSE)),"")</f>
        <v>936.82</v>
      </c>
      <c r="G90" s="107">
        <f>IFERROR(IF(VLOOKUP($A90,'Annex 2 EHV charges'!$D:$O,11,FALSE)=0,"",VLOOKUP($A90,'Annex 2 EHV charges'!$D:$O,11,FALSE)),"")</f>
        <v>0.05</v>
      </c>
      <c r="H90" s="107">
        <f>IFERROR(IF(VLOOKUP($A90,'Annex 2 EHV charges'!$D:$O,12,FALSE)=0,"",VLOOKUP($A90,'Annex 2 EHV charges'!$D:$O,12,FALSE)),"")</f>
        <v>0.05</v>
      </c>
    </row>
    <row r="91" spans="1:8" x14ac:dyDescent="0.2">
      <c r="A91" s="104">
        <f t="array" ref="A91">IFERROR(INDEX('Annex 2 EHV charges'!$D$11:$D$410, MATCH(0, IF(ISBLANK('Annex 2 EHV charges'!$D$11:$D$410),1, COUNTIF(A$4:$A90, 'Annex 2 EHV charges'!$D$11:$D$410)), 0)),"")</f>
        <v>469</v>
      </c>
      <c r="B91" s="103">
        <f>IF($A91="","",VLOOKUP($A91,'Annex 2 EHV charges'!$D:$O,2,0))</f>
        <v>469</v>
      </c>
      <c r="C91" s="104">
        <f>IF($A91="","",VLOOKUP($A91,'Annex 2 EHV charges'!$D:$O,3,0))</f>
        <v>2200042679608</v>
      </c>
      <c r="D91" s="103" t="str">
        <f>IF($A91="","",VLOOKUP($A91,'Annex 2 EHV charges'!$D:$O,4,0))</f>
        <v>Tamerton Bridge STOR</v>
      </c>
      <c r="E91" s="105">
        <f>IFERROR(IF(VLOOKUP($A91,'Annex 2 EHV charges'!$D:$O,9,FALSE)=0,"",VLOOKUP($A91,'Annex 2 EHV charges'!$D:$O,9,FALSE)),"")</f>
        <v>-0.66900000000000004</v>
      </c>
      <c r="F91" s="106">
        <f>IFERROR(IF(VLOOKUP($A91,'Annex 2 EHV charges'!$D:$O,10,FALSE)=0,"",VLOOKUP($A91,'Annex 2 EHV charges'!$D:$O,10,FALSE)),"")</f>
        <v>806.25</v>
      </c>
      <c r="G91" s="107">
        <f>IFERROR(IF(VLOOKUP($A91,'Annex 2 EHV charges'!$D:$O,11,FALSE)=0,"",VLOOKUP($A91,'Annex 2 EHV charges'!$D:$O,11,FALSE)),"")</f>
        <v>0.05</v>
      </c>
      <c r="H91" s="107">
        <f>IFERROR(IF(VLOOKUP($A91,'Annex 2 EHV charges'!$D:$O,12,FALSE)=0,"",VLOOKUP($A91,'Annex 2 EHV charges'!$D:$O,12,FALSE)),"")</f>
        <v>0.05</v>
      </c>
    </row>
    <row r="92" spans="1:8" x14ac:dyDescent="0.2">
      <c r="A92" s="104">
        <f t="array" ref="A92">IFERROR(INDEX('Annex 2 EHV charges'!$D$11:$D$410, MATCH(0, IF(ISBLANK('Annex 2 EHV charges'!$D$11:$D$410),1, COUNTIF(A$4:$A91, 'Annex 2 EHV charges'!$D$11:$D$410)), 0)),"")</f>
        <v>470</v>
      </c>
      <c r="B92" s="103">
        <f>IF($A92="","",VLOOKUP($A92,'Annex 2 EHV charges'!$D:$O,2,0))</f>
        <v>470</v>
      </c>
      <c r="C92" s="104">
        <f>IF($A92="","",VLOOKUP($A92,'Annex 2 EHV charges'!$D:$O,3,0))</f>
        <v>2200042689280</v>
      </c>
      <c r="D92" s="103" t="str">
        <f>IF($A92="","",VLOOKUP($A92,'Annex 2 EHV charges'!$D:$O,4,0))</f>
        <v>Ashwater PV Site 2</v>
      </c>
      <c r="E92" s="105" t="str">
        <f>IFERROR(IF(VLOOKUP($A92,'Annex 2 EHV charges'!$D:$O,9,FALSE)=0,"",VLOOKUP($A92,'Annex 2 EHV charges'!$D:$O,9,FALSE)),"")</f>
        <v/>
      </c>
      <c r="F92" s="106">
        <f>IFERROR(IF(VLOOKUP($A92,'Annex 2 EHV charges'!$D:$O,10,FALSE)=0,"",VLOOKUP($A92,'Annex 2 EHV charges'!$D:$O,10,FALSE)),"")</f>
        <v>554.4</v>
      </c>
      <c r="G92" s="107">
        <f>IFERROR(IF(VLOOKUP($A92,'Annex 2 EHV charges'!$D:$O,11,FALSE)=0,"",VLOOKUP($A92,'Annex 2 EHV charges'!$D:$O,11,FALSE)),"")</f>
        <v>0.05</v>
      </c>
      <c r="H92" s="107">
        <f>IFERROR(IF(VLOOKUP($A92,'Annex 2 EHV charges'!$D:$O,12,FALSE)=0,"",VLOOKUP($A92,'Annex 2 EHV charges'!$D:$O,12,FALSE)),"")</f>
        <v>0.05</v>
      </c>
    </row>
    <row r="93" spans="1:8" x14ac:dyDescent="0.2">
      <c r="A93" s="104">
        <f t="array" ref="A93">IFERROR(INDEX('Annex 2 EHV charges'!$D$11:$D$410, MATCH(0, IF(ISBLANK('Annex 2 EHV charges'!$D$11:$D$410),1, COUNTIF(A$4:$A92, 'Annex 2 EHV charges'!$D$11:$D$410)), 0)),"")</f>
        <v>471</v>
      </c>
      <c r="B93" s="103">
        <f>IF($A93="","",VLOOKUP($A93,'Annex 2 EHV charges'!$D:$O,2,0))</f>
        <v>471</v>
      </c>
      <c r="C93" s="104">
        <f>IF($A93="","",VLOOKUP($A93,'Annex 2 EHV charges'!$D:$O,3,0))</f>
        <v>2200042722617</v>
      </c>
      <c r="D93" s="103" t="str">
        <f>IF($A93="","",VLOOKUP($A93,'Annex 2 EHV charges'!$D:$O,4,0))</f>
        <v>Bodwen</v>
      </c>
      <c r="E93" s="105" t="str">
        <f>IFERROR(IF(VLOOKUP($A93,'Annex 2 EHV charges'!$D:$O,9,FALSE)=0,"",VLOOKUP($A93,'Annex 2 EHV charges'!$D:$O,9,FALSE)),"")</f>
        <v/>
      </c>
      <c r="F93" s="106">
        <f>IFERROR(IF(VLOOKUP($A93,'Annex 2 EHV charges'!$D:$O,10,FALSE)=0,"",VLOOKUP($A93,'Annex 2 EHV charges'!$D:$O,10,FALSE)),"")</f>
        <v>1552.25</v>
      </c>
      <c r="G93" s="107">
        <f>IFERROR(IF(VLOOKUP($A93,'Annex 2 EHV charges'!$D:$O,11,FALSE)=0,"",VLOOKUP($A93,'Annex 2 EHV charges'!$D:$O,11,FALSE)),"")</f>
        <v>0.05</v>
      </c>
      <c r="H93" s="107">
        <f>IFERROR(IF(VLOOKUP($A93,'Annex 2 EHV charges'!$D:$O,12,FALSE)=0,"",VLOOKUP($A93,'Annex 2 EHV charges'!$D:$O,12,FALSE)),"")</f>
        <v>0.05</v>
      </c>
    </row>
    <row r="94" spans="1:8" x14ac:dyDescent="0.2">
      <c r="A94" s="104">
        <f t="array" ref="A94">IFERROR(INDEX('Annex 2 EHV charges'!$D$11:$D$410, MATCH(0, IF(ISBLANK('Annex 2 EHV charges'!$D$11:$D$410),1, COUNTIF(A$4:$A93, 'Annex 2 EHV charges'!$D$11:$D$410)), 0)),"")</f>
        <v>472</v>
      </c>
      <c r="B94" s="103">
        <f>IF($A94="","",VLOOKUP($A94,'Annex 2 EHV charges'!$D:$O,2,0))</f>
        <v>472</v>
      </c>
      <c r="C94" s="104">
        <f>IF($A94="","",VLOOKUP($A94,'Annex 2 EHV charges'!$D:$O,3,0))</f>
        <v>2200042729783</v>
      </c>
      <c r="D94" s="103" t="str">
        <f>IF($A94="","",VLOOKUP($A94,'Annex 2 EHV charges'!$D:$O,4,0))</f>
        <v>Sharland Farm PV</v>
      </c>
      <c r="E94" s="105" t="str">
        <f>IFERROR(IF(VLOOKUP($A94,'Annex 2 EHV charges'!$D:$O,9,FALSE)=0,"",VLOOKUP($A94,'Annex 2 EHV charges'!$D:$O,9,FALSE)),"")</f>
        <v/>
      </c>
      <c r="F94" s="106">
        <f>IFERROR(IF(VLOOKUP($A94,'Annex 2 EHV charges'!$D:$O,10,FALSE)=0,"",VLOOKUP($A94,'Annex 2 EHV charges'!$D:$O,10,FALSE)),"")</f>
        <v>987.68</v>
      </c>
      <c r="G94" s="107">
        <f>IFERROR(IF(VLOOKUP($A94,'Annex 2 EHV charges'!$D:$O,11,FALSE)=0,"",VLOOKUP($A94,'Annex 2 EHV charges'!$D:$O,11,FALSE)),"")</f>
        <v>0.05</v>
      </c>
      <c r="H94" s="107">
        <f>IFERROR(IF(VLOOKUP($A94,'Annex 2 EHV charges'!$D:$O,12,FALSE)=0,"",VLOOKUP($A94,'Annex 2 EHV charges'!$D:$O,12,FALSE)),"")</f>
        <v>0.05</v>
      </c>
    </row>
    <row r="95" spans="1:8" x14ac:dyDescent="0.2">
      <c r="A95" s="104">
        <f t="array" ref="A95">IFERROR(INDEX('Annex 2 EHV charges'!$D$11:$D$410, MATCH(0, IF(ISBLANK('Annex 2 EHV charges'!$D$11:$D$410),1, COUNTIF(A$4:$A94, 'Annex 2 EHV charges'!$D$11:$D$410)), 0)),"")</f>
        <v>473</v>
      </c>
      <c r="B95" s="103">
        <f>IF($A95="","",VLOOKUP($A95,'Annex 2 EHV charges'!$D:$O,2,0))</f>
        <v>473</v>
      </c>
      <c r="C95" s="104">
        <f>IF($A95="","",VLOOKUP($A95,'Annex 2 EHV charges'!$D:$O,3,0))</f>
        <v>2200042733479</v>
      </c>
      <c r="D95" s="103" t="str">
        <f>IF($A95="","",VLOOKUP($A95,'Annex 2 EHV charges'!$D:$O,4,0))</f>
        <v xml:space="preserve">Stoneshill Farm </v>
      </c>
      <c r="E95" s="105" t="str">
        <f>IFERROR(IF(VLOOKUP($A95,'Annex 2 EHV charges'!$D:$O,9,FALSE)=0,"",VLOOKUP($A95,'Annex 2 EHV charges'!$D:$O,9,FALSE)),"")</f>
        <v/>
      </c>
      <c r="F95" s="106">
        <f>IFERROR(IF(VLOOKUP($A95,'Annex 2 EHV charges'!$D:$O,10,FALSE)=0,"",VLOOKUP($A95,'Annex 2 EHV charges'!$D:$O,10,FALSE)),"")</f>
        <v>1120.68</v>
      </c>
      <c r="G95" s="107">
        <f>IFERROR(IF(VLOOKUP($A95,'Annex 2 EHV charges'!$D:$O,11,FALSE)=0,"",VLOOKUP($A95,'Annex 2 EHV charges'!$D:$O,11,FALSE)),"")</f>
        <v>0.05</v>
      </c>
      <c r="H95" s="107">
        <f>IFERROR(IF(VLOOKUP($A95,'Annex 2 EHV charges'!$D:$O,12,FALSE)=0,"",VLOOKUP($A95,'Annex 2 EHV charges'!$D:$O,12,FALSE)),"")</f>
        <v>0.05</v>
      </c>
    </row>
    <row r="96" spans="1:8" x14ac:dyDescent="0.2">
      <c r="A96" s="104">
        <f t="array" ref="A96">IFERROR(INDEX('Annex 2 EHV charges'!$D$11:$D$410, MATCH(0, IF(ISBLANK('Annex 2 EHV charges'!$D$11:$D$410),1, COUNTIF(A$4:$A95, 'Annex 2 EHV charges'!$D$11:$D$410)), 0)),"")</f>
        <v>474</v>
      </c>
      <c r="B96" s="103">
        <f>IF($A96="","",VLOOKUP($A96,'Annex 2 EHV charges'!$D:$O,2,0))</f>
        <v>474</v>
      </c>
      <c r="C96" s="104">
        <f>IF($A96="","",VLOOKUP($A96,'Annex 2 EHV charges'!$D:$O,3,0))</f>
        <v>2200042733869</v>
      </c>
      <c r="D96" s="103" t="str">
        <f>IF($A96="","",VLOOKUP($A96,'Annex 2 EHV charges'!$D:$O,4,0))</f>
        <v>Nmoor Parsonage Wood PV</v>
      </c>
      <c r="E96" s="105" t="str">
        <f>IFERROR(IF(VLOOKUP($A96,'Annex 2 EHV charges'!$D:$O,9,FALSE)=0,"",VLOOKUP($A96,'Annex 2 EHV charges'!$D:$O,9,FALSE)),"")</f>
        <v/>
      </c>
      <c r="F96" s="106">
        <f>IFERROR(IF(VLOOKUP($A96,'Annex 2 EHV charges'!$D:$O,10,FALSE)=0,"",VLOOKUP($A96,'Annex 2 EHV charges'!$D:$O,10,FALSE)),"")</f>
        <v>229.34</v>
      </c>
      <c r="G96" s="107">
        <f>IFERROR(IF(VLOOKUP($A96,'Annex 2 EHV charges'!$D:$O,11,FALSE)=0,"",VLOOKUP($A96,'Annex 2 EHV charges'!$D:$O,11,FALSE)),"")</f>
        <v>0.05</v>
      </c>
      <c r="H96" s="107">
        <f>IFERROR(IF(VLOOKUP($A96,'Annex 2 EHV charges'!$D:$O,12,FALSE)=0,"",VLOOKUP($A96,'Annex 2 EHV charges'!$D:$O,12,FALSE)),"")</f>
        <v>0.05</v>
      </c>
    </row>
    <row r="97" spans="1:8" x14ac:dyDescent="0.2">
      <c r="A97" s="104">
        <f t="array" ref="A97">IFERROR(INDEX('Annex 2 EHV charges'!$D$11:$D$410, MATCH(0, IF(ISBLANK('Annex 2 EHV charges'!$D$11:$D$410),1, COUNTIF(A$4:$A96, 'Annex 2 EHV charges'!$D$11:$D$410)), 0)),"")</f>
        <v>475</v>
      </c>
      <c r="B97" s="103">
        <f>IF($A97="","",VLOOKUP($A97,'Annex 2 EHV charges'!$D:$O,2,0))</f>
        <v>475</v>
      </c>
      <c r="C97" s="104">
        <f>IF($A97="","",VLOOKUP($A97,'Annex 2 EHV charges'!$D:$O,3,0))</f>
        <v>2200042738714</v>
      </c>
      <c r="D97" s="103" t="str">
        <f>IF($A97="","",VLOOKUP($A97,'Annex 2 EHV charges'!$D:$O,4,0))</f>
        <v>Axe View Way PV</v>
      </c>
      <c r="E97" s="105" t="str">
        <f>IFERROR(IF(VLOOKUP($A97,'Annex 2 EHV charges'!$D:$O,9,FALSE)=0,"",VLOOKUP($A97,'Annex 2 EHV charges'!$D:$O,9,FALSE)),"")</f>
        <v/>
      </c>
      <c r="F97" s="106">
        <f>IFERROR(IF(VLOOKUP($A97,'Annex 2 EHV charges'!$D:$O,10,FALSE)=0,"",VLOOKUP($A97,'Annex 2 EHV charges'!$D:$O,10,FALSE)),"")</f>
        <v>525.11</v>
      </c>
      <c r="G97" s="107">
        <f>IFERROR(IF(VLOOKUP($A97,'Annex 2 EHV charges'!$D:$O,11,FALSE)=0,"",VLOOKUP($A97,'Annex 2 EHV charges'!$D:$O,11,FALSE)),"")</f>
        <v>0.05</v>
      </c>
      <c r="H97" s="107">
        <f>IFERROR(IF(VLOOKUP($A97,'Annex 2 EHV charges'!$D:$O,12,FALSE)=0,"",VLOOKUP($A97,'Annex 2 EHV charges'!$D:$O,12,FALSE)),"")</f>
        <v>0.05</v>
      </c>
    </row>
    <row r="98" spans="1:8" x14ac:dyDescent="0.2">
      <c r="A98" s="104">
        <f t="array" ref="A98">IFERROR(INDEX('Annex 2 EHV charges'!$D$11:$D$410, MATCH(0, IF(ISBLANK('Annex 2 EHV charges'!$D$11:$D$410),1, COUNTIF(A$4:$A97, 'Annex 2 EHV charges'!$D$11:$D$410)), 0)),"")</f>
        <v>476</v>
      </c>
      <c r="B98" s="103">
        <f>IF($A98="","",VLOOKUP($A98,'Annex 2 EHV charges'!$D:$O,2,0))</f>
        <v>476</v>
      </c>
      <c r="C98" s="104">
        <f>IF($A98="","",VLOOKUP($A98,'Annex 2 EHV charges'!$D:$O,3,0))</f>
        <v>2200042742507</v>
      </c>
      <c r="D98" s="103" t="str">
        <f>IF($A98="","",VLOOKUP($A98,'Annex 2 EHV charges'!$D:$O,4,0))</f>
        <v>Place Barton Farm</v>
      </c>
      <c r="E98" s="105" t="str">
        <f>IFERROR(IF(VLOOKUP($A98,'Annex 2 EHV charges'!$D:$O,9,FALSE)=0,"",VLOOKUP($A98,'Annex 2 EHV charges'!$D:$O,9,FALSE)),"")</f>
        <v/>
      </c>
      <c r="F98" s="106">
        <f>IFERROR(IF(VLOOKUP($A98,'Annex 2 EHV charges'!$D:$O,10,FALSE)=0,"",VLOOKUP($A98,'Annex 2 EHV charges'!$D:$O,10,FALSE)),"")</f>
        <v>803.04</v>
      </c>
      <c r="G98" s="107">
        <f>IFERROR(IF(VLOOKUP($A98,'Annex 2 EHV charges'!$D:$O,11,FALSE)=0,"",VLOOKUP($A98,'Annex 2 EHV charges'!$D:$O,11,FALSE)),"")</f>
        <v>0.05</v>
      </c>
      <c r="H98" s="107">
        <f>IFERROR(IF(VLOOKUP($A98,'Annex 2 EHV charges'!$D:$O,12,FALSE)=0,"",VLOOKUP($A98,'Annex 2 EHV charges'!$D:$O,12,FALSE)),"")</f>
        <v>0.05</v>
      </c>
    </row>
    <row r="99" spans="1:8" x14ac:dyDescent="0.2">
      <c r="A99" s="104">
        <f t="array" ref="A99">IFERROR(INDEX('Annex 2 EHV charges'!$D$11:$D$410, MATCH(0, IF(ISBLANK('Annex 2 EHV charges'!$D$11:$D$410),1, COUNTIF(A$4:$A98, 'Annex 2 EHV charges'!$D$11:$D$410)), 0)),"")</f>
        <v>477</v>
      </c>
      <c r="B99" s="103">
        <f>IF($A99="","",VLOOKUP($A99,'Annex 2 EHV charges'!$D:$O,2,0))</f>
        <v>477</v>
      </c>
      <c r="C99" s="104">
        <f>IF($A99="","",VLOOKUP($A99,'Annex 2 EHV charges'!$D:$O,3,0))</f>
        <v>2200042742525</v>
      </c>
      <c r="D99" s="103" t="str">
        <f>IF($A99="","",VLOOKUP($A99,'Annex 2 EHV charges'!$D:$O,4,0))</f>
        <v>Old Stone Farm</v>
      </c>
      <c r="E99" s="105" t="str">
        <f>IFERROR(IF(VLOOKUP($A99,'Annex 2 EHV charges'!$D:$O,9,FALSE)=0,"",VLOOKUP($A99,'Annex 2 EHV charges'!$D:$O,9,FALSE)),"")</f>
        <v/>
      </c>
      <c r="F99" s="106">
        <f>IFERROR(IF(VLOOKUP($A99,'Annex 2 EHV charges'!$D:$O,10,FALSE)=0,"",VLOOKUP($A99,'Annex 2 EHV charges'!$D:$O,10,FALSE)),"")</f>
        <v>554.09</v>
      </c>
      <c r="G99" s="107">
        <f>IFERROR(IF(VLOOKUP($A99,'Annex 2 EHV charges'!$D:$O,11,FALSE)=0,"",VLOOKUP($A99,'Annex 2 EHV charges'!$D:$O,11,FALSE)),"")</f>
        <v>0.05</v>
      </c>
      <c r="H99" s="107">
        <f>IFERROR(IF(VLOOKUP($A99,'Annex 2 EHV charges'!$D:$O,12,FALSE)=0,"",VLOOKUP($A99,'Annex 2 EHV charges'!$D:$O,12,FALSE)),"")</f>
        <v>0.05</v>
      </c>
    </row>
    <row r="100" spans="1:8" x14ac:dyDescent="0.2">
      <c r="A100" s="104">
        <f t="array" ref="A100">IFERROR(INDEX('Annex 2 EHV charges'!$D$11:$D$410, MATCH(0, IF(ISBLANK('Annex 2 EHV charges'!$D$11:$D$410),1, COUNTIF(A$4:$A99, 'Annex 2 EHV charges'!$D$11:$D$410)), 0)),"")</f>
        <v>480</v>
      </c>
      <c r="B100" s="103">
        <f>IF($A100="","",VLOOKUP($A100,'Annex 2 EHV charges'!$D:$O,2,0))</f>
        <v>480</v>
      </c>
      <c r="C100" s="104">
        <f>IF($A100="","",VLOOKUP($A100,'Annex 2 EHV charges'!$D:$O,3,0))</f>
        <v>2200042784491</v>
      </c>
      <c r="D100" s="103" t="str">
        <f>IF($A100="","",VLOOKUP($A100,'Annex 2 EHV charges'!$D:$O,4,0))</f>
        <v>Lockleaze Battery Storage</v>
      </c>
      <c r="E100" s="105">
        <f>IFERROR(IF(VLOOKUP($A100,'Annex 2 EHV charges'!$D:$O,9,FALSE)=0,"",VLOOKUP($A100,'Annex 2 EHV charges'!$D:$O,9,FALSE)),"")</f>
        <v>-0.90900000000000003</v>
      </c>
      <c r="F100" s="106">
        <f>IFERROR(IF(VLOOKUP($A100,'Annex 2 EHV charges'!$D:$O,10,FALSE)=0,"",VLOOKUP($A100,'Annex 2 EHV charges'!$D:$O,10,FALSE)),"")</f>
        <v>340.46</v>
      </c>
      <c r="G100" s="107">
        <f>IFERROR(IF(VLOOKUP($A100,'Annex 2 EHV charges'!$D:$O,11,FALSE)=0,"",VLOOKUP($A100,'Annex 2 EHV charges'!$D:$O,11,FALSE)),"")</f>
        <v>0.05</v>
      </c>
      <c r="H100" s="107">
        <f>IFERROR(IF(VLOOKUP($A100,'Annex 2 EHV charges'!$D:$O,12,FALSE)=0,"",VLOOKUP($A100,'Annex 2 EHV charges'!$D:$O,12,FALSE)),"")</f>
        <v>0.05</v>
      </c>
    </row>
    <row r="101" spans="1:8" x14ac:dyDescent="0.2">
      <c r="A101" s="104">
        <f t="array" ref="A101">IFERROR(INDEX('Annex 2 EHV charges'!$D$11:$D$410, MATCH(0, IF(ISBLANK('Annex 2 EHV charges'!$D$11:$D$410),1, COUNTIF(A$4:$A100, 'Annex 2 EHV charges'!$D$11:$D$410)), 0)),"")</f>
        <v>601</v>
      </c>
      <c r="B101" s="103">
        <f>IF($A101="","",VLOOKUP($A101,'Annex 2 EHV charges'!$D:$O,2,0))</f>
        <v>601</v>
      </c>
      <c r="C101" s="104">
        <f>IF($A101="","",VLOOKUP($A101,'Annex 2 EHV charges'!$D:$O,3,0))</f>
        <v>2200031824542</v>
      </c>
      <c r="D101" s="103" t="str">
        <f>IF($A101="","",VLOOKUP($A101,'Annex 2 EHV charges'!$D:$O,4,0))</f>
        <v>Imerys1(Blackpool)</v>
      </c>
      <c r="E101" s="105" t="str">
        <f>IFERROR(IF(VLOOKUP($A101,'Annex 2 EHV charges'!$D:$O,9,FALSE)=0,"",VLOOKUP($A101,'Annex 2 EHV charges'!$D:$O,9,FALSE)),"")</f>
        <v/>
      </c>
      <c r="F101" s="106" t="str">
        <f>IFERROR(IF(VLOOKUP($A101,'Annex 2 EHV charges'!$D:$O,10,FALSE)=0,"",VLOOKUP($A101,'Annex 2 EHV charges'!$D:$O,10,FALSE)),"")</f>
        <v/>
      </c>
      <c r="G101" s="107" t="str">
        <f>IFERROR(IF(VLOOKUP($A101,'Annex 2 EHV charges'!$D:$O,11,FALSE)=0,"",VLOOKUP($A101,'Annex 2 EHV charges'!$D:$O,11,FALSE)),"")</f>
        <v/>
      </c>
      <c r="H101" s="107" t="str">
        <f>IFERROR(IF(VLOOKUP($A101,'Annex 2 EHV charges'!$D:$O,12,FALSE)=0,"",VLOOKUP($A101,'Annex 2 EHV charges'!$D:$O,12,FALSE)),"")</f>
        <v/>
      </c>
    </row>
    <row r="102" spans="1:8" x14ac:dyDescent="0.2">
      <c r="A102" s="104">
        <f t="array" ref="A102">IFERROR(INDEX('Annex 2 EHV charges'!$D$11:$D$410, MATCH(0, IF(ISBLANK('Annex 2 EHV charges'!$D$11:$D$410),1, COUNTIF(A$4:$A101, 'Annex 2 EHV charges'!$D$11:$D$410)), 0)),"")</f>
        <v>785</v>
      </c>
      <c r="B102" s="103">
        <f>IF($A102="","",VLOOKUP($A102,'Annex 2 EHV charges'!$D:$O,2,0))</f>
        <v>785</v>
      </c>
      <c r="C102" s="104">
        <f>IF($A102="","",VLOOKUP($A102,'Annex 2 EHV charges'!$D:$O,3,0))</f>
        <v>2200042461324</v>
      </c>
      <c r="D102" s="103" t="str">
        <f>IF($A102="","",VLOOKUP($A102,'Annex 2 EHV charges'!$D:$O,4,0))</f>
        <v>Otterham WT Feeder1</v>
      </c>
      <c r="E102" s="105">
        <f>IFERROR(IF(VLOOKUP($A102,'Annex 2 EHV charges'!$D:$O,9,FALSE)=0,"",VLOOKUP($A102,'Annex 2 EHV charges'!$D:$O,9,FALSE)),"")</f>
        <v>-6.0000000000000001E-3</v>
      </c>
      <c r="F102" s="106">
        <f>IFERROR(IF(VLOOKUP($A102,'Annex 2 EHV charges'!$D:$O,10,FALSE)=0,"",VLOOKUP($A102,'Annex 2 EHV charges'!$D:$O,10,FALSE)),"")</f>
        <v>16.12</v>
      </c>
      <c r="G102" s="107">
        <f>IFERROR(IF(VLOOKUP($A102,'Annex 2 EHV charges'!$D:$O,11,FALSE)=0,"",VLOOKUP($A102,'Annex 2 EHV charges'!$D:$O,11,FALSE)),"")</f>
        <v>0.05</v>
      </c>
      <c r="H102" s="107">
        <f>IFERROR(IF(VLOOKUP($A102,'Annex 2 EHV charges'!$D:$O,12,FALSE)=0,"",VLOOKUP($A102,'Annex 2 EHV charges'!$D:$O,12,FALSE)),"")</f>
        <v>0.05</v>
      </c>
    </row>
    <row r="103" spans="1:8" x14ac:dyDescent="0.2">
      <c r="A103" s="104">
        <f t="array" ref="A103">IFERROR(INDEX('Annex 2 EHV charges'!$D$11:$D$410, MATCH(0, IF(ISBLANK('Annex 2 EHV charges'!$D$11:$D$410),1, COUNTIF(A$4:$A102, 'Annex 2 EHV charges'!$D$11:$D$410)), 0)),"")</f>
        <v>786</v>
      </c>
      <c r="B103" s="103">
        <f>IF($A103="","",VLOOKUP($A103,'Annex 2 EHV charges'!$D:$O,2,0))</f>
        <v>786</v>
      </c>
      <c r="C103" s="104">
        <f>IF($A103="","",VLOOKUP($A103,'Annex 2 EHV charges'!$D:$O,3,0))</f>
        <v>2200042501429</v>
      </c>
      <c r="D103" s="103" t="str">
        <f>IF($A103="","",VLOOKUP($A103,'Annex 2 EHV charges'!$D:$O,4,0))</f>
        <v>Otterham WT Feeder2</v>
      </c>
      <c r="E103" s="105">
        <f>IFERROR(IF(VLOOKUP($A103,'Annex 2 EHV charges'!$D:$O,9,FALSE)=0,"",VLOOKUP($A103,'Annex 2 EHV charges'!$D:$O,9,FALSE)),"")</f>
        <v>-6.0000000000000001E-3</v>
      </c>
      <c r="F103" s="106">
        <f>IFERROR(IF(VLOOKUP($A103,'Annex 2 EHV charges'!$D:$O,10,FALSE)=0,"",VLOOKUP($A103,'Annex 2 EHV charges'!$D:$O,10,FALSE)),"")</f>
        <v>116.08</v>
      </c>
      <c r="G103" s="107">
        <f>IFERROR(IF(VLOOKUP($A103,'Annex 2 EHV charges'!$D:$O,11,FALSE)=0,"",VLOOKUP($A103,'Annex 2 EHV charges'!$D:$O,11,FALSE)),"")</f>
        <v>0.05</v>
      </c>
      <c r="H103" s="107">
        <f>IFERROR(IF(VLOOKUP($A103,'Annex 2 EHV charges'!$D:$O,12,FALSE)=0,"",VLOOKUP($A103,'Annex 2 EHV charges'!$D:$O,12,FALSE)),"")</f>
        <v>0.05</v>
      </c>
    </row>
    <row r="104" spans="1:8" x14ac:dyDescent="0.2">
      <c r="A104" s="104">
        <f t="array" ref="A104">IFERROR(INDEX('Annex 2 EHV charges'!$D$11:$D$410, MATCH(0, IF(ISBLANK('Annex 2 EHV charges'!$D$11:$D$410),1, COUNTIF(A$4:$A103, 'Annex 2 EHV charges'!$D$11:$D$410)), 0)),"")</f>
        <v>789</v>
      </c>
      <c r="B104" s="103">
        <f>IF($A104="","",VLOOKUP($A104,'Annex 2 EHV charges'!$D:$O,2,0))</f>
        <v>789</v>
      </c>
      <c r="C104" s="104">
        <f>IF($A104="","",VLOOKUP($A104,'Annex 2 EHV charges'!$D:$O,3,0))</f>
        <v>2200042141142</v>
      </c>
      <c r="D104" s="103" t="str">
        <f>IF($A104="","",VLOOKUP($A104,'Annex 2 EHV charges'!$D:$O,4,0))</f>
        <v>Wyld Meadow</v>
      </c>
      <c r="E104" s="105" t="str">
        <f>IFERROR(IF(VLOOKUP($A104,'Annex 2 EHV charges'!$D:$O,9,FALSE)=0,"",VLOOKUP($A104,'Annex 2 EHV charges'!$D:$O,9,FALSE)),"")</f>
        <v/>
      </c>
      <c r="F104" s="106">
        <f>IFERROR(IF(VLOOKUP($A104,'Annex 2 EHV charges'!$D:$O,10,FALSE)=0,"",VLOOKUP($A104,'Annex 2 EHV charges'!$D:$O,10,FALSE)),"")</f>
        <v>759.88</v>
      </c>
      <c r="G104" s="107">
        <f>IFERROR(IF(VLOOKUP($A104,'Annex 2 EHV charges'!$D:$O,11,FALSE)=0,"",VLOOKUP($A104,'Annex 2 EHV charges'!$D:$O,11,FALSE)),"")</f>
        <v>0.05</v>
      </c>
      <c r="H104" s="107">
        <f>IFERROR(IF(VLOOKUP($A104,'Annex 2 EHV charges'!$D:$O,12,FALSE)=0,"",VLOOKUP($A104,'Annex 2 EHV charges'!$D:$O,12,FALSE)),"")</f>
        <v>0.05</v>
      </c>
    </row>
    <row r="105" spans="1:8" x14ac:dyDescent="0.2">
      <c r="A105" s="104">
        <f t="array" ref="A105">IFERROR(INDEX('Annex 2 EHV charges'!$D$11:$D$410, MATCH(0, IF(ISBLANK('Annex 2 EHV charges'!$D$11:$D$410),1, COUNTIF(A$4:$A104, 'Annex 2 EHV charges'!$D$11:$D$410)), 0)),"")</f>
        <v>791</v>
      </c>
      <c r="B105" s="103">
        <f>IF($A105="","",VLOOKUP($A105,'Annex 2 EHV charges'!$D:$O,2,0))</f>
        <v>791</v>
      </c>
      <c r="C105" s="104">
        <f>IF($A105="","",VLOOKUP($A105,'Annex 2 EHV charges'!$D:$O,3,0))</f>
        <v>2200042141277</v>
      </c>
      <c r="D105" s="103" t="str">
        <f>IF($A105="","",VLOOKUP($A105,'Annex 2 EHV charges'!$D:$O,4,0))</f>
        <v>Prince Rock</v>
      </c>
      <c r="E105" s="105">
        <f>IFERROR(IF(VLOOKUP($A105,'Annex 2 EHV charges'!$D:$O,9,FALSE)=0,"",VLOOKUP($A105,'Annex 2 EHV charges'!$D:$O,9,FALSE)),"")</f>
        <v>-2.25</v>
      </c>
      <c r="F105" s="106">
        <f>IFERROR(IF(VLOOKUP($A105,'Annex 2 EHV charges'!$D:$O,10,FALSE)=0,"",VLOOKUP($A105,'Annex 2 EHV charges'!$D:$O,10,FALSE)),"")</f>
        <v>652.88</v>
      </c>
      <c r="G105" s="107">
        <f>IFERROR(IF(VLOOKUP($A105,'Annex 2 EHV charges'!$D:$O,11,FALSE)=0,"",VLOOKUP($A105,'Annex 2 EHV charges'!$D:$O,11,FALSE)),"")</f>
        <v>0.05</v>
      </c>
      <c r="H105" s="107">
        <f>IFERROR(IF(VLOOKUP($A105,'Annex 2 EHV charges'!$D:$O,12,FALSE)=0,"",VLOOKUP($A105,'Annex 2 EHV charges'!$D:$O,12,FALSE)),"")</f>
        <v>0.05</v>
      </c>
    </row>
    <row r="106" spans="1:8" x14ac:dyDescent="0.2">
      <c r="A106" s="104">
        <f t="array" ref="A106">IFERROR(INDEX('Annex 2 EHV charges'!$D$11:$D$410, MATCH(0, IF(ISBLANK('Annex 2 EHV charges'!$D$11:$D$410),1, COUNTIF(A$4:$A105, 'Annex 2 EHV charges'!$D$11:$D$410)), 0)),"")</f>
        <v>765</v>
      </c>
      <c r="B106" s="103">
        <f>IF($A106="","",VLOOKUP($A106,'Annex 2 EHV charges'!$D:$O,2,0))</f>
        <v>765</v>
      </c>
      <c r="C106" s="104">
        <f>IF($A106="","",VLOOKUP($A106,'Annex 2 EHV charges'!$D:$O,3,0))</f>
        <v>2200032168616</v>
      </c>
      <c r="D106" s="103" t="str">
        <f>IF($A106="","",VLOOKUP($A106,'Annex 2 EHV charges'!$D:$O,4,0))</f>
        <v>Bradon Farm</v>
      </c>
      <c r="E106" s="105">
        <f>IFERROR(IF(VLOOKUP($A106,'Annex 2 EHV charges'!$D:$O,9,FALSE)=0,"",VLOOKUP($A106,'Annex 2 EHV charges'!$D:$O,9,FALSE)),"")</f>
        <v>-1.589</v>
      </c>
      <c r="F106" s="106">
        <f>IFERROR(IF(VLOOKUP($A106,'Annex 2 EHV charges'!$D:$O,10,FALSE)=0,"",VLOOKUP($A106,'Annex 2 EHV charges'!$D:$O,10,FALSE)),"")</f>
        <v>1365.03</v>
      </c>
      <c r="G106" s="107">
        <f>IFERROR(IF(VLOOKUP($A106,'Annex 2 EHV charges'!$D:$O,11,FALSE)=0,"",VLOOKUP($A106,'Annex 2 EHV charges'!$D:$O,11,FALSE)),"")</f>
        <v>0.05</v>
      </c>
      <c r="H106" s="107">
        <f>IFERROR(IF(VLOOKUP($A106,'Annex 2 EHV charges'!$D:$O,12,FALSE)=0,"",VLOOKUP($A106,'Annex 2 EHV charges'!$D:$O,12,FALSE)),"")</f>
        <v>0.05</v>
      </c>
    </row>
    <row r="107" spans="1:8" x14ac:dyDescent="0.2">
      <c r="A107" s="104">
        <f t="array" ref="A107">IFERROR(INDEX('Annex 2 EHV charges'!$D$11:$D$410, MATCH(0, IF(ISBLANK('Annex 2 EHV charges'!$D$11:$D$410),1, COUNTIF(A$4:$A106, 'Annex 2 EHV charges'!$D$11:$D$410)), 0)),"")</f>
        <v>766</v>
      </c>
      <c r="B107" s="103">
        <f>IF($A107="","",VLOOKUP($A107,'Annex 2 EHV charges'!$D:$O,2,0))</f>
        <v>766</v>
      </c>
      <c r="C107" s="104">
        <f>IF($A107="","",VLOOKUP($A107,'Annex 2 EHV charges'!$D:$O,3,0))</f>
        <v>2200031664357</v>
      </c>
      <c r="D107" s="103" t="str">
        <f>IF($A107="","",VLOOKUP($A107,'Annex 2 EHV charges'!$D:$O,4,0))</f>
        <v>Carland Cross</v>
      </c>
      <c r="E107" s="105">
        <f>IFERROR(IF(VLOOKUP($A107,'Annex 2 EHV charges'!$D:$O,9,FALSE)=0,"",VLOOKUP($A107,'Annex 2 EHV charges'!$D:$O,9,FALSE)),"")</f>
        <v>-2.137</v>
      </c>
      <c r="F107" s="106">
        <f>IFERROR(IF(VLOOKUP($A107,'Annex 2 EHV charges'!$D:$O,10,FALSE)=0,"",VLOOKUP($A107,'Annex 2 EHV charges'!$D:$O,10,FALSE)),"")</f>
        <v>460.47</v>
      </c>
      <c r="G107" s="107">
        <f>IFERROR(IF(VLOOKUP($A107,'Annex 2 EHV charges'!$D:$O,11,FALSE)=0,"",VLOOKUP($A107,'Annex 2 EHV charges'!$D:$O,11,FALSE)),"")</f>
        <v>0.05</v>
      </c>
      <c r="H107" s="107">
        <f>IFERROR(IF(VLOOKUP($A107,'Annex 2 EHV charges'!$D:$O,12,FALSE)=0,"",VLOOKUP($A107,'Annex 2 EHV charges'!$D:$O,12,FALSE)),"")</f>
        <v>0.05</v>
      </c>
    </row>
    <row r="108" spans="1:8" x14ac:dyDescent="0.2">
      <c r="A108" s="104">
        <f t="array" ref="A108">IFERROR(INDEX('Annex 2 EHV charges'!$D$11:$D$410, MATCH(0, IF(ISBLANK('Annex 2 EHV charges'!$D$11:$D$410),1, COUNTIF(A$4:$A107, 'Annex 2 EHV charges'!$D$11:$D$410)), 0)),"")</f>
        <v>767</v>
      </c>
      <c r="B108" s="103">
        <f>IF($A108="","",VLOOKUP($A108,'Annex 2 EHV charges'!$D:$O,2,0))</f>
        <v>767</v>
      </c>
      <c r="C108" s="104">
        <f>IF($A108="","",VLOOKUP($A108,'Annex 2 EHV charges'!$D:$O,3,0))</f>
        <v>2200031822971</v>
      </c>
      <c r="D108" s="103" t="str">
        <f>IF($A108="","",VLOOKUP($A108,'Annex 2 EHV charges'!$D:$O,4,0))</f>
        <v>Cold Northcott</v>
      </c>
      <c r="E108" s="105" t="str">
        <f>IFERROR(IF(VLOOKUP($A108,'Annex 2 EHV charges'!$D:$O,9,FALSE)=0,"",VLOOKUP($A108,'Annex 2 EHV charges'!$D:$O,9,FALSE)),"")</f>
        <v/>
      </c>
      <c r="F108" s="106">
        <f>IFERROR(IF(VLOOKUP($A108,'Annex 2 EHV charges'!$D:$O,10,FALSE)=0,"",VLOOKUP($A108,'Annex 2 EHV charges'!$D:$O,10,FALSE)),"")</f>
        <v>482.3</v>
      </c>
      <c r="G108" s="107">
        <f>IFERROR(IF(VLOOKUP($A108,'Annex 2 EHV charges'!$D:$O,11,FALSE)=0,"",VLOOKUP($A108,'Annex 2 EHV charges'!$D:$O,11,FALSE)),"")</f>
        <v>0.05</v>
      </c>
      <c r="H108" s="107">
        <f>IFERROR(IF(VLOOKUP($A108,'Annex 2 EHV charges'!$D:$O,12,FALSE)=0,"",VLOOKUP($A108,'Annex 2 EHV charges'!$D:$O,12,FALSE)),"")</f>
        <v>0.05</v>
      </c>
    </row>
    <row r="109" spans="1:8" x14ac:dyDescent="0.2">
      <c r="A109" s="104">
        <f t="array" ref="A109">IFERROR(INDEX('Annex 2 EHV charges'!$D$11:$D$410, MATCH(0, IF(ISBLANK('Annex 2 EHV charges'!$D$11:$D$410),1, COUNTIF(A$4:$A108, 'Annex 2 EHV charges'!$D$11:$D$410)), 0)),"")</f>
        <v>768</v>
      </c>
      <c r="B109" s="103">
        <f>IF($A109="","",VLOOKUP($A109,'Annex 2 EHV charges'!$D:$O,2,0))</f>
        <v>768</v>
      </c>
      <c r="C109" s="104">
        <f>IF($A109="","",VLOOKUP($A109,'Annex 2 EHV charges'!$D:$O,3,0))</f>
        <v>2200040863399</v>
      </c>
      <c r="D109" s="103" t="str">
        <f>IF($A109="","",VLOOKUP($A109,'Annex 2 EHV charges'!$D:$O,4,0))</f>
        <v>Forestmoor 1</v>
      </c>
      <c r="E109" s="105" t="str">
        <f>IFERROR(IF(VLOOKUP($A109,'Annex 2 EHV charges'!$D:$O,9,FALSE)=0,"",VLOOKUP($A109,'Annex 2 EHV charges'!$D:$O,9,FALSE)),"")</f>
        <v/>
      </c>
      <c r="F109" s="106" t="str">
        <f>IFERROR(IF(VLOOKUP($A109,'Annex 2 EHV charges'!$D:$O,10,FALSE)=0,"",VLOOKUP($A109,'Annex 2 EHV charges'!$D:$O,10,FALSE)),"")</f>
        <v/>
      </c>
      <c r="G109" s="107" t="str">
        <f>IFERROR(IF(VLOOKUP($A109,'Annex 2 EHV charges'!$D:$O,11,FALSE)=0,"",VLOOKUP($A109,'Annex 2 EHV charges'!$D:$O,11,FALSE)),"")</f>
        <v/>
      </c>
      <c r="H109" s="107" t="str">
        <f>IFERROR(IF(VLOOKUP($A109,'Annex 2 EHV charges'!$D:$O,12,FALSE)=0,"",VLOOKUP($A109,'Annex 2 EHV charges'!$D:$O,12,FALSE)),"")</f>
        <v/>
      </c>
    </row>
    <row r="110" spans="1:8" x14ac:dyDescent="0.2">
      <c r="A110" s="104">
        <f t="array" ref="A110">IFERROR(INDEX('Annex 2 EHV charges'!$D$11:$D$410, MATCH(0, IF(ISBLANK('Annex 2 EHV charges'!$D$11:$D$410),1, COUNTIF(A$4:$A109, 'Annex 2 EHV charges'!$D$11:$D$410)), 0)),"")</f>
        <v>769</v>
      </c>
      <c r="B110" s="103">
        <f>IF($A110="","",VLOOKUP($A110,'Annex 2 EHV charges'!$D:$O,2,0))</f>
        <v>769</v>
      </c>
      <c r="C110" s="104">
        <f>IF($A110="","",VLOOKUP($A110,'Annex 2 EHV charges'!$D:$O,3,0))</f>
        <v>2200040863422</v>
      </c>
      <c r="D110" s="103" t="str">
        <f>IF($A110="","",VLOOKUP($A110,'Annex 2 EHV charges'!$D:$O,4,0))</f>
        <v>Forestmoor 2</v>
      </c>
      <c r="E110" s="105" t="str">
        <f>IFERROR(IF(VLOOKUP($A110,'Annex 2 EHV charges'!$D:$O,9,FALSE)=0,"",VLOOKUP($A110,'Annex 2 EHV charges'!$D:$O,9,FALSE)),"")</f>
        <v/>
      </c>
      <c r="F110" s="106" t="str">
        <f>IFERROR(IF(VLOOKUP($A110,'Annex 2 EHV charges'!$D:$O,10,FALSE)=0,"",VLOOKUP($A110,'Annex 2 EHV charges'!$D:$O,10,FALSE)),"")</f>
        <v/>
      </c>
      <c r="G110" s="107" t="str">
        <f>IFERROR(IF(VLOOKUP($A110,'Annex 2 EHV charges'!$D:$O,11,FALSE)=0,"",VLOOKUP($A110,'Annex 2 EHV charges'!$D:$O,11,FALSE)),"")</f>
        <v/>
      </c>
      <c r="H110" s="107" t="str">
        <f>IFERROR(IF(VLOOKUP($A110,'Annex 2 EHV charges'!$D:$O,12,FALSE)=0,"",VLOOKUP($A110,'Annex 2 EHV charges'!$D:$O,12,FALSE)),"")</f>
        <v/>
      </c>
    </row>
    <row r="111" spans="1:8" x14ac:dyDescent="0.2">
      <c r="A111" s="104">
        <f t="array" ref="A111">IFERROR(INDEX('Annex 2 EHV charges'!$D$11:$D$410, MATCH(0, IF(ISBLANK('Annex 2 EHV charges'!$D$11:$D$410),1, COUNTIF(A$4:$A110, 'Annex 2 EHV charges'!$D$11:$D$410)), 0)),"")</f>
        <v>770</v>
      </c>
      <c r="B111" s="103">
        <f>IF($A111="","",VLOOKUP($A111,'Annex 2 EHV charges'!$D:$O,2,0))</f>
        <v>770</v>
      </c>
      <c r="C111" s="104">
        <f>IF($A111="","",VLOOKUP($A111,'Annex 2 EHV charges'!$D:$O,3,0))</f>
        <v>2200031823558</v>
      </c>
      <c r="D111" s="103" t="str">
        <f>IF($A111="","",VLOOKUP($A111,'Annex 2 EHV charges'!$D:$O,4,0))</f>
        <v>Four Burrows</v>
      </c>
      <c r="E111" s="105" t="str">
        <f>IFERROR(IF(VLOOKUP($A111,'Annex 2 EHV charges'!$D:$O,9,FALSE)=0,"",VLOOKUP($A111,'Annex 2 EHV charges'!$D:$O,9,FALSE)),"")</f>
        <v/>
      </c>
      <c r="F111" s="106">
        <f>IFERROR(IF(VLOOKUP($A111,'Annex 2 EHV charges'!$D:$O,10,FALSE)=0,"",VLOOKUP($A111,'Annex 2 EHV charges'!$D:$O,10,FALSE)),"")</f>
        <v>785.41</v>
      </c>
      <c r="G111" s="107">
        <f>IFERROR(IF(VLOOKUP($A111,'Annex 2 EHV charges'!$D:$O,11,FALSE)=0,"",VLOOKUP($A111,'Annex 2 EHV charges'!$D:$O,11,FALSE)),"")</f>
        <v>0.05</v>
      </c>
      <c r="H111" s="107">
        <f>IFERROR(IF(VLOOKUP($A111,'Annex 2 EHV charges'!$D:$O,12,FALSE)=0,"",VLOOKUP($A111,'Annex 2 EHV charges'!$D:$O,12,FALSE)),"")</f>
        <v>0.05</v>
      </c>
    </row>
    <row r="112" spans="1:8" x14ac:dyDescent="0.2">
      <c r="A112" s="104">
        <f t="array" ref="A112">IFERROR(INDEX('Annex 2 EHV charges'!$D$11:$D$410, MATCH(0, IF(ISBLANK('Annex 2 EHV charges'!$D$11:$D$410),1, COUNTIF(A$4:$A111, 'Annex 2 EHV charges'!$D$11:$D$410)), 0)),"")</f>
        <v>783</v>
      </c>
      <c r="B112" s="103">
        <f>IF($A112="","",VLOOKUP($A112,'Annex 2 EHV charges'!$D:$O,2,0))</f>
        <v>783</v>
      </c>
      <c r="C112" s="104">
        <f>IF($A112="","",VLOOKUP($A112,'Annex 2 EHV charges'!$D:$O,3,0))</f>
        <v>2200042384200</v>
      </c>
      <c r="D112" s="103" t="str">
        <f>IF($A112="","",VLOOKUP($A112,'Annex 2 EHV charges'!$D:$O,4,0))</f>
        <v>Canworthy PV</v>
      </c>
      <c r="E112" s="105" t="str">
        <f>IFERROR(IF(VLOOKUP($A112,'Annex 2 EHV charges'!$D:$O,9,FALSE)=0,"",VLOOKUP($A112,'Annex 2 EHV charges'!$D:$O,9,FALSE)),"")</f>
        <v/>
      </c>
      <c r="F112" s="106">
        <f>IFERROR(IF(VLOOKUP($A112,'Annex 2 EHV charges'!$D:$O,10,FALSE)=0,"",VLOOKUP($A112,'Annex 2 EHV charges'!$D:$O,10,FALSE)),"")</f>
        <v>931.01</v>
      </c>
      <c r="G112" s="107">
        <f>IFERROR(IF(VLOOKUP($A112,'Annex 2 EHV charges'!$D:$O,11,FALSE)=0,"",VLOOKUP($A112,'Annex 2 EHV charges'!$D:$O,11,FALSE)),"")</f>
        <v>0.05</v>
      </c>
      <c r="H112" s="107">
        <f>IFERROR(IF(VLOOKUP($A112,'Annex 2 EHV charges'!$D:$O,12,FALSE)=0,"",VLOOKUP($A112,'Annex 2 EHV charges'!$D:$O,12,FALSE)),"")</f>
        <v>0.05</v>
      </c>
    </row>
    <row r="113" spans="1:8" x14ac:dyDescent="0.2">
      <c r="A113" s="104">
        <f t="array" ref="A113">IFERROR(INDEX('Annex 2 EHV charges'!$D$11:$D$410, MATCH(0, IF(ISBLANK('Annex 2 EHV charges'!$D$11:$D$410),1, COUNTIF(A$4:$A112, 'Annex 2 EHV charges'!$D$11:$D$410)), 0)),"")</f>
        <v>775</v>
      </c>
      <c r="B113" s="103">
        <f>IF($A113="","",VLOOKUP($A113,'Annex 2 EHV charges'!$D:$O,2,0))</f>
        <v>775</v>
      </c>
      <c r="C113" s="104">
        <f>IF($A113="","",VLOOKUP($A113,'Annex 2 EHV charges'!$D:$O,3,0))</f>
        <v>2200031823530</v>
      </c>
      <c r="D113" s="103" t="str">
        <f>IF($A113="","",VLOOKUP($A113,'Annex 2 EHV charges'!$D:$O,4,0))</f>
        <v>St Breock</v>
      </c>
      <c r="E113" s="105" t="str">
        <f>IFERROR(IF(VLOOKUP($A113,'Annex 2 EHV charges'!$D:$O,9,FALSE)=0,"",VLOOKUP($A113,'Annex 2 EHV charges'!$D:$O,9,FALSE)),"")</f>
        <v/>
      </c>
      <c r="F113" s="106">
        <f>IFERROR(IF(VLOOKUP($A113,'Annex 2 EHV charges'!$D:$O,10,FALSE)=0,"",VLOOKUP($A113,'Annex 2 EHV charges'!$D:$O,10,FALSE)),"")</f>
        <v>298.20999999999998</v>
      </c>
      <c r="G113" s="107">
        <f>IFERROR(IF(VLOOKUP($A113,'Annex 2 EHV charges'!$D:$O,11,FALSE)=0,"",VLOOKUP($A113,'Annex 2 EHV charges'!$D:$O,11,FALSE)),"")</f>
        <v>0.05</v>
      </c>
      <c r="H113" s="107">
        <f>IFERROR(IF(VLOOKUP($A113,'Annex 2 EHV charges'!$D:$O,12,FALSE)=0,"",VLOOKUP($A113,'Annex 2 EHV charges'!$D:$O,12,FALSE)),"")</f>
        <v>0.05</v>
      </c>
    </row>
    <row r="114" spans="1:8" ht="51" x14ac:dyDescent="0.2">
      <c r="A114" s="104">
        <f t="array" ref="A114">IFERROR(INDEX('Annex 2 EHV charges'!$D$11:$D$410, MATCH(0, IF(ISBLANK('Annex 2 EHV charges'!$D$11:$D$410),1, COUNTIF(A$4:$A113, 'Annex 2 EHV charges'!$D$11:$D$410)), 0)),"")</f>
        <v>723</v>
      </c>
      <c r="B114" s="103">
        <f>IF($A114="","",VLOOKUP($A114,'Annex 2 EHV charges'!$D:$O,2,0))</f>
        <v>723</v>
      </c>
      <c r="C114" s="104" t="str">
        <f>IF($A114="","",VLOOKUP($A114,'Annex 2 EHV charges'!$D:$O,3,0))</f>
        <v>2200042334139
2200042334148</v>
      </c>
      <c r="D114" s="103" t="str">
        <f>IF($A114="","",VLOOKUP($A114,'Annex 2 EHV charges'!$D:$O,4,0))</f>
        <v>DML - Central</v>
      </c>
      <c r="E114" s="105">
        <f>IFERROR(IF(VLOOKUP($A114,'Annex 2 EHV charges'!$D:$O,9,FALSE)=0,"",VLOOKUP($A114,'Annex 2 EHV charges'!$D:$O,9,FALSE)),"")</f>
        <v>-1.7170000000000001</v>
      </c>
      <c r="F114" s="106">
        <f>IFERROR(IF(VLOOKUP($A114,'Annex 2 EHV charges'!$D:$O,10,FALSE)=0,"",VLOOKUP($A114,'Annex 2 EHV charges'!$D:$O,10,FALSE)),"")</f>
        <v>2074.2600000000002</v>
      </c>
      <c r="G114" s="107">
        <f>IFERROR(IF(VLOOKUP($A114,'Annex 2 EHV charges'!$D:$O,11,FALSE)=0,"",VLOOKUP($A114,'Annex 2 EHV charges'!$D:$O,11,FALSE)),"")</f>
        <v>0.05</v>
      </c>
      <c r="H114" s="107">
        <f>IFERROR(IF(VLOOKUP($A114,'Annex 2 EHV charges'!$D:$O,12,FALSE)=0,"",VLOOKUP($A114,'Annex 2 EHV charges'!$D:$O,12,FALSE)),"")</f>
        <v>0.05</v>
      </c>
    </row>
    <row r="115" spans="1:8" x14ac:dyDescent="0.2">
      <c r="A115" s="104">
        <f t="array" ref="A115">IFERROR(INDEX('Annex 2 EHV charges'!$D$11:$D$410, MATCH(0, IF(ISBLANK('Annex 2 EHV charges'!$D$11:$D$410),1, COUNTIF(A$4:$A114, 'Annex 2 EHV charges'!$D$11:$D$410)), 0)),"")</f>
        <v>748</v>
      </c>
      <c r="B115" s="103">
        <f>IF($A115="","",VLOOKUP($A115,'Annex 2 EHV charges'!$D:$O,2,0))</f>
        <v>748</v>
      </c>
      <c r="C115" s="104">
        <f>IF($A115="","",VLOOKUP($A115,'Annex 2 EHV charges'!$D:$O,3,0))</f>
        <v>2200042602298</v>
      </c>
      <c r="D115" s="103" t="str">
        <f>IF($A115="","",VLOOKUP($A115,'Annex 2 EHV charges'!$D:$O,4,0))</f>
        <v>Denbrook WF</v>
      </c>
      <c r="E115" s="105" t="str">
        <f>IFERROR(IF(VLOOKUP($A115,'Annex 2 EHV charges'!$D:$O,9,FALSE)=0,"",VLOOKUP($A115,'Annex 2 EHV charges'!$D:$O,9,FALSE)),"")</f>
        <v/>
      </c>
      <c r="F115" s="106">
        <f>IFERROR(IF(VLOOKUP($A115,'Annex 2 EHV charges'!$D:$O,10,FALSE)=0,"",VLOOKUP($A115,'Annex 2 EHV charges'!$D:$O,10,FALSE)),"")</f>
        <v>2882.71</v>
      </c>
      <c r="G115" s="107">
        <f>IFERROR(IF(VLOOKUP($A115,'Annex 2 EHV charges'!$D:$O,11,FALSE)=0,"",VLOOKUP($A115,'Annex 2 EHV charges'!$D:$O,11,FALSE)),"")</f>
        <v>0.05</v>
      </c>
      <c r="H115" s="107">
        <f>IFERROR(IF(VLOOKUP($A115,'Annex 2 EHV charges'!$D:$O,12,FALSE)=0,"",VLOOKUP($A115,'Annex 2 EHV charges'!$D:$O,12,FALSE)),"")</f>
        <v>0.05</v>
      </c>
    </row>
    <row r="116" spans="1:8" x14ac:dyDescent="0.2">
      <c r="A116" s="104">
        <f t="array" ref="A116">IFERROR(INDEX('Annex 2 EHV charges'!$D$11:$D$410, MATCH(0, IF(ISBLANK('Annex 2 EHV charges'!$D$11:$D$410),1, COUNTIF(A$4:$A115, 'Annex 2 EHV charges'!$D$11:$D$410)), 0)),"")</f>
        <v>747</v>
      </c>
      <c r="B116" s="103">
        <f>IF($A116="","",VLOOKUP($A116,'Annex 2 EHV charges'!$D:$O,2,0))</f>
        <v>747</v>
      </c>
      <c r="C116" s="104">
        <f>IF($A116="","",VLOOKUP($A116,'Annex 2 EHV charges'!$D:$O,3,0))</f>
        <v>2200041804446</v>
      </c>
      <c r="D116" s="103" t="str">
        <f>IF($A116="","",VLOOKUP($A116,'Annex 2 EHV charges'!$D:$O,4,0))</f>
        <v>Hayle Wave Hub</v>
      </c>
      <c r="E116" s="105">
        <f>IFERROR(IF(VLOOKUP($A116,'Annex 2 EHV charges'!$D:$O,9,FALSE)=0,"",VLOOKUP($A116,'Annex 2 EHV charges'!$D:$O,9,FALSE)),"")</f>
        <v>-12.967000000000001</v>
      </c>
      <c r="F116" s="106">
        <f>IFERROR(IF(VLOOKUP($A116,'Annex 2 EHV charges'!$D:$O,10,FALSE)=0,"",VLOOKUP($A116,'Annex 2 EHV charges'!$D:$O,10,FALSE)),"")</f>
        <v>666.27</v>
      </c>
      <c r="G116" s="107">
        <f>IFERROR(IF(VLOOKUP($A116,'Annex 2 EHV charges'!$D:$O,11,FALSE)=0,"",VLOOKUP($A116,'Annex 2 EHV charges'!$D:$O,11,FALSE)),"")</f>
        <v>0.05</v>
      </c>
      <c r="H116" s="107">
        <f>IFERROR(IF(VLOOKUP($A116,'Annex 2 EHV charges'!$D:$O,12,FALSE)=0,"",VLOOKUP($A116,'Annex 2 EHV charges'!$D:$O,12,FALSE)),"")</f>
        <v>0.05</v>
      </c>
    </row>
    <row r="117" spans="1:8" x14ac:dyDescent="0.2">
      <c r="A117" s="104">
        <f t="array" ref="A117">IFERROR(INDEX('Annex 2 EHV charges'!$D$11:$D$410, MATCH(0, IF(ISBLANK('Annex 2 EHV charges'!$D$11:$D$410),1, COUNTIF(A$4:$A116, 'Annex 2 EHV charges'!$D$11:$D$410)), 0)),"")</f>
        <v>741</v>
      </c>
      <c r="B117" s="103">
        <f>IF($A117="","",VLOOKUP($A117,'Annex 2 EHV charges'!$D:$O,2,0))</f>
        <v>741</v>
      </c>
      <c r="C117" s="104">
        <f>IF($A117="","",VLOOKUP($A117,'Annex 2 EHV charges'!$D:$O,3,0))</f>
        <v>2200032024222</v>
      </c>
      <c r="D117" s="103" t="str">
        <f>IF($A117="","",VLOOKUP($A117,'Annex 2 EHV charges'!$D:$O,4,0))</f>
        <v>Marsh Barton</v>
      </c>
      <c r="E117" s="105" t="str">
        <f>IFERROR(IF(VLOOKUP($A117,'Annex 2 EHV charges'!$D:$O,9,FALSE)=0,"",VLOOKUP($A117,'Annex 2 EHV charges'!$D:$O,9,FALSE)),"")</f>
        <v/>
      </c>
      <c r="F117" s="106" t="str">
        <f>IFERROR(IF(VLOOKUP($A117,'Annex 2 EHV charges'!$D:$O,10,FALSE)=0,"",VLOOKUP($A117,'Annex 2 EHV charges'!$D:$O,10,FALSE)),"")</f>
        <v/>
      </c>
      <c r="G117" s="107" t="str">
        <f>IFERROR(IF(VLOOKUP($A117,'Annex 2 EHV charges'!$D:$O,11,FALSE)=0,"",VLOOKUP($A117,'Annex 2 EHV charges'!$D:$O,11,FALSE)),"")</f>
        <v/>
      </c>
      <c r="H117" s="107" t="str">
        <f>IFERROR(IF(VLOOKUP($A117,'Annex 2 EHV charges'!$D:$O,12,FALSE)=0,"",VLOOKUP($A117,'Annex 2 EHV charges'!$D:$O,12,FALSE)),"")</f>
        <v/>
      </c>
    </row>
    <row r="118" spans="1:8" x14ac:dyDescent="0.2">
      <c r="A118" s="104">
        <f t="array" ref="A118">IFERROR(INDEX('Annex 2 EHV charges'!$D$11:$D$410, MATCH(0, IF(ISBLANK('Annex 2 EHV charges'!$D$11:$D$410),1, COUNTIF(A$4:$A117, 'Annex 2 EHV charges'!$D$11:$D$410)), 0)),"")</f>
        <v>752</v>
      </c>
      <c r="B118" s="103">
        <f>IF($A118="","",VLOOKUP($A118,'Annex 2 EHV charges'!$D:$O,2,0))</f>
        <v>752</v>
      </c>
      <c r="C118" s="104">
        <f>IF($A118="","",VLOOKUP($A118,'Annex 2 EHV charges'!$D:$O,3,0))</f>
        <v>2200040571122</v>
      </c>
      <c r="D118" s="103" t="str">
        <f>IF($A118="","",VLOOKUP($A118,'Annex 2 EHV charges'!$D:$O,4,0))</f>
        <v>Connon Bridge</v>
      </c>
      <c r="E118" s="105">
        <f>IFERROR(IF(VLOOKUP($A118,'Annex 2 EHV charges'!$D:$O,9,FALSE)=0,"",VLOOKUP($A118,'Annex 2 EHV charges'!$D:$O,9,FALSE)),"")</f>
        <v>-1.115</v>
      </c>
      <c r="F118" s="106">
        <f>IFERROR(IF(VLOOKUP($A118,'Annex 2 EHV charges'!$D:$O,10,FALSE)=0,"",VLOOKUP($A118,'Annex 2 EHV charges'!$D:$O,10,FALSE)),"")</f>
        <v>334.77</v>
      </c>
      <c r="G118" s="107">
        <f>IFERROR(IF(VLOOKUP($A118,'Annex 2 EHV charges'!$D:$O,11,FALSE)=0,"",VLOOKUP($A118,'Annex 2 EHV charges'!$D:$O,11,FALSE)),"")</f>
        <v>0.05</v>
      </c>
      <c r="H118" s="107">
        <f>IFERROR(IF(VLOOKUP($A118,'Annex 2 EHV charges'!$D:$O,12,FALSE)=0,"",VLOOKUP($A118,'Annex 2 EHV charges'!$D:$O,12,FALSE)),"")</f>
        <v>0.05</v>
      </c>
    </row>
    <row r="119" spans="1:8" x14ac:dyDescent="0.2">
      <c r="A119" s="104">
        <f t="array" ref="A119">IFERROR(INDEX('Annex 2 EHV charges'!$D$11:$D$410, MATCH(0, IF(ISBLANK('Annex 2 EHV charges'!$D$11:$D$410),1, COUNTIF(A$4:$A118, 'Annex 2 EHV charges'!$D$11:$D$410)), 0)),"")</f>
        <v>753</v>
      </c>
      <c r="B119" s="103">
        <f>IF($A119="","",VLOOKUP($A119,'Annex 2 EHV charges'!$D:$O,2,0))</f>
        <v>753</v>
      </c>
      <c r="C119" s="104">
        <f>IF($A119="","",VLOOKUP($A119,'Annex 2 EHV charges'!$D:$O,3,0))</f>
        <v>2200040979039</v>
      </c>
      <c r="D119" s="103" t="str">
        <f>IF($A119="","",VLOOKUP($A119,'Annex 2 EHV charges'!$D:$O,4,0))</f>
        <v>Chelson</v>
      </c>
      <c r="E119" s="105">
        <f>IFERROR(IF(VLOOKUP($A119,'Annex 2 EHV charges'!$D:$O,9,FALSE)=0,"",VLOOKUP($A119,'Annex 2 EHV charges'!$D:$O,9,FALSE)),"")</f>
        <v>-2.4049999999999998</v>
      </c>
      <c r="F119" s="106">
        <f>IFERROR(IF(VLOOKUP($A119,'Annex 2 EHV charges'!$D:$O,10,FALSE)=0,"",VLOOKUP($A119,'Annex 2 EHV charges'!$D:$O,10,FALSE)),"")</f>
        <v>495.33</v>
      </c>
      <c r="G119" s="107">
        <f>IFERROR(IF(VLOOKUP($A119,'Annex 2 EHV charges'!$D:$O,11,FALSE)=0,"",VLOOKUP($A119,'Annex 2 EHV charges'!$D:$O,11,FALSE)),"")</f>
        <v>0.05</v>
      </c>
      <c r="H119" s="107">
        <f>IFERROR(IF(VLOOKUP($A119,'Annex 2 EHV charges'!$D:$O,12,FALSE)=0,"",VLOOKUP($A119,'Annex 2 EHV charges'!$D:$O,12,FALSE)),"")</f>
        <v>0.05</v>
      </c>
    </row>
    <row r="120" spans="1:8" x14ac:dyDescent="0.2">
      <c r="A120" s="104">
        <f t="array" ref="A120">IFERROR(INDEX('Annex 2 EHV charges'!$D$11:$D$410, MATCH(0, IF(ISBLANK('Annex 2 EHV charges'!$D$11:$D$410),1, COUNTIF(A$4:$A119, 'Annex 2 EHV charges'!$D$11:$D$410)), 0)),"")</f>
        <v>754</v>
      </c>
      <c r="B120" s="103">
        <f>IF($A120="","",VLOOKUP($A120,'Annex 2 EHV charges'!$D:$O,2,0))</f>
        <v>754</v>
      </c>
      <c r="C120" s="104">
        <f>IF($A120="","",VLOOKUP($A120,'Annex 2 EHV charges'!$D:$O,3,0))</f>
        <v>2200041253506</v>
      </c>
      <c r="D120" s="103" t="str">
        <f>IF($A120="","",VLOOKUP($A120,'Annex 2 EHV charges'!$D:$O,4,0))</f>
        <v>Darracott</v>
      </c>
      <c r="E120" s="105" t="str">
        <f>IFERROR(IF(VLOOKUP($A120,'Annex 2 EHV charges'!$D:$O,9,FALSE)=0,"",VLOOKUP($A120,'Annex 2 EHV charges'!$D:$O,9,FALSE)),"")</f>
        <v/>
      </c>
      <c r="F120" s="106">
        <f>IFERROR(IF(VLOOKUP($A120,'Annex 2 EHV charges'!$D:$O,10,FALSE)=0,"",VLOOKUP($A120,'Annex 2 EHV charges'!$D:$O,10,FALSE)),"")</f>
        <v>538.9</v>
      </c>
      <c r="G120" s="107">
        <f>IFERROR(IF(VLOOKUP($A120,'Annex 2 EHV charges'!$D:$O,11,FALSE)=0,"",VLOOKUP($A120,'Annex 2 EHV charges'!$D:$O,11,FALSE)),"")</f>
        <v>0.05</v>
      </c>
      <c r="H120" s="107">
        <f>IFERROR(IF(VLOOKUP($A120,'Annex 2 EHV charges'!$D:$O,12,FALSE)=0,"",VLOOKUP($A120,'Annex 2 EHV charges'!$D:$O,12,FALSE)),"")</f>
        <v>0.05</v>
      </c>
    </row>
    <row r="121" spans="1:8" x14ac:dyDescent="0.2">
      <c r="A121" s="104">
        <f t="array" ref="A121">IFERROR(INDEX('Annex 2 EHV charges'!$D$11:$D$410, MATCH(0, IF(ISBLANK('Annex 2 EHV charges'!$D$11:$D$410),1, COUNTIF(A$4:$A120, 'Annex 2 EHV charges'!$D$11:$D$410)), 0)),"")</f>
        <v>764</v>
      </c>
      <c r="B121" s="103">
        <f>IF($A121="","",VLOOKUP($A121,'Annex 2 EHV charges'!$D:$O,2,0))</f>
        <v>764</v>
      </c>
      <c r="C121" s="104">
        <f>IF($A121="","",VLOOKUP($A121,'Annex 2 EHV charges'!$D:$O,3,0))</f>
        <v>2200040164254</v>
      </c>
      <c r="D121" s="103" t="str">
        <f>IF($A121="","",VLOOKUP($A121,'Annex 2 EHV charges'!$D:$O,4,0))</f>
        <v>Bears Down</v>
      </c>
      <c r="E121" s="105" t="str">
        <f>IFERROR(IF(VLOOKUP($A121,'Annex 2 EHV charges'!$D:$O,9,FALSE)=0,"",VLOOKUP($A121,'Annex 2 EHV charges'!$D:$O,9,FALSE)),"")</f>
        <v/>
      </c>
      <c r="F121" s="106" t="str">
        <f>IFERROR(IF(VLOOKUP($A121,'Annex 2 EHV charges'!$D:$O,10,FALSE)=0,"",VLOOKUP($A121,'Annex 2 EHV charges'!$D:$O,10,FALSE)),"")</f>
        <v/>
      </c>
      <c r="G121" s="107" t="str">
        <f>IFERROR(IF(VLOOKUP($A121,'Annex 2 EHV charges'!$D:$O,11,FALSE)=0,"",VLOOKUP($A121,'Annex 2 EHV charges'!$D:$O,11,FALSE)),"")</f>
        <v/>
      </c>
      <c r="H121" s="107" t="str">
        <f>IFERROR(IF(VLOOKUP($A121,'Annex 2 EHV charges'!$D:$O,12,FALSE)=0,"",VLOOKUP($A121,'Annex 2 EHV charges'!$D:$O,12,FALSE)),"")</f>
        <v/>
      </c>
    </row>
    <row r="122" spans="1:8" x14ac:dyDescent="0.2">
      <c r="A122" s="104">
        <f t="array" ref="A122">IFERROR(INDEX('Annex 2 EHV charges'!$D$11:$D$410, MATCH(0, IF(ISBLANK('Annex 2 EHV charges'!$D$11:$D$410),1, COUNTIF(A$4:$A121, 'Annex 2 EHV charges'!$D$11:$D$410)), 0)),"")</f>
        <v>757</v>
      </c>
      <c r="B122" s="103">
        <f>IF($A122="","",VLOOKUP($A122,'Annex 2 EHV charges'!$D:$O,2,0))</f>
        <v>757</v>
      </c>
      <c r="C122" s="104">
        <f>IF($A122="","",VLOOKUP($A122,'Annex 2 EHV charges'!$D:$O,3,0))</f>
        <v>2200040473940</v>
      </c>
      <c r="D122" s="103" t="str">
        <f>IF($A122="","",VLOOKUP($A122,'Annex 2 EHV charges'!$D:$O,4,0))</f>
        <v>St Day</v>
      </c>
      <c r="E122" s="105">
        <f>IFERROR(IF(VLOOKUP($A122,'Annex 2 EHV charges'!$D:$O,9,FALSE)=0,"",VLOOKUP($A122,'Annex 2 EHV charges'!$D:$O,9,FALSE)),"")</f>
        <v>-0.97099999999999997</v>
      </c>
      <c r="F122" s="106">
        <f>IFERROR(IF(VLOOKUP($A122,'Annex 2 EHV charges'!$D:$O,10,FALSE)=0,"",VLOOKUP($A122,'Annex 2 EHV charges'!$D:$O,10,FALSE)),"")</f>
        <v>276.8</v>
      </c>
      <c r="G122" s="107">
        <f>IFERROR(IF(VLOOKUP($A122,'Annex 2 EHV charges'!$D:$O,11,FALSE)=0,"",VLOOKUP($A122,'Annex 2 EHV charges'!$D:$O,11,FALSE)),"")</f>
        <v>0.05</v>
      </c>
      <c r="H122" s="107">
        <f>IFERROR(IF(VLOOKUP($A122,'Annex 2 EHV charges'!$D:$O,12,FALSE)=0,"",VLOOKUP($A122,'Annex 2 EHV charges'!$D:$O,12,FALSE)),"")</f>
        <v>0.05</v>
      </c>
    </row>
    <row r="123" spans="1:8" x14ac:dyDescent="0.2">
      <c r="A123" s="104">
        <f t="array" ref="A123">IFERROR(INDEX('Annex 2 EHV charges'!$D$11:$D$410, MATCH(0, IF(ISBLANK('Annex 2 EHV charges'!$D$11:$D$410),1, COUNTIF(A$4:$A122, 'Annex 2 EHV charges'!$D$11:$D$410)), 0)),"")</f>
        <v>758</v>
      </c>
      <c r="B123" s="103">
        <f>IF($A123="","",VLOOKUP($A123,'Annex 2 EHV charges'!$D:$O,2,0))</f>
        <v>758</v>
      </c>
      <c r="C123" s="104">
        <f>IF($A123="","",VLOOKUP($A123,'Annex 2 EHV charges'!$D:$O,3,0))</f>
        <v>2200041499762</v>
      </c>
      <c r="D123" s="103" t="str">
        <f>IF($A123="","",VLOOKUP($A123,'Annex 2 EHV charges'!$D:$O,4,0))</f>
        <v>Shooters Bottom</v>
      </c>
      <c r="E123" s="105" t="str">
        <f>IFERROR(IF(VLOOKUP($A123,'Annex 2 EHV charges'!$D:$O,9,FALSE)=0,"",VLOOKUP($A123,'Annex 2 EHV charges'!$D:$O,9,FALSE)),"")</f>
        <v/>
      </c>
      <c r="F123" s="106">
        <f>IFERROR(IF(VLOOKUP($A123,'Annex 2 EHV charges'!$D:$O,10,FALSE)=0,"",VLOOKUP($A123,'Annex 2 EHV charges'!$D:$O,10,FALSE)),"")</f>
        <v>657.18</v>
      </c>
      <c r="G123" s="107">
        <f>IFERROR(IF(VLOOKUP($A123,'Annex 2 EHV charges'!$D:$O,11,FALSE)=0,"",VLOOKUP($A123,'Annex 2 EHV charges'!$D:$O,11,FALSE)),"")</f>
        <v>0.05</v>
      </c>
      <c r="H123" s="107">
        <f>IFERROR(IF(VLOOKUP($A123,'Annex 2 EHV charges'!$D:$O,12,FALSE)=0,"",VLOOKUP($A123,'Annex 2 EHV charges'!$D:$O,12,FALSE)),"")</f>
        <v>0.05</v>
      </c>
    </row>
    <row r="124" spans="1:8" x14ac:dyDescent="0.2">
      <c r="A124" s="104">
        <f t="array" ref="A124">IFERROR(INDEX('Annex 2 EHV charges'!$D$11:$D$410, MATCH(0, IF(ISBLANK('Annex 2 EHV charges'!$D$11:$D$410),1, COUNTIF(A$4:$A123, 'Annex 2 EHV charges'!$D$11:$D$410)), 0)),"")</f>
        <v>760</v>
      </c>
      <c r="B124" s="103">
        <f>IF($A124="","",VLOOKUP($A124,'Annex 2 EHV charges'!$D:$O,2,0))</f>
        <v>760</v>
      </c>
      <c r="C124" s="104">
        <f>IF($A124="","",VLOOKUP($A124,'Annex 2 EHV charges'!$D:$O,3,0))</f>
        <v>2200041625587</v>
      </c>
      <c r="D124" s="103" t="str">
        <f>IF($A124="","",VLOOKUP($A124,'Annex 2 EHV charges'!$D:$O,4,0))</f>
        <v>Heathfield</v>
      </c>
      <c r="E124" s="105">
        <f>IFERROR(IF(VLOOKUP($A124,'Annex 2 EHV charges'!$D:$O,9,FALSE)=0,"",VLOOKUP($A124,'Annex 2 EHV charges'!$D:$O,9,FALSE)),"")</f>
        <v>-6.9779999999999998</v>
      </c>
      <c r="F124" s="106">
        <f>IFERROR(IF(VLOOKUP($A124,'Annex 2 EHV charges'!$D:$O,10,FALSE)=0,"",VLOOKUP($A124,'Annex 2 EHV charges'!$D:$O,10,FALSE)),"")</f>
        <v>456.14</v>
      </c>
      <c r="G124" s="107">
        <f>IFERROR(IF(VLOOKUP($A124,'Annex 2 EHV charges'!$D:$O,11,FALSE)=0,"",VLOOKUP($A124,'Annex 2 EHV charges'!$D:$O,11,FALSE)),"")</f>
        <v>0.05</v>
      </c>
      <c r="H124" s="107">
        <f>IFERROR(IF(VLOOKUP($A124,'Annex 2 EHV charges'!$D:$O,12,FALSE)=0,"",VLOOKUP($A124,'Annex 2 EHV charges'!$D:$O,12,FALSE)),"")</f>
        <v>0.05</v>
      </c>
    </row>
    <row r="125" spans="1:8" x14ac:dyDescent="0.2">
      <c r="A125" s="104">
        <f t="array" ref="A125">IFERROR(INDEX('Annex 2 EHV charges'!$D$11:$D$410, MATCH(0, IF(ISBLANK('Annex 2 EHV charges'!$D$11:$D$410),1, COUNTIF(A$4:$A124, 'Annex 2 EHV charges'!$D$11:$D$410)), 0)),"")</f>
        <v>761</v>
      </c>
      <c r="B125" s="103">
        <f>IF($A125="","",VLOOKUP($A125,'Annex 2 EHV charges'!$D:$O,2,0))</f>
        <v>761</v>
      </c>
      <c r="C125" s="104">
        <f>IF($A125="","",VLOOKUP($A125,'Annex 2 EHV charges'!$D:$O,3,0))</f>
        <v>2200041845850</v>
      </c>
      <c r="D125" s="103" t="str">
        <f>IF($A125="","",VLOOKUP($A125,'Annex 2 EHV charges'!$D:$O,4,0))</f>
        <v>Goonhilly</v>
      </c>
      <c r="E125" s="105" t="str">
        <f>IFERROR(IF(VLOOKUP($A125,'Annex 2 EHV charges'!$D:$O,9,FALSE)=0,"",VLOOKUP($A125,'Annex 2 EHV charges'!$D:$O,9,FALSE)),"")</f>
        <v/>
      </c>
      <c r="F125" s="106">
        <f>IFERROR(IF(VLOOKUP($A125,'Annex 2 EHV charges'!$D:$O,10,FALSE)=0,"",VLOOKUP($A125,'Annex 2 EHV charges'!$D:$O,10,FALSE)),"")</f>
        <v>649.24</v>
      </c>
      <c r="G125" s="107">
        <f>IFERROR(IF(VLOOKUP($A125,'Annex 2 EHV charges'!$D:$O,11,FALSE)=0,"",VLOOKUP($A125,'Annex 2 EHV charges'!$D:$O,11,FALSE)),"")</f>
        <v>0.05</v>
      </c>
      <c r="H125" s="107">
        <f>IFERROR(IF(VLOOKUP($A125,'Annex 2 EHV charges'!$D:$O,12,FALSE)=0,"",VLOOKUP($A125,'Annex 2 EHV charges'!$D:$O,12,FALSE)),"")</f>
        <v>0.05</v>
      </c>
    </row>
    <row r="126" spans="1:8" x14ac:dyDescent="0.2">
      <c r="A126" s="104">
        <f t="array" ref="A126">IFERROR(INDEX('Annex 2 EHV charges'!$D$11:$D$410, MATCH(0, IF(ISBLANK('Annex 2 EHV charges'!$D$11:$D$410),1, COUNTIF(A$4:$A125, 'Annex 2 EHV charges'!$D$11:$D$410)), 0)),"")</f>
        <v>762</v>
      </c>
      <c r="B126" s="103">
        <f>IF($A126="","",VLOOKUP($A126,'Annex 2 EHV charges'!$D:$O,2,0))</f>
        <v>762</v>
      </c>
      <c r="C126" s="104">
        <f>IF($A126="","",VLOOKUP($A126,'Annex 2 EHV charges'!$D:$O,3,0))</f>
        <v>2200041786683</v>
      </c>
      <c r="D126" s="103" t="str">
        <f>IF($A126="","",VLOOKUP($A126,'Annex 2 EHV charges'!$D:$O,4,0))</f>
        <v>Delabole</v>
      </c>
      <c r="E126" s="105" t="str">
        <f>IFERROR(IF(VLOOKUP($A126,'Annex 2 EHV charges'!$D:$O,9,FALSE)=0,"",VLOOKUP($A126,'Annex 2 EHV charges'!$D:$O,9,FALSE)),"")</f>
        <v/>
      </c>
      <c r="F126" s="106">
        <f>IFERROR(IF(VLOOKUP($A126,'Annex 2 EHV charges'!$D:$O,10,FALSE)=0,"",VLOOKUP($A126,'Annex 2 EHV charges'!$D:$O,10,FALSE)),"")</f>
        <v>1339.74</v>
      </c>
      <c r="G126" s="107">
        <f>IFERROR(IF(VLOOKUP($A126,'Annex 2 EHV charges'!$D:$O,11,FALSE)=0,"",VLOOKUP($A126,'Annex 2 EHV charges'!$D:$O,11,FALSE)),"")</f>
        <v>0.05</v>
      </c>
      <c r="H126" s="107">
        <f>IFERROR(IF(VLOOKUP($A126,'Annex 2 EHV charges'!$D:$O,12,FALSE)=0,"",VLOOKUP($A126,'Annex 2 EHV charges'!$D:$O,12,FALSE)),"")</f>
        <v>0.05</v>
      </c>
    </row>
    <row r="127" spans="1:8" x14ac:dyDescent="0.2">
      <c r="A127" s="104">
        <f t="array" ref="A127">IFERROR(INDEX('Annex 2 EHV charges'!$D$11:$D$410, MATCH(0, IF(ISBLANK('Annex 2 EHV charges'!$D$11:$D$410),1, COUNTIF(A$4:$A126, 'Annex 2 EHV charges'!$D$11:$D$410)), 0)),"")</f>
        <v>763</v>
      </c>
      <c r="B127" s="103">
        <f>IF($A127="","",VLOOKUP($A127,'Annex 2 EHV charges'!$D:$O,2,0))</f>
        <v>763</v>
      </c>
      <c r="C127" s="104">
        <f>IF($A127="","",VLOOKUP($A127,'Annex 2 EHV charges'!$D:$O,3,0))</f>
        <v>2200041930498</v>
      </c>
      <c r="D127" s="103" t="str">
        <f>IF($A127="","",VLOOKUP($A127,'Annex 2 EHV charges'!$D:$O,4,0))</f>
        <v>Fullabrook</v>
      </c>
      <c r="E127" s="105" t="str">
        <f>IFERROR(IF(VLOOKUP($A127,'Annex 2 EHV charges'!$D:$O,9,FALSE)=0,"",VLOOKUP($A127,'Annex 2 EHV charges'!$D:$O,9,FALSE)),"")</f>
        <v/>
      </c>
      <c r="F127" s="106">
        <f>IFERROR(IF(VLOOKUP($A127,'Annex 2 EHV charges'!$D:$O,10,FALSE)=0,"",VLOOKUP($A127,'Annex 2 EHV charges'!$D:$O,10,FALSE)),"")</f>
        <v>31825.59</v>
      </c>
      <c r="G127" s="107">
        <f>IFERROR(IF(VLOOKUP($A127,'Annex 2 EHV charges'!$D:$O,11,FALSE)=0,"",VLOOKUP($A127,'Annex 2 EHV charges'!$D:$O,11,FALSE)),"")</f>
        <v>0.05</v>
      </c>
      <c r="H127" s="107">
        <f>IFERROR(IF(VLOOKUP($A127,'Annex 2 EHV charges'!$D:$O,12,FALSE)=0,"",VLOOKUP($A127,'Annex 2 EHV charges'!$D:$O,12,FALSE)),"")</f>
        <v>0.05</v>
      </c>
    </row>
    <row r="128" spans="1:8" x14ac:dyDescent="0.2">
      <c r="A128" s="104">
        <f t="array" ref="A128">IFERROR(INDEX('Annex 2 EHV charges'!$D$11:$D$410, MATCH(0, IF(ISBLANK('Annex 2 EHV charges'!$D$11:$D$410),1, COUNTIF(A$4:$A127, 'Annex 2 EHV charges'!$D$11:$D$410)), 0)),"")</f>
        <v>724</v>
      </c>
      <c r="B128" s="103">
        <f>IF($A128="","",VLOOKUP($A128,'Annex 2 EHV charges'!$D:$O,2,0))</f>
        <v>724</v>
      </c>
      <c r="C128" s="104">
        <f>IF($A128="","",VLOOKUP($A128,'Annex 2 EHV charges'!$D:$O,3,0))</f>
        <v>2200042142410</v>
      </c>
      <c r="D128" s="103" t="str">
        <f>IF($A128="","",VLOOKUP($A128,'Annex 2 EHV charges'!$D:$O,4,0))</f>
        <v>Luxulyan(Trenoweth Farm)</v>
      </c>
      <c r="E128" s="105" t="str">
        <f>IFERROR(IF(VLOOKUP($A128,'Annex 2 EHV charges'!$D:$O,9,FALSE)=0,"",VLOOKUP($A128,'Annex 2 EHV charges'!$D:$O,9,FALSE)),"")</f>
        <v/>
      </c>
      <c r="F128" s="106">
        <f>IFERROR(IF(VLOOKUP($A128,'Annex 2 EHV charges'!$D:$O,10,FALSE)=0,"",VLOOKUP($A128,'Annex 2 EHV charges'!$D:$O,10,FALSE)),"")</f>
        <v>931.53</v>
      </c>
      <c r="G128" s="107">
        <f>IFERROR(IF(VLOOKUP($A128,'Annex 2 EHV charges'!$D:$O,11,FALSE)=0,"",VLOOKUP($A128,'Annex 2 EHV charges'!$D:$O,11,FALSE)),"")</f>
        <v>0.05</v>
      </c>
      <c r="H128" s="107">
        <f>IFERROR(IF(VLOOKUP($A128,'Annex 2 EHV charges'!$D:$O,12,FALSE)=0,"",VLOOKUP($A128,'Annex 2 EHV charges'!$D:$O,12,FALSE)),"")</f>
        <v>0.05</v>
      </c>
    </row>
    <row r="129" spans="1:8" x14ac:dyDescent="0.2">
      <c r="A129" s="104">
        <f t="array" ref="A129">IFERROR(INDEX('Annex 2 EHV charges'!$D$11:$D$410, MATCH(0, IF(ISBLANK('Annex 2 EHV charges'!$D$11:$D$410),1, COUNTIF(A$4:$A128, 'Annex 2 EHV charges'!$D$11:$D$410)), 0)),"")</f>
        <v>725</v>
      </c>
      <c r="B129" s="103">
        <f>IF($A129="","",VLOOKUP($A129,'Annex 2 EHV charges'!$D:$O,2,0))</f>
        <v>725</v>
      </c>
      <c r="C129" s="104">
        <f>IF($A129="","",VLOOKUP($A129,'Annex 2 EHV charges'!$D:$O,3,0))</f>
        <v>2200042142457</v>
      </c>
      <c r="D129" s="103" t="str">
        <f>IF($A129="","",VLOOKUP($A129,'Annex 2 EHV charges'!$D:$O,4,0))</f>
        <v>Woodland Barton PV 33kV Gen</v>
      </c>
      <c r="E129" s="105" t="str">
        <f>IFERROR(IF(VLOOKUP($A129,'Annex 2 EHV charges'!$D:$O,9,FALSE)=0,"",VLOOKUP($A129,'Annex 2 EHV charges'!$D:$O,9,FALSE)),"")</f>
        <v/>
      </c>
      <c r="F129" s="106">
        <f>IFERROR(IF(VLOOKUP($A129,'Annex 2 EHV charges'!$D:$O,10,FALSE)=0,"",VLOOKUP($A129,'Annex 2 EHV charges'!$D:$O,10,FALSE)),"")</f>
        <v>995.7</v>
      </c>
      <c r="G129" s="107">
        <f>IFERROR(IF(VLOOKUP($A129,'Annex 2 EHV charges'!$D:$O,11,FALSE)=0,"",VLOOKUP($A129,'Annex 2 EHV charges'!$D:$O,11,FALSE)),"")</f>
        <v>0.05</v>
      </c>
      <c r="H129" s="107">
        <f>IFERROR(IF(VLOOKUP($A129,'Annex 2 EHV charges'!$D:$O,12,FALSE)=0,"",VLOOKUP($A129,'Annex 2 EHV charges'!$D:$O,12,FALSE)),"")</f>
        <v>0.05</v>
      </c>
    </row>
    <row r="130" spans="1:8" x14ac:dyDescent="0.2">
      <c r="A130" s="104">
        <f t="array" ref="A130">IFERROR(INDEX('Annex 2 EHV charges'!$D$11:$D$410, MATCH(0, IF(ISBLANK('Annex 2 EHV charges'!$D$11:$D$410),1, COUNTIF(A$4:$A129, 'Annex 2 EHV charges'!$D$11:$D$410)), 0)),"")</f>
        <v>726</v>
      </c>
      <c r="B130" s="103">
        <f>IF($A130="","",VLOOKUP($A130,'Annex 2 EHV charges'!$D:$O,2,0))</f>
        <v>726</v>
      </c>
      <c r="C130" s="104">
        <f>IF($A130="","",VLOOKUP($A130,'Annex 2 EHV charges'!$D:$O,3,0))</f>
        <v>2200041978782</v>
      </c>
      <c r="D130" s="103" t="str">
        <f>IF($A130="","",VLOOKUP($A130,'Annex 2 EHV charges'!$D:$O,4,0))</f>
        <v>Manor PV Farm 33kV</v>
      </c>
      <c r="E130" s="105" t="str">
        <f>IFERROR(IF(VLOOKUP($A130,'Annex 2 EHV charges'!$D:$O,9,FALSE)=0,"",VLOOKUP($A130,'Annex 2 EHV charges'!$D:$O,9,FALSE)),"")</f>
        <v/>
      </c>
      <c r="F130" s="106">
        <f>IFERROR(IF(VLOOKUP($A130,'Annex 2 EHV charges'!$D:$O,10,FALSE)=0,"",VLOOKUP($A130,'Annex 2 EHV charges'!$D:$O,10,FALSE)),"")</f>
        <v>612.9</v>
      </c>
      <c r="G130" s="107">
        <f>IFERROR(IF(VLOOKUP($A130,'Annex 2 EHV charges'!$D:$O,11,FALSE)=0,"",VLOOKUP($A130,'Annex 2 EHV charges'!$D:$O,11,FALSE)),"")</f>
        <v>0.05</v>
      </c>
      <c r="H130" s="107">
        <f>IFERROR(IF(VLOOKUP($A130,'Annex 2 EHV charges'!$D:$O,12,FALSE)=0,"",VLOOKUP($A130,'Annex 2 EHV charges'!$D:$O,12,FALSE)),"")</f>
        <v>0.05</v>
      </c>
    </row>
    <row r="131" spans="1:8" x14ac:dyDescent="0.2">
      <c r="A131" s="104">
        <f t="array" ref="A131">IFERROR(INDEX('Annex 2 EHV charges'!$D$11:$D$410, MATCH(0, IF(ISBLANK('Annex 2 EHV charges'!$D$11:$D$410),1, COUNTIF(A$4:$A130, 'Annex 2 EHV charges'!$D$11:$D$410)), 0)),"")</f>
        <v>727</v>
      </c>
      <c r="B131" s="103">
        <f>IF($A131="","",VLOOKUP($A131,'Annex 2 EHV charges'!$D:$O,2,0))</f>
        <v>727</v>
      </c>
      <c r="C131" s="104">
        <f>IF($A131="","",VLOOKUP($A131,'Annex 2 EHV charges'!$D:$O,3,0))</f>
        <v>2200041978861</v>
      </c>
      <c r="D131" s="103" t="str">
        <f>IF($A131="","",VLOOKUP($A131,'Annex 2 EHV charges'!$D:$O,4,0))</f>
        <v>Churchtown Farm PV 33kV</v>
      </c>
      <c r="E131" s="105">
        <f>IFERROR(IF(VLOOKUP($A131,'Annex 2 EHV charges'!$D:$O,9,FALSE)=0,"",VLOOKUP($A131,'Annex 2 EHV charges'!$D:$O,9,FALSE)),"")</f>
        <v>-10.297000000000001</v>
      </c>
      <c r="F131" s="106">
        <f>IFERROR(IF(VLOOKUP($A131,'Annex 2 EHV charges'!$D:$O,10,FALSE)=0,"",VLOOKUP($A131,'Annex 2 EHV charges'!$D:$O,10,FALSE)),"")</f>
        <v>380.57</v>
      </c>
      <c r="G131" s="107">
        <f>IFERROR(IF(VLOOKUP($A131,'Annex 2 EHV charges'!$D:$O,11,FALSE)=0,"",VLOOKUP($A131,'Annex 2 EHV charges'!$D:$O,11,FALSE)),"")</f>
        <v>0.05</v>
      </c>
      <c r="H131" s="107">
        <f>IFERROR(IF(VLOOKUP($A131,'Annex 2 EHV charges'!$D:$O,12,FALSE)=0,"",VLOOKUP($A131,'Annex 2 EHV charges'!$D:$O,12,FALSE)),"")</f>
        <v>0.05</v>
      </c>
    </row>
    <row r="132" spans="1:8" x14ac:dyDescent="0.2">
      <c r="A132" s="104">
        <f t="array" ref="A132">IFERROR(INDEX('Annex 2 EHV charges'!$D$11:$D$410, MATCH(0, IF(ISBLANK('Annex 2 EHV charges'!$D$11:$D$410),1, COUNTIF(A$4:$A131, 'Annex 2 EHV charges'!$D$11:$D$410)), 0)),"")</f>
        <v>728</v>
      </c>
      <c r="B132" s="103">
        <f>IF($A132="","",VLOOKUP($A132,'Annex 2 EHV charges'!$D:$O,2,0))</f>
        <v>728</v>
      </c>
      <c r="C132" s="104">
        <f>IF($A132="","",VLOOKUP($A132,'Annex 2 EHV charges'!$D:$O,3,0))</f>
        <v>2200041978807</v>
      </c>
      <c r="D132" s="103" t="str">
        <f>IF($A132="","",VLOOKUP($A132,'Annex 2 EHV charges'!$D:$O,4,0))</f>
        <v>Trenouth PV 33kV</v>
      </c>
      <c r="E132" s="105" t="str">
        <f>IFERROR(IF(VLOOKUP($A132,'Annex 2 EHV charges'!$D:$O,9,FALSE)=0,"",VLOOKUP($A132,'Annex 2 EHV charges'!$D:$O,9,FALSE)),"")</f>
        <v/>
      </c>
      <c r="F132" s="106">
        <f>IFERROR(IF(VLOOKUP($A132,'Annex 2 EHV charges'!$D:$O,10,FALSE)=0,"",VLOOKUP($A132,'Annex 2 EHV charges'!$D:$O,10,FALSE)),"")</f>
        <v>1214.01</v>
      </c>
      <c r="G132" s="107">
        <f>IFERROR(IF(VLOOKUP($A132,'Annex 2 EHV charges'!$D:$O,11,FALSE)=0,"",VLOOKUP($A132,'Annex 2 EHV charges'!$D:$O,11,FALSE)),"")</f>
        <v>0.05</v>
      </c>
      <c r="H132" s="107">
        <f>IFERROR(IF(VLOOKUP($A132,'Annex 2 EHV charges'!$D:$O,12,FALSE)=0,"",VLOOKUP($A132,'Annex 2 EHV charges'!$D:$O,12,FALSE)),"")</f>
        <v>0.05</v>
      </c>
    </row>
    <row r="133" spans="1:8" x14ac:dyDescent="0.2">
      <c r="A133" s="104">
        <f t="array" ref="A133">IFERROR(INDEX('Annex 2 EHV charges'!$D$11:$D$410, MATCH(0, IF(ISBLANK('Annex 2 EHV charges'!$D$11:$D$410),1, COUNTIF(A$4:$A132, 'Annex 2 EHV charges'!$D$11:$D$410)), 0)),"")</f>
        <v>732</v>
      </c>
      <c r="B133" s="103">
        <f>IF($A133="","",VLOOKUP($A133,'Annex 2 EHV charges'!$D:$O,2,0))</f>
        <v>732</v>
      </c>
      <c r="C133" s="104">
        <f>IF($A133="","",VLOOKUP($A133,'Annex 2 EHV charges'!$D:$O,3,0))</f>
        <v>2200041979883</v>
      </c>
      <c r="D133" s="103" t="str">
        <f>IF($A133="","",VLOOKUP($A133,'Annex 2 EHV charges'!$D:$O,4,0))</f>
        <v>Howton Farm PV 33kV</v>
      </c>
      <c r="E133" s="105" t="str">
        <f>IFERROR(IF(VLOOKUP($A133,'Annex 2 EHV charges'!$D:$O,9,FALSE)=0,"",VLOOKUP($A133,'Annex 2 EHV charges'!$D:$O,9,FALSE)),"")</f>
        <v/>
      </c>
      <c r="F133" s="106">
        <f>IFERROR(IF(VLOOKUP($A133,'Annex 2 EHV charges'!$D:$O,10,FALSE)=0,"",VLOOKUP($A133,'Annex 2 EHV charges'!$D:$O,10,FALSE)),"")</f>
        <v>622.34</v>
      </c>
      <c r="G133" s="107">
        <f>IFERROR(IF(VLOOKUP($A133,'Annex 2 EHV charges'!$D:$O,11,FALSE)=0,"",VLOOKUP($A133,'Annex 2 EHV charges'!$D:$O,11,FALSE)),"")</f>
        <v>0.05</v>
      </c>
      <c r="H133" s="107">
        <f>IFERROR(IF(VLOOKUP($A133,'Annex 2 EHV charges'!$D:$O,12,FALSE)=0,"",VLOOKUP($A133,'Annex 2 EHV charges'!$D:$O,12,FALSE)),"")</f>
        <v>0.05</v>
      </c>
    </row>
    <row r="134" spans="1:8" x14ac:dyDescent="0.2">
      <c r="A134" s="104">
        <f t="array" ref="A134">IFERROR(INDEX('Annex 2 EHV charges'!$D$11:$D$410, MATCH(0, IF(ISBLANK('Annex 2 EHV charges'!$D$11:$D$410),1, COUNTIF(A$4:$A133, 'Annex 2 EHV charges'!$D$11:$D$410)), 0)),"")</f>
        <v>734</v>
      </c>
      <c r="B134" s="103">
        <f>IF($A134="","",VLOOKUP($A134,'Annex 2 EHV charges'!$D:$O,2,0))</f>
        <v>734</v>
      </c>
      <c r="C134" s="104">
        <f>IF($A134="","",VLOOKUP($A134,'Annex 2 EHV charges'!$D:$O,3,0))</f>
        <v>2200042682424</v>
      </c>
      <c r="D134" s="103" t="str">
        <f>IF($A134="","",VLOOKUP($A134,'Annex 2 EHV charges'!$D:$O,4,0))</f>
        <v xml:space="preserve">Newton Downs Farm </v>
      </c>
      <c r="E134" s="105" t="str">
        <f>IFERROR(IF(VLOOKUP($A134,'Annex 2 EHV charges'!$D:$O,9,FALSE)=0,"",VLOOKUP($A134,'Annex 2 EHV charges'!$D:$O,9,FALSE)),"")</f>
        <v/>
      </c>
      <c r="F134" s="106">
        <f>IFERROR(IF(VLOOKUP($A134,'Annex 2 EHV charges'!$D:$O,10,FALSE)=0,"",VLOOKUP($A134,'Annex 2 EHV charges'!$D:$O,10,FALSE)),"")</f>
        <v>869.17</v>
      </c>
      <c r="G134" s="107">
        <f>IFERROR(IF(VLOOKUP($A134,'Annex 2 EHV charges'!$D:$O,11,FALSE)=0,"",VLOOKUP($A134,'Annex 2 EHV charges'!$D:$O,11,FALSE)),"")</f>
        <v>0.05</v>
      </c>
      <c r="H134" s="107">
        <f>IFERROR(IF(VLOOKUP($A134,'Annex 2 EHV charges'!$D:$O,12,FALSE)=0,"",VLOOKUP($A134,'Annex 2 EHV charges'!$D:$O,12,FALSE)),"")</f>
        <v>0.05</v>
      </c>
    </row>
    <row r="135" spans="1:8" x14ac:dyDescent="0.2">
      <c r="A135" s="104">
        <f t="array" ref="A135">IFERROR(INDEX('Annex 2 EHV charges'!$D$11:$D$410, MATCH(0, IF(ISBLANK('Annex 2 EHV charges'!$D$11:$D$410),1, COUNTIF(A$4:$A134, 'Annex 2 EHV charges'!$D$11:$D$410)), 0)),"")</f>
        <v>735</v>
      </c>
      <c r="B135" s="103">
        <f>IF($A135="","",VLOOKUP($A135,'Annex 2 EHV charges'!$D:$O,2,0))</f>
        <v>735</v>
      </c>
      <c r="C135" s="104">
        <f>IF($A135="","",VLOOKUP($A135,'Annex 2 EHV charges'!$D:$O,3,0))</f>
        <v>2200041978737</v>
      </c>
      <c r="D135" s="103" t="str">
        <f>IF($A135="","",VLOOKUP($A135,'Annex 2 EHV charges'!$D:$O,4,0))</f>
        <v>East Langford PV 33kV</v>
      </c>
      <c r="E135" s="105" t="str">
        <f>IFERROR(IF(VLOOKUP($A135,'Annex 2 EHV charges'!$D:$O,9,FALSE)=0,"",VLOOKUP($A135,'Annex 2 EHV charges'!$D:$O,9,FALSE)),"")</f>
        <v/>
      </c>
      <c r="F135" s="106">
        <f>IFERROR(IF(VLOOKUP($A135,'Annex 2 EHV charges'!$D:$O,10,FALSE)=0,"",VLOOKUP($A135,'Annex 2 EHV charges'!$D:$O,10,FALSE)),"")</f>
        <v>624.80999999999995</v>
      </c>
      <c r="G135" s="107">
        <f>IFERROR(IF(VLOOKUP($A135,'Annex 2 EHV charges'!$D:$O,11,FALSE)=0,"",VLOOKUP($A135,'Annex 2 EHV charges'!$D:$O,11,FALSE)),"")</f>
        <v>0.05</v>
      </c>
      <c r="H135" s="107">
        <f>IFERROR(IF(VLOOKUP($A135,'Annex 2 EHV charges'!$D:$O,12,FALSE)=0,"",VLOOKUP($A135,'Annex 2 EHV charges'!$D:$O,12,FALSE)),"")</f>
        <v>0.05</v>
      </c>
    </row>
    <row r="136" spans="1:8" x14ac:dyDescent="0.2">
      <c r="A136" s="104">
        <f t="array" ref="A136">IFERROR(INDEX('Annex 2 EHV charges'!$D$11:$D$410, MATCH(0, IF(ISBLANK('Annex 2 EHV charges'!$D$11:$D$410),1, COUNTIF(A$4:$A135, 'Annex 2 EHV charges'!$D$11:$D$410)), 0)),"")</f>
        <v>736</v>
      </c>
      <c r="B136" s="103">
        <f>IF($A136="","",VLOOKUP($A136,'Annex 2 EHV charges'!$D:$O,2,0))</f>
        <v>736</v>
      </c>
      <c r="C136" s="104">
        <f>IF($A136="","",VLOOKUP($A136,'Annex 2 EHV charges'!$D:$O,3,0))</f>
        <v>2200042194288</v>
      </c>
      <c r="D136" s="103" t="str">
        <f>IF($A136="","",VLOOKUP($A136,'Annex 2 EHV charges'!$D:$O,4,0))</f>
        <v>NINNIS PV 33kV Gen</v>
      </c>
      <c r="E136" s="105" t="str">
        <f>IFERROR(IF(VLOOKUP($A136,'Annex 2 EHV charges'!$D:$O,9,FALSE)=0,"",VLOOKUP($A136,'Annex 2 EHV charges'!$D:$O,9,FALSE)),"")</f>
        <v/>
      </c>
      <c r="F136" s="106">
        <f>IFERROR(IF(VLOOKUP($A136,'Annex 2 EHV charges'!$D:$O,10,FALSE)=0,"",VLOOKUP($A136,'Annex 2 EHV charges'!$D:$O,10,FALSE)),"")</f>
        <v>739.61</v>
      </c>
      <c r="G136" s="107">
        <f>IFERROR(IF(VLOOKUP($A136,'Annex 2 EHV charges'!$D:$O,11,FALSE)=0,"",VLOOKUP($A136,'Annex 2 EHV charges'!$D:$O,11,FALSE)),"")</f>
        <v>0.05</v>
      </c>
      <c r="H136" s="107">
        <f>IFERROR(IF(VLOOKUP($A136,'Annex 2 EHV charges'!$D:$O,12,FALSE)=0,"",VLOOKUP($A136,'Annex 2 EHV charges'!$D:$O,12,FALSE)),"")</f>
        <v>0.05</v>
      </c>
    </row>
    <row r="137" spans="1:8" x14ac:dyDescent="0.2">
      <c r="A137" s="104">
        <f t="array" ref="A137">IFERROR(INDEX('Annex 2 EHV charges'!$D$11:$D$410, MATCH(0, IF(ISBLANK('Annex 2 EHV charges'!$D$11:$D$410),1, COUNTIF(A$4:$A136, 'Annex 2 EHV charges'!$D$11:$D$410)), 0)),"")</f>
        <v>737</v>
      </c>
      <c r="B137" s="103">
        <f>IF($A137="","",VLOOKUP($A137,'Annex 2 EHV charges'!$D:$O,2,0))</f>
        <v>737</v>
      </c>
      <c r="C137" s="104">
        <f>IF($A137="","",VLOOKUP($A137,'Annex 2 EHV charges'!$D:$O,3,0))</f>
        <v>2200042208833</v>
      </c>
      <c r="D137" s="103" t="str">
        <f>IF($A137="","",VLOOKUP($A137,'Annex 2 EHV charges'!$D:$O,4,0))</f>
        <v>Willsland PV 33kV Gen</v>
      </c>
      <c r="E137" s="105" t="str">
        <f>IFERROR(IF(VLOOKUP($A137,'Annex 2 EHV charges'!$D:$O,9,FALSE)=0,"",VLOOKUP($A137,'Annex 2 EHV charges'!$D:$O,9,FALSE)),"")</f>
        <v/>
      </c>
      <c r="F137" s="106">
        <f>IFERROR(IF(VLOOKUP($A137,'Annex 2 EHV charges'!$D:$O,10,FALSE)=0,"",VLOOKUP($A137,'Annex 2 EHV charges'!$D:$O,10,FALSE)),"")</f>
        <v>623.66</v>
      </c>
      <c r="G137" s="107">
        <f>IFERROR(IF(VLOOKUP($A137,'Annex 2 EHV charges'!$D:$O,11,FALSE)=0,"",VLOOKUP($A137,'Annex 2 EHV charges'!$D:$O,11,FALSE)),"")</f>
        <v>0.05</v>
      </c>
      <c r="H137" s="107">
        <f>IFERROR(IF(VLOOKUP($A137,'Annex 2 EHV charges'!$D:$O,12,FALSE)=0,"",VLOOKUP($A137,'Annex 2 EHV charges'!$D:$O,12,FALSE)),"")</f>
        <v>0.05</v>
      </c>
    </row>
    <row r="138" spans="1:8" x14ac:dyDescent="0.2">
      <c r="A138" s="104">
        <f t="array" ref="A138">IFERROR(INDEX('Annex 2 EHV charges'!$D$11:$D$410, MATCH(0, IF(ISBLANK('Annex 2 EHV charges'!$D$11:$D$410),1, COUNTIF(A$4:$A137, 'Annex 2 EHV charges'!$D$11:$D$410)), 0)),"")</f>
        <v>738</v>
      </c>
      <c r="B138" s="103">
        <f>IF($A138="","",VLOOKUP($A138,'Annex 2 EHV charges'!$D:$O,2,0))</f>
        <v>738</v>
      </c>
      <c r="C138" s="104">
        <f>IF($A138="","",VLOOKUP($A138,'Annex 2 EHV charges'!$D:$O,3,0))</f>
        <v>2200042141160</v>
      </c>
      <c r="D138" s="103" t="str">
        <f>IF($A138="","",VLOOKUP($A138,'Annex 2 EHV charges'!$D:$O,4,0))</f>
        <v>Eastcombe PV 33kV Gen</v>
      </c>
      <c r="E138" s="105" t="str">
        <f>IFERROR(IF(VLOOKUP($A138,'Annex 2 EHV charges'!$D:$O,9,FALSE)=0,"",VLOOKUP($A138,'Annex 2 EHV charges'!$D:$O,9,FALSE)),"")</f>
        <v/>
      </c>
      <c r="F138" s="106">
        <f>IFERROR(IF(VLOOKUP($A138,'Annex 2 EHV charges'!$D:$O,10,FALSE)=0,"",VLOOKUP($A138,'Annex 2 EHV charges'!$D:$O,10,FALSE)),"")</f>
        <v>799.33</v>
      </c>
      <c r="G138" s="107">
        <f>IFERROR(IF(VLOOKUP($A138,'Annex 2 EHV charges'!$D:$O,11,FALSE)=0,"",VLOOKUP($A138,'Annex 2 EHV charges'!$D:$O,11,FALSE)),"")</f>
        <v>0.05</v>
      </c>
      <c r="H138" s="107">
        <f>IFERROR(IF(VLOOKUP($A138,'Annex 2 EHV charges'!$D:$O,12,FALSE)=0,"",VLOOKUP($A138,'Annex 2 EHV charges'!$D:$O,12,FALSE)),"")</f>
        <v>0.05</v>
      </c>
    </row>
    <row r="139" spans="1:8" x14ac:dyDescent="0.2">
      <c r="A139" s="104">
        <f t="array" ref="A139">IFERROR(INDEX('Annex 2 EHV charges'!$D$11:$D$410, MATCH(0, IF(ISBLANK('Annex 2 EHV charges'!$D$11:$D$410),1, COUNTIF(A$4:$A138, 'Annex 2 EHV charges'!$D$11:$D$410)), 0)),"")</f>
        <v>739</v>
      </c>
      <c r="B139" s="103">
        <f>IF($A139="","",VLOOKUP($A139,'Annex 2 EHV charges'!$D:$O,2,0))</f>
        <v>739</v>
      </c>
      <c r="C139" s="104">
        <f>IF($A139="","",VLOOKUP($A139,'Annex 2 EHV charges'!$D:$O,3,0))</f>
        <v>2200042172888</v>
      </c>
      <c r="D139" s="103" t="str">
        <f>IF($A139="","",VLOOKUP($A139,'Annex 2 EHV charges'!$D:$O,4,0))</f>
        <v>Bratton Flemming PV</v>
      </c>
      <c r="E139" s="105" t="str">
        <f>IFERROR(IF(VLOOKUP($A139,'Annex 2 EHV charges'!$D:$O,9,FALSE)=0,"",VLOOKUP($A139,'Annex 2 EHV charges'!$D:$O,9,FALSE)),"")</f>
        <v/>
      </c>
      <c r="F139" s="106">
        <f>IFERROR(IF(VLOOKUP($A139,'Annex 2 EHV charges'!$D:$O,10,FALSE)=0,"",VLOOKUP($A139,'Annex 2 EHV charges'!$D:$O,10,FALSE)),"")</f>
        <v>497.36</v>
      </c>
      <c r="G139" s="107">
        <f>IFERROR(IF(VLOOKUP($A139,'Annex 2 EHV charges'!$D:$O,11,FALSE)=0,"",VLOOKUP($A139,'Annex 2 EHV charges'!$D:$O,11,FALSE)),"")</f>
        <v>0.05</v>
      </c>
      <c r="H139" s="107">
        <f>IFERROR(IF(VLOOKUP($A139,'Annex 2 EHV charges'!$D:$O,12,FALSE)=0,"",VLOOKUP($A139,'Annex 2 EHV charges'!$D:$O,12,FALSE)),"")</f>
        <v>0.05</v>
      </c>
    </row>
    <row r="140" spans="1:8" x14ac:dyDescent="0.2">
      <c r="A140" s="104">
        <f t="array" ref="A140">IFERROR(INDEX('Annex 2 EHV charges'!$D$11:$D$410, MATCH(0, IF(ISBLANK('Annex 2 EHV charges'!$D$11:$D$410),1, COUNTIF(A$4:$A139, 'Annex 2 EHV charges'!$D$11:$D$410)), 0)),"")</f>
        <v>740</v>
      </c>
      <c r="B140" s="103">
        <f>IF($A140="","",VLOOKUP($A140,'Annex 2 EHV charges'!$D:$O,2,0))</f>
        <v>740</v>
      </c>
      <c r="C140" s="104">
        <f>IF($A140="","",VLOOKUP($A140,'Annex 2 EHV charges'!$D:$O,3,0))</f>
        <v>2200042196745</v>
      </c>
      <c r="D140" s="103" t="str">
        <f>IF($A140="","",VLOOKUP($A140,'Annex 2 EHV charges'!$D:$O,4,0))</f>
        <v>Beaford Brook PV</v>
      </c>
      <c r="E140" s="105" t="str">
        <f>IFERROR(IF(VLOOKUP($A140,'Annex 2 EHV charges'!$D:$O,9,FALSE)=0,"",VLOOKUP($A140,'Annex 2 EHV charges'!$D:$O,9,FALSE)),"")</f>
        <v/>
      </c>
      <c r="F140" s="106">
        <f>IFERROR(IF(VLOOKUP($A140,'Annex 2 EHV charges'!$D:$O,10,FALSE)=0,"",VLOOKUP($A140,'Annex 2 EHV charges'!$D:$O,10,FALSE)),"")</f>
        <v>643.96</v>
      </c>
      <c r="G140" s="107">
        <f>IFERROR(IF(VLOOKUP($A140,'Annex 2 EHV charges'!$D:$O,11,FALSE)=0,"",VLOOKUP($A140,'Annex 2 EHV charges'!$D:$O,11,FALSE)),"")</f>
        <v>0.05</v>
      </c>
      <c r="H140" s="107">
        <f>IFERROR(IF(VLOOKUP($A140,'Annex 2 EHV charges'!$D:$O,12,FALSE)=0,"",VLOOKUP($A140,'Annex 2 EHV charges'!$D:$O,12,FALSE)),"")</f>
        <v>0.05</v>
      </c>
    </row>
    <row r="141" spans="1:8" x14ac:dyDescent="0.2">
      <c r="A141" s="104">
        <f t="array" ref="A141">IFERROR(INDEX('Annex 2 EHV charges'!$D$11:$D$410, MATCH(0, IF(ISBLANK('Annex 2 EHV charges'!$D$11:$D$410),1, COUNTIF(A$4:$A140, 'Annex 2 EHV charges'!$D$11:$D$410)), 0)),"")</f>
        <v>742</v>
      </c>
      <c r="B141" s="103">
        <f>IF($A141="","",VLOOKUP($A141,'Annex 2 EHV charges'!$D:$O,2,0))</f>
        <v>742</v>
      </c>
      <c r="C141" s="104">
        <f>IF($A141="","",VLOOKUP($A141,'Annex 2 EHV charges'!$D:$O,3,0))</f>
        <v>2200042206613</v>
      </c>
      <c r="D141" s="103" t="str">
        <f>IF($A141="","",VLOOKUP($A141,'Annex 2 EHV charges'!$D:$O,4,0))</f>
        <v>Park Wall PV</v>
      </c>
      <c r="E141" s="105" t="str">
        <f>IFERROR(IF(VLOOKUP($A141,'Annex 2 EHV charges'!$D:$O,9,FALSE)=0,"",VLOOKUP($A141,'Annex 2 EHV charges'!$D:$O,9,FALSE)),"")</f>
        <v/>
      </c>
      <c r="F141" s="106">
        <f>IFERROR(IF(VLOOKUP($A141,'Annex 2 EHV charges'!$D:$O,10,FALSE)=0,"",VLOOKUP($A141,'Annex 2 EHV charges'!$D:$O,10,FALSE)),"")</f>
        <v>619.61</v>
      </c>
      <c r="G141" s="107">
        <f>IFERROR(IF(VLOOKUP($A141,'Annex 2 EHV charges'!$D:$O,11,FALSE)=0,"",VLOOKUP($A141,'Annex 2 EHV charges'!$D:$O,11,FALSE)),"")</f>
        <v>0.05</v>
      </c>
      <c r="H141" s="107">
        <f>IFERROR(IF(VLOOKUP($A141,'Annex 2 EHV charges'!$D:$O,12,FALSE)=0,"",VLOOKUP($A141,'Annex 2 EHV charges'!$D:$O,12,FALSE)),"")</f>
        <v>0.05</v>
      </c>
    </row>
    <row r="142" spans="1:8" x14ac:dyDescent="0.2">
      <c r="A142" s="104">
        <f t="array" ref="A142">IFERROR(INDEX('Annex 2 EHV charges'!$D$11:$D$410, MATCH(0, IF(ISBLANK('Annex 2 EHV charges'!$D$11:$D$410),1, COUNTIF(A$4:$A141, 'Annex 2 EHV charges'!$D$11:$D$410)), 0)),"")</f>
        <v>743</v>
      </c>
      <c r="B142" s="103">
        <f>IF($A142="","",VLOOKUP($A142,'Annex 2 EHV charges'!$D:$O,2,0))</f>
        <v>743</v>
      </c>
      <c r="C142" s="104">
        <f>IF($A142="","",VLOOKUP($A142,'Annex 2 EHV charges'!$D:$O,3,0))</f>
        <v>2200042198520</v>
      </c>
      <c r="D142" s="103" t="str">
        <f>IF($A142="","",VLOOKUP($A142,'Annex 2 EHV charges'!$D:$O,4,0))</f>
        <v>Bradford Solar Park</v>
      </c>
      <c r="E142" s="105" t="str">
        <f>IFERROR(IF(VLOOKUP($A142,'Annex 2 EHV charges'!$D:$O,9,FALSE)=0,"",VLOOKUP($A142,'Annex 2 EHV charges'!$D:$O,9,FALSE)),"")</f>
        <v/>
      </c>
      <c r="F142" s="106">
        <f>IFERROR(IF(VLOOKUP($A142,'Annex 2 EHV charges'!$D:$O,10,FALSE)=0,"",VLOOKUP($A142,'Annex 2 EHV charges'!$D:$O,10,FALSE)),"")</f>
        <v>2113.0100000000002</v>
      </c>
      <c r="G142" s="107">
        <f>IFERROR(IF(VLOOKUP($A142,'Annex 2 EHV charges'!$D:$O,11,FALSE)=0,"",VLOOKUP($A142,'Annex 2 EHV charges'!$D:$O,11,FALSE)),"")</f>
        <v>0.05</v>
      </c>
      <c r="H142" s="107">
        <f>IFERROR(IF(VLOOKUP($A142,'Annex 2 EHV charges'!$D:$O,12,FALSE)=0,"",VLOOKUP($A142,'Annex 2 EHV charges'!$D:$O,12,FALSE)),"")</f>
        <v>0.05</v>
      </c>
    </row>
    <row r="143" spans="1:8" x14ac:dyDescent="0.2">
      <c r="A143" s="104">
        <f t="array" ref="A143">IFERROR(INDEX('Annex 2 EHV charges'!$D$11:$D$410, MATCH(0, IF(ISBLANK('Annex 2 EHV charges'!$D$11:$D$410),1, COUNTIF(A$4:$A142, 'Annex 2 EHV charges'!$D$11:$D$410)), 0)),"")</f>
        <v>744</v>
      </c>
      <c r="B143" s="103">
        <f>IF($A143="","",VLOOKUP($A143,'Annex 2 EHV charges'!$D:$O,2,0))</f>
        <v>744</v>
      </c>
      <c r="C143" s="104">
        <f>IF($A143="","",VLOOKUP($A143,'Annex 2 EHV charges'!$D:$O,3,0))</f>
        <v>2200041982947</v>
      </c>
      <c r="D143" s="103" t="str">
        <f>IF($A143="","",VLOOKUP($A143,'Annex 2 EHV charges'!$D:$O,4,0))</f>
        <v>Causilgey PV 33kV Gen</v>
      </c>
      <c r="E143" s="105" t="str">
        <f>IFERROR(IF(VLOOKUP($A143,'Annex 2 EHV charges'!$D:$O,9,FALSE)=0,"",VLOOKUP($A143,'Annex 2 EHV charges'!$D:$O,9,FALSE)),"")</f>
        <v/>
      </c>
      <c r="F143" s="106">
        <f>IFERROR(IF(VLOOKUP($A143,'Annex 2 EHV charges'!$D:$O,10,FALSE)=0,"",VLOOKUP($A143,'Annex 2 EHV charges'!$D:$O,10,FALSE)),"")</f>
        <v>519.91999999999996</v>
      </c>
      <c r="G143" s="107">
        <f>IFERROR(IF(VLOOKUP($A143,'Annex 2 EHV charges'!$D:$O,11,FALSE)=0,"",VLOOKUP($A143,'Annex 2 EHV charges'!$D:$O,11,FALSE)),"")</f>
        <v>0.05</v>
      </c>
      <c r="H143" s="107">
        <f>IFERROR(IF(VLOOKUP($A143,'Annex 2 EHV charges'!$D:$O,12,FALSE)=0,"",VLOOKUP($A143,'Annex 2 EHV charges'!$D:$O,12,FALSE)),"")</f>
        <v>0.05</v>
      </c>
    </row>
    <row r="144" spans="1:8" x14ac:dyDescent="0.2">
      <c r="A144" s="104">
        <f t="array" ref="A144">IFERROR(INDEX('Annex 2 EHV charges'!$D$11:$D$410, MATCH(0, IF(ISBLANK('Annex 2 EHV charges'!$D$11:$D$410),1, COUNTIF(A$4:$A143, 'Annex 2 EHV charges'!$D$11:$D$410)), 0)),"")</f>
        <v>745</v>
      </c>
      <c r="B144" s="103">
        <f>IF($A144="","",VLOOKUP($A144,'Annex 2 EHV charges'!$D:$O,2,0))</f>
        <v>745</v>
      </c>
      <c r="C144" s="104">
        <f>IF($A144="","",VLOOKUP($A144,'Annex 2 EHV charges'!$D:$O,3,0))</f>
        <v>2200042042975</v>
      </c>
      <c r="D144" s="103" t="str">
        <f>IF($A144="","",VLOOKUP($A144,'Annex 2 EHV charges'!$D:$O,4,0))</f>
        <v>Beechgrove Farm PV 33kV</v>
      </c>
      <c r="E144" s="105" t="str">
        <f>IFERROR(IF(VLOOKUP($A144,'Annex 2 EHV charges'!$D:$O,9,FALSE)=0,"",VLOOKUP($A144,'Annex 2 EHV charges'!$D:$O,9,FALSE)),"")</f>
        <v/>
      </c>
      <c r="F144" s="106">
        <f>IFERROR(IF(VLOOKUP($A144,'Annex 2 EHV charges'!$D:$O,10,FALSE)=0,"",VLOOKUP($A144,'Annex 2 EHV charges'!$D:$O,10,FALSE)),"")</f>
        <v>620.20000000000005</v>
      </c>
      <c r="G144" s="107">
        <f>IFERROR(IF(VLOOKUP($A144,'Annex 2 EHV charges'!$D:$O,11,FALSE)=0,"",VLOOKUP($A144,'Annex 2 EHV charges'!$D:$O,11,FALSE)),"")</f>
        <v>0.05</v>
      </c>
      <c r="H144" s="107">
        <f>IFERROR(IF(VLOOKUP($A144,'Annex 2 EHV charges'!$D:$O,12,FALSE)=0,"",VLOOKUP($A144,'Annex 2 EHV charges'!$D:$O,12,FALSE)),"")</f>
        <v>0.05</v>
      </c>
    </row>
    <row r="145" spans="1:8" x14ac:dyDescent="0.2">
      <c r="A145" s="104">
        <f t="array" ref="A145">IFERROR(INDEX('Annex 2 EHV charges'!$D$11:$D$410, MATCH(0, IF(ISBLANK('Annex 2 EHV charges'!$D$11:$D$410),1, COUNTIF(A$4:$A144, 'Annex 2 EHV charges'!$D$11:$D$410)), 0)),"")</f>
        <v>772</v>
      </c>
      <c r="B145" s="103">
        <f>IF($A145="","",VLOOKUP($A145,'Annex 2 EHV charges'!$D:$O,2,0))</f>
        <v>772</v>
      </c>
      <c r="C145" s="104">
        <f>IF($A145="","",VLOOKUP($A145,'Annex 2 EHV charges'!$D:$O,3,0))</f>
        <v>2200031825680</v>
      </c>
      <c r="D145" s="103" t="str">
        <f>IF($A145="","",VLOOKUP($A145,'Annex 2 EHV charges'!$D:$O,4,0))</f>
        <v>Isles of Scilly</v>
      </c>
      <c r="E145" s="105" t="str">
        <f>IFERROR(IF(VLOOKUP($A145,'Annex 2 EHV charges'!$D:$O,9,FALSE)=0,"",VLOOKUP($A145,'Annex 2 EHV charges'!$D:$O,9,FALSE)),"")</f>
        <v/>
      </c>
      <c r="F145" s="106" t="str">
        <f>IFERROR(IF(VLOOKUP($A145,'Annex 2 EHV charges'!$D:$O,10,FALSE)=0,"",VLOOKUP($A145,'Annex 2 EHV charges'!$D:$O,10,FALSE)),"")</f>
        <v/>
      </c>
      <c r="G145" s="107" t="str">
        <f>IFERROR(IF(VLOOKUP($A145,'Annex 2 EHV charges'!$D:$O,11,FALSE)=0,"",VLOOKUP($A145,'Annex 2 EHV charges'!$D:$O,11,FALSE)),"")</f>
        <v/>
      </c>
      <c r="H145" s="107" t="str">
        <f>IFERROR(IF(VLOOKUP($A145,'Annex 2 EHV charges'!$D:$O,12,FALSE)=0,"",VLOOKUP($A145,'Annex 2 EHV charges'!$D:$O,12,FALSE)),"")</f>
        <v/>
      </c>
    </row>
    <row r="146" spans="1:8" x14ac:dyDescent="0.2">
      <c r="A146" s="104">
        <f t="array" ref="A146">IFERROR(INDEX('Annex 2 EHV charges'!$D$11:$D$410, MATCH(0, IF(ISBLANK('Annex 2 EHV charges'!$D$11:$D$410),1, COUNTIF(A$4:$A145, 'Annex 2 EHV charges'!$D$11:$D$410)), 0)),"")</f>
        <v>666</v>
      </c>
      <c r="B146" s="103">
        <f>IF($A146="","",VLOOKUP($A146,'Annex 2 EHV charges'!$D:$O,2,0))</f>
        <v>666</v>
      </c>
      <c r="C146" s="104">
        <f>IF($A146="","",VLOOKUP($A146,'Annex 2 EHV charges'!$D:$O,3,0))</f>
        <v>2200042019354</v>
      </c>
      <c r="D146" s="103" t="str">
        <f>IF($A146="","",VLOOKUP($A146,'Annex 2 EHV charges'!$D:$O,4,0))</f>
        <v>BLACKDITCH 33kV</v>
      </c>
      <c r="E146" s="105" t="str">
        <f>IFERROR(IF(VLOOKUP($A146,'Annex 2 EHV charges'!$D:$O,9,FALSE)=0,"",VLOOKUP($A146,'Annex 2 EHV charges'!$D:$O,9,FALSE)),"")</f>
        <v/>
      </c>
      <c r="F146" s="106">
        <f>IFERROR(IF(VLOOKUP($A146,'Annex 2 EHV charges'!$D:$O,10,FALSE)=0,"",VLOOKUP($A146,'Annex 2 EHV charges'!$D:$O,10,FALSE)),"")</f>
        <v>462.46</v>
      </c>
      <c r="G146" s="107">
        <f>IFERROR(IF(VLOOKUP($A146,'Annex 2 EHV charges'!$D:$O,11,FALSE)=0,"",VLOOKUP($A146,'Annex 2 EHV charges'!$D:$O,11,FALSE)),"")</f>
        <v>0.05</v>
      </c>
      <c r="H146" s="107">
        <f>IFERROR(IF(VLOOKUP($A146,'Annex 2 EHV charges'!$D:$O,12,FALSE)=0,"",VLOOKUP($A146,'Annex 2 EHV charges'!$D:$O,12,FALSE)),"")</f>
        <v>0.05</v>
      </c>
    </row>
    <row r="147" spans="1:8" x14ac:dyDescent="0.2">
      <c r="A147" s="104">
        <f t="array" ref="A147">IFERROR(INDEX('Annex 2 EHV charges'!$D$11:$D$410, MATCH(0, IF(ISBLANK('Annex 2 EHV charges'!$D$11:$D$410),1, COUNTIF(A$4:$A146, 'Annex 2 EHV charges'!$D$11:$D$410)), 0)),"")</f>
        <v>806</v>
      </c>
      <c r="B147" s="103">
        <f>IF($A147="","",VLOOKUP($A147,'Annex 2 EHV charges'!$D:$O,2,0))</f>
        <v>806</v>
      </c>
      <c r="C147" s="104">
        <f>IF($A147="","",VLOOKUP($A147,'Annex 2 EHV charges'!$D:$O,3,0))</f>
        <v>2200041310085</v>
      </c>
      <c r="D147" s="103" t="str">
        <f>IF($A147="","",VLOOKUP($A147,'Annex 2 EHV charges'!$D:$O,4,0))</f>
        <v>Avonmouth Docks Boundary</v>
      </c>
      <c r="E147" s="105" t="str">
        <f>IFERROR(IF(VLOOKUP($A147,'Annex 2 EHV charges'!$D:$O,9,FALSE)=0,"",VLOOKUP($A147,'Annex 2 EHV charges'!$D:$O,9,FALSE)),"")</f>
        <v/>
      </c>
      <c r="F147" s="106" t="str">
        <f>IFERROR(IF(VLOOKUP($A147,'Annex 2 EHV charges'!$D:$O,10,FALSE)=0,"",VLOOKUP($A147,'Annex 2 EHV charges'!$D:$O,10,FALSE)),"")</f>
        <v/>
      </c>
      <c r="G147" s="107" t="str">
        <f>IFERROR(IF(VLOOKUP($A147,'Annex 2 EHV charges'!$D:$O,11,FALSE)=0,"",VLOOKUP($A147,'Annex 2 EHV charges'!$D:$O,11,FALSE)),"")</f>
        <v/>
      </c>
      <c r="H147" s="107" t="str">
        <f>IFERROR(IF(VLOOKUP($A147,'Annex 2 EHV charges'!$D:$O,12,FALSE)=0,"",VLOOKUP($A147,'Annex 2 EHV charges'!$D:$O,12,FALSE)),"")</f>
        <v/>
      </c>
    </row>
    <row r="148" spans="1:8" x14ac:dyDescent="0.2">
      <c r="A148" s="104">
        <f t="array" ref="A148">IFERROR(INDEX('Annex 2 EHV charges'!$D$11:$D$410, MATCH(0, IF(ISBLANK('Annex 2 EHV charges'!$D$11:$D$410),1, COUNTIF(A$4:$A147, 'Annex 2 EHV charges'!$D$11:$D$410)), 0)),"")</f>
        <v>586</v>
      </c>
      <c r="B148" s="103">
        <f>IF($A148="","",VLOOKUP($A148,'Annex 2 EHV charges'!$D:$O,2,0))</f>
        <v>586</v>
      </c>
      <c r="C148" s="104">
        <f>IF($A148="","",VLOOKUP($A148,'Annex 2 EHV charges'!$D:$O,3,0))</f>
        <v>2200042534080</v>
      </c>
      <c r="D148" s="103" t="str">
        <f>IF($A148="","",VLOOKUP($A148,'Annex 2 EHV charges'!$D:$O,4,0))</f>
        <v>CERC St Dennis</v>
      </c>
      <c r="E148" s="105" t="str">
        <f>IFERROR(IF(VLOOKUP($A148,'Annex 2 EHV charges'!$D:$O,9,FALSE)=0,"",VLOOKUP($A148,'Annex 2 EHV charges'!$D:$O,9,FALSE)),"")</f>
        <v/>
      </c>
      <c r="F148" s="106">
        <f>IFERROR(IF(VLOOKUP($A148,'Annex 2 EHV charges'!$D:$O,10,FALSE)=0,"",VLOOKUP($A148,'Annex 2 EHV charges'!$D:$O,10,FALSE)),"")</f>
        <v>10996.75</v>
      </c>
      <c r="G148" s="107">
        <f>IFERROR(IF(VLOOKUP($A148,'Annex 2 EHV charges'!$D:$O,11,FALSE)=0,"",VLOOKUP($A148,'Annex 2 EHV charges'!$D:$O,11,FALSE)),"")</f>
        <v>0.05</v>
      </c>
      <c r="H148" s="107">
        <f>IFERROR(IF(VLOOKUP($A148,'Annex 2 EHV charges'!$D:$O,12,FALSE)=0,"",VLOOKUP($A148,'Annex 2 EHV charges'!$D:$O,12,FALSE)),"")</f>
        <v>0.05</v>
      </c>
    </row>
    <row r="149" spans="1:8" x14ac:dyDescent="0.2">
      <c r="A149" s="104">
        <f t="array" ref="A149">IFERROR(INDEX('Annex 2 EHV charges'!$D$11:$D$410, MATCH(0, IF(ISBLANK('Annex 2 EHV charges'!$D$11:$D$410),1, COUNTIF(A$4:$A148, 'Annex 2 EHV charges'!$D$11:$D$410)), 0)),"")</f>
        <v>587</v>
      </c>
      <c r="B149" s="103">
        <f>IF($A149="","",VLOOKUP($A149,'Annex 2 EHV charges'!$D:$O,2,0))</f>
        <v>587</v>
      </c>
      <c r="C149" s="104">
        <f>IF($A149="","",VLOOKUP($A149,'Annex 2 EHV charges'!$D:$O,3,0))</f>
        <v>2200042538749</v>
      </c>
      <c r="D149" s="103" t="str">
        <f>IF($A149="","",VLOOKUP($A149,'Annex 2 EHV charges'!$D:$O,4,0))</f>
        <v>Severnside Energy Recovery Centre</v>
      </c>
      <c r="E149" s="105" t="str">
        <f>IFERROR(IF(VLOOKUP($A149,'Annex 2 EHV charges'!$D:$O,9,FALSE)=0,"",VLOOKUP($A149,'Annex 2 EHV charges'!$D:$O,9,FALSE)),"")</f>
        <v/>
      </c>
      <c r="F149" s="106">
        <f>IFERROR(IF(VLOOKUP($A149,'Annex 2 EHV charges'!$D:$O,10,FALSE)=0,"",VLOOKUP($A149,'Annex 2 EHV charges'!$D:$O,10,FALSE)),"")</f>
        <v>9842.58</v>
      </c>
      <c r="G149" s="107">
        <f>IFERROR(IF(VLOOKUP($A149,'Annex 2 EHV charges'!$D:$O,11,FALSE)=0,"",VLOOKUP($A149,'Annex 2 EHV charges'!$D:$O,11,FALSE)),"")</f>
        <v>0.05</v>
      </c>
      <c r="H149" s="107">
        <f>IFERROR(IF(VLOOKUP($A149,'Annex 2 EHV charges'!$D:$O,12,FALSE)=0,"",VLOOKUP($A149,'Annex 2 EHV charges'!$D:$O,12,FALSE)),"")</f>
        <v>0.05</v>
      </c>
    </row>
    <row r="150" spans="1:8" x14ac:dyDescent="0.2">
      <c r="A150" s="104">
        <f t="array" ref="A150">IFERROR(INDEX('Annex 2 EHV charges'!$D$11:$D$410, MATCH(0, IF(ISBLANK('Annex 2 EHV charges'!$D$11:$D$410),1, COUNTIF(A$4:$A149, 'Annex 2 EHV charges'!$D$11:$D$410)), 0)),"")</f>
        <v>588</v>
      </c>
      <c r="B150" s="103">
        <f>IF($A150="","",VLOOKUP($A150,'Annex 2 EHV charges'!$D:$O,2,0))</f>
        <v>588</v>
      </c>
      <c r="C150" s="104">
        <f>IF($A150="","",VLOOKUP($A150,'Annex 2 EHV charges'!$D:$O,3,0))</f>
        <v>2200042787386</v>
      </c>
      <c r="D150" s="103" t="str">
        <f>IF($A150="","",VLOOKUP($A150,'Annex 2 EHV charges'!$D:$O,4,0))</f>
        <v>Old Green Wind Farm &amp; Battery</v>
      </c>
      <c r="E150" s="105" t="str">
        <f>IFERROR(IF(VLOOKUP($A150,'Annex 2 EHV charges'!$D:$O,9,FALSE)=0,"",VLOOKUP($A150,'Annex 2 EHV charges'!$D:$O,9,FALSE)),"")</f>
        <v/>
      </c>
      <c r="F150" s="106">
        <f>IFERROR(IF(VLOOKUP($A150,'Annex 2 EHV charges'!$D:$O,10,FALSE)=0,"",VLOOKUP($A150,'Annex 2 EHV charges'!$D:$O,10,FALSE)),"")</f>
        <v>707.62</v>
      </c>
      <c r="G150" s="107">
        <f>IFERROR(IF(VLOOKUP($A150,'Annex 2 EHV charges'!$D:$O,11,FALSE)=0,"",VLOOKUP($A150,'Annex 2 EHV charges'!$D:$O,11,FALSE)),"")</f>
        <v>0.05</v>
      </c>
      <c r="H150" s="107">
        <f>IFERROR(IF(VLOOKUP($A150,'Annex 2 EHV charges'!$D:$O,12,FALSE)=0,"",VLOOKUP($A150,'Annex 2 EHV charges'!$D:$O,12,FALSE)),"")</f>
        <v>0.05</v>
      </c>
    </row>
    <row r="151" spans="1:8" x14ac:dyDescent="0.2">
      <c r="A151" s="104">
        <f t="array" ref="A151">IFERROR(INDEX('Annex 2 EHV charges'!$D$11:$D$410, MATCH(0, IF(ISBLANK('Annex 2 EHV charges'!$D$11:$D$410),1, COUNTIF(A$4:$A150, 'Annex 2 EHV charges'!$D$11:$D$410)), 0)),"")</f>
        <v>693</v>
      </c>
      <c r="B151" s="103">
        <f>IF($A151="","",VLOOKUP($A151,'Annex 2 EHV charges'!$D:$O,2,0))</f>
        <v>693</v>
      </c>
      <c r="C151" s="104">
        <f>IF($A151="","",VLOOKUP($A151,'Annex 2 EHV charges'!$D:$O,3,0))</f>
        <v>2200031824213</v>
      </c>
      <c r="D151" s="103" t="str">
        <f>IF($A151="","",VLOOKUP($A151,'Annex 2 EHV charges'!$D:$O,4,0))</f>
        <v>SWW Roadford</v>
      </c>
      <c r="E151" s="105">
        <f>IFERROR(IF(VLOOKUP($A151,'Annex 2 EHV charges'!$D:$O,9,FALSE)=0,"",VLOOKUP($A151,'Annex 2 EHV charges'!$D:$O,9,FALSE)),"")</f>
        <v>-2.5489999999999999</v>
      </c>
      <c r="F151" s="106">
        <f>IFERROR(IF(VLOOKUP($A151,'Annex 2 EHV charges'!$D:$O,10,FALSE)=0,"",VLOOKUP($A151,'Annex 2 EHV charges'!$D:$O,10,FALSE)),"")</f>
        <v>264.57</v>
      </c>
      <c r="G151" s="107">
        <f>IFERROR(IF(VLOOKUP($A151,'Annex 2 EHV charges'!$D:$O,11,FALSE)=0,"",VLOOKUP($A151,'Annex 2 EHV charges'!$D:$O,11,FALSE)),"")</f>
        <v>0.05</v>
      </c>
      <c r="H151" s="107">
        <f>IFERROR(IF(VLOOKUP($A151,'Annex 2 EHV charges'!$D:$O,12,FALSE)=0,"",VLOOKUP($A151,'Annex 2 EHV charges'!$D:$O,12,FALSE)),"")</f>
        <v>0.05</v>
      </c>
    </row>
    <row r="152" spans="1:8" x14ac:dyDescent="0.2">
      <c r="A152" s="104">
        <f t="array" ref="A152">IFERROR(INDEX('Annex 2 EHV charges'!$D$11:$D$410, MATCH(0, IF(ISBLANK('Annex 2 EHV charges'!$D$11:$D$410),1, COUNTIF(A$4:$A151, 'Annex 2 EHV charges'!$D$11:$D$410)), 0)),"")</f>
        <v>808</v>
      </c>
      <c r="B152" s="103">
        <f>IF($A152="","",VLOOKUP($A152,'Annex 2 EHV charges'!$D:$O,2,0))</f>
        <v>808</v>
      </c>
      <c r="C152" s="104">
        <f>IF($A152="","",VLOOKUP($A152,'Annex 2 EHV charges'!$D:$O,3,0))</f>
        <v>2200031824747</v>
      </c>
      <c r="D152" s="103" t="str">
        <f>IF($A152="","",VLOOKUP($A152,'Annex 2 EHV charges'!$D:$O,4,0))</f>
        <v>BGasHallen</v>
      </c>
      <c r="E152" s="105" t="str">
        <f>IFERROR(IF(VLOOKUP($A152,'Annex 2 EHV charges'!$D:$O,9,FALSE)=0,"",VLOOKUP($A152,'Annex 2 EHV charges'!$D:$O,9,FALSE)),"")</f>
        <v/>
      </c>
      <c r="F152" s="106" t="str">
        <f>IFERROR(IF(VLOOKUP($A152,'Annex 2 EHV charges'!$D:$O,10,FALSE)=0,"",VLOOKUP($A152,'Annex 2 EHV charges'!$D:$O,10,FALSE)),"")</f>
        <v/>
      </c>
      <c r="G152" s="107" t="str">
        <f>IFERROR(IF(VLOOKUP($A152,'Annex 2 EHV charges'!$D:$O,11,FALSE)=0,"",VLOOKUP($A152,'Annex 2 EHV charges'!$D:$O,11,FALSE)),"")</f>
        <v/>
      </c>
      <c r="H152" s="107" t="str">
        <f>IFERROR(IF(VLOOKUP($A152,'Annex 2 EHV charges'!$D:$O,12,FALSE)=0,"",VLOOKUP($A152,'Annex 2 EHV charges'!$D:$O,12,FALSE)),"")</f>
        <v/>
      </c>
    </row>
    <row r="153" spans="1:8" x14ac:dyDescent="0.2">
      <c r="A153" s="104">
        <f t="array" ref="A153">IFERROR(INDEX('Annex 2 EHV charges'!$D$11:$D$410, MATCH(0, IF(ISBLANK('Annex 2 EHV charges'!$D$11:$D$410),1, COUNTIF(A$4:$A152, 'Annex 2 EHV charges'!$D$11:$D$410)), 0)),"")</f>
        <v>807</v>
      </c>
      <c r="B153" s="103">
        <f>IF($A153="","",VLOOKUP($A153,'Annex 2 EHV charges'!$D:$O,2,0))</f>
        <v>807</v>
      </c>
      <c r="C153" s="104">
        <f>IF($A153="","",VLOOKUP($A153,'Annex 2 EHV charges'!$D:$O,3,0))</f>
        <v>2200041310094</v>
      </c>
      <c r="D153" s="103" t="str">
        <f>IF($A153="","",VLOOKUP($A153,'Annex 2 EHV charges'!$D:$O,4,0))</f>
        <v>Portbury Dock</v>
      </c>
      <c r="E153" s="105" t="str">
        <f>IFERROR(IF(VLOOKUP($A153,'Annex 2 EHV charges'!$D:$O,9,FALSE)=0,"",VLOOKUP($A153,'Annex 2 EHV charges'!$D:$O,9,FALSE)),"")</f>
        <v/>
      </c>
      <c r="F153" s="106">
        <f>IFERROR(IF(VLOOKUP($A153,'Annex 2 EHV charges'!$D:$O,10,FALSE)=0,"",VLOOKUP($A153,'Annex 2 EHV charges'!$D:$O,10,FALSE)),"")</f>
        <v>193.27</v>
      </c>
      <c r="G153" s="107">
        <f>IFERROR(IF(VLOOKUP($A153,'Annex 2 EHV charges'!$D:$O,11,FALSE)=0,"",VLOOKUP($A153,'Annex 2 EHV charges'!$D:$O,11,FALSE)),"")</f>
        <v>0.05</v>
      </c>
      <c r="H153" s="107">
        <f>IFERROR(IF(VLOOKUP($A153,'Annex 2 EHV charges'!$D:$O,12,FALSE)=0,"",VLOOKUP($A153,'Annex 2 EHV charges'!$D:$O,12,FALSE)),"")</f>
        <v>0.05</v>
      </c>
    </row>
    <row r="154" spans="1:8" x14ac:dyDescent="0.2">
      <c r="A154" s="104">
        <f t="array" ref="A154">IFERROR(INDEX('Annex 2 EHV charges'!$D$11:$D$410, MATCH(0, IF(ISBLANK('Annex 2 EHV charges'!$D$11:$D$410),1, COUNTIF(A$4:$A153, 'Annex 2 EHV charges'!$D$11:$D$410)), 0)),"")</f>
        <v>795</v>
      </c>
      <c r="B154" s="103">
        <f>IF($A154="","",VLOOKUP($A154,'Annex 2 EHV charges'!$D:$O,2,0))</f>
        <v>795</v>
      </c>
      <c r="C154" s="104">
        <f>IF($A154="","",VLOOKUP($A154,'Annex 2 EHV charges'!$D:$O,3,0))</f>
        <v>2200042430770</v>
      </c>
      <c r="D154" s="103" t="str">
        <f>IF($A154="","",VLOOKUP($A154,'Annex 2 EHV charges'!$D:$O,4,0))</f>
        <v>Whatley Quarry</v>
      </c>
      <c r="E154" s="105">
        <f>IFERROR(IF(VLOOKUP($A154,'Annex 2 EHV charges'!$D:$O,9,FALSE)=0,"",VLOOKUP($A154,'Annex 2 EHV charges'!$D:$O,9,FALSE)),"")</f>
        <v>-8.1080000000000005</v>
      </c>
      <c r="F154" s="106">
        <f>IFERROR(IF(VLOOKUP($A154,'Annex 2 EHV charges'!$D:$O,10,FALSE)=0,"",VLOOKUP($A154,'Annex 2 EHV charges'!$D:$O,10,FALSE)),"")</f>
        <v>65.569999999999993</v>
      </c>
      <c r="G154" s="107">
        <f>IFERROR(IF(VLOOKUP($A154,'Annex 2 EHV charges'!$D:$O,11,FALSE)=0,"",VLOOKUP($A154,'Annex 2 EHV charges'!$D:$O,11,FALSE)),"")</f>
        <v>0.05</v>
      </c>
      <c r="H154" s="107">
        <f>IFERROR(IF(VLOOKUP($A154,'Annex 2 EHV charges'!$D:$O,12,FALSE)=0,"",VLOOKUP($A154,'Annex 2 EHV charges'!$D:$O,12,FALSE)),"")</f>
        <v>0.05</v>
      </c>
    </row>
    <row r="155" spans="1:8" x14ac:dyDescent="0.2">
      <c r="A155" s="104">
        <f t="array" ref="A155">IFERROR(INDEX('Annex 2 EHV charges'!$D$11:$D$410, MATCH(0, IF(ISBLANK('Annex 2 EHV charges'!$D$11:$D$410),1, COUNTIF(A$4:$A154, 'Annex 2 EHV charges'!$D$11:$D$410)), 0)),"")</f>
        <v>809</v>
      </c>
      <c r="B155" s="103">
        <f>IF($A155="","",VLOOKUP($A155,'Annex 2 EHV charges'!$D:$O,2,0))</f>
        <v>809</v>
      </c>
      <c r="C155" s="104">
        <f>IF($A155="","",VLOOKUP($A155,'Annex 2 EHV charges'!$D:$O,3,0))</f>
        <v>2200041209989</v>
      </c>
      <c r="D155" s="103" t="str">
        <f>IF($A155="","",VLOOKUP($A155,'Annex 2 EHV charges'!$D:$O,4,0))</f>
        <v>Hemyock (Broadpath LF)</v>
      </c>
      <c r="E155" s="105">
        <f>IFERROR(IF(VLOOKUP($A155,'Annex 2 EHV charges'!$D:$O,9,FALSE)=0,"",VLOOKUP($A155,'Annex 2 EHV charges'!$D:$O,9,FALSE)),"")</f>
        <v>-5.9710000000000001</v>
      </c>
      <c r="F155" s="106">
        <f>IFERROR(IF(VLOOKUP($A155,'Annex 2 EHV charges'!$D:$O,10,FALSE)=0,"",VLOOKUP($A155,'Annex 2 EHV charges'!$D:$O,10,FALSE)),"")</f>
        <v>124.9</v>
      </c>
      <c r="G155" s="107">
        <f>IFERROR(IF(VLOOKUP($A155,'Annex 2 EHV charges'!$D:$O,11,FALSE)=0,"",VLOOKUP($A155,'Annex 2 EHV charges'!$D:$O,11,FALSE)),"")</f>
        <v>0.05</v>
      </c>
      <c r="H155" s="107">
        <f>IFERROR(IF(VLOOKUP($A155,'Annex 2 EHV charges'!$D:$O,12,FALSE)=0,"",VLOOKUP($A155,'Annex 2 EHV charges'!$D:$O,12,FALSE)),"")</f>
        <v>0.05</v>
      </c>
    </row>
    <row r="156" spans="1:8" x14ac:dyDescent="0.2">
      <c r="A156" s="104">
        <f t="array" ref="A156">IFERROR(INDEX('Annex 2 EHV charges'!$D$11:$D$410, MATCH(0, IF(ISBLANK('Annex 2 EHV charges'!$D$11:$D$410),1, COUNTIF(A$4:$A155, 'Annex 2 EHV charges'!$D$11:$D$410)), 0)),"")</f>
        <v>794</v>
      </c>
      <c r="B156" s="103">
        <f>IF($A156="","",VLOOKUP($A156,'Annex 2 EHV charges'!$D:$O,2,0))</f>
        <v>794</v>
      </c>
      <c r="C156" s="104">
        <f>IF($A156="","",VLOOKUP($A156,'Annex 2 EHV charges'!$D:$O,3,0))</f>
        <v>2200031824524</v>
      </c>
      <c r="D156" s="103" t="str">
        <f>IF($A156="","",VLOOKUP($A156,'Annex 2 EHV charges'!$D:$O,4,0))</f>
        <v>Imerys(Torycombe)</v>
      </c>
      <c r="E156" s="105">
        <f>IFERROR(IF(VLOOKUP($A156,'Annex 2 EHV charges'!$D:$O,9,FALSE)=0,"",VLOOKUP($A156,'Annex 2 EHV charges'!$D:$O,9,FALSE)),"")</f>
        <v>-6.1740000000000004</v>
      </c>
      <c r="F156" s="106">
        <f>IFERROR(IF(VLOOKUP($A156,'Annex 2 EHV charges'!$D:$O,10,FALSE)=0,"",VLOOKUP($A156,'Annex 2 EHV charges'!$D:$O,10,FALSE)),"")</f>
        <v>119.41</v>
      </c>
      <c r="G156" s="107">
        <f>IFERROR(IF(VLOOKUP($A156,'Annex 2 EHV charges'!$D:$O,11,FALSE)=0,"",VLOOKUP($A156,'Annex 2 EHV charges'!$D:$O,11,FALSE)),"")</f>
        <v>0.05</v>
      </c>
      <c r="H156" s="107">
        <f>IFERROR(IF(VLOOKUP($A156,'Annex 2 EHV charges'!$D:$O,12,FALSE)=0,"",VLOOKUP($A156,'Annex 2 EHV charges'!$D:$O,12,FALSE)),"")</f>
        <v>0.05</v>
      </c>
    </row>
    <row r="157" spans="1:8" ht="51" x14ac:dyDescent="0.2">
      <c r="A157" s="104">
        <f t="array" ref="A157">IFERROR(INDEX('Annex 2 EHV charges'!$D$11:$D$410, MATCH(0, IF(ISBLANK('Annex 2 EHV charges'!$D$11:$D$410),1, COUNTIF(A$4:$A156, 'Annex 2 EHV charges'!$D$11:$D$410)), 0)),"")</f>
        <v>722</v>
      </c>
      <c r="B157" s="103">
        <f>IF($A157="","",VLOOKUP($A157,'Annex 2 EHV charges'!$D:$O,2,0))</f>
        <v>722</v>
      </c>
      <c r="C157" s="104" t="str">
        <f>IF($A157="","",VLOOKUP($A157,'Annex 2 EHV charges'!$D:$O,3,0))</f>
        <v>2200041987314
2200041987323</v>
      </c>
      <c r="D157" s="103" t="str">
        <f>IF($A157="","",VLOOKUP($A157,'Annex 2 EHV charges'!$D:$O,4,0))</f>
        <v>Royal United Hospital</v>
      </c>
      <c r="E157" s="105">
        <f>IFERROR(IF(VLOOKUP($A157,'Annex 2 EHV charges'!$D:$O,9,FALSE)=0,"",VLOOKUP($A157,'Annex 2 EHV charges'!$D:$O,9,FALSE)),"")</f>
        <v>-8.1929999999999996</v>
      </c>
      <c r="F157" s="106">
        <f>IFERROR(IF(VLOOKUP($A157,'Annex 2 EHV charges'!$D:$O,10,FALSE)=0,"",VLOOKUP($A157,'Annex 2 EHV charges'!$D:$O,10,FALSE)),"")</f>
        <v>113.76</v>
      </c>
      <c r="G157" s="107">
        <f>IFERROR(IF(VLOOKUP($A157,'Annex 2 EHV charges'!$D:$O,11,FALSE)=0,"",VLOOKUP($A157,'Annex 2 EHV charges'!$D:$O,11,FALSE)),"")</f>
        <v>0.05</v>
      </c>
      <c r="H157" s="107">
        <f>IFERROR(IF(VLOOKUP($A157,'Annex 2 EHV charges'!$D:$O,12,FALSE)=0,"",VLOOKUP($A157,'Annex 2 EHV charges'!$D:$O,12,FALSE)),"")</f>
        <v>0.05</v>
      </c>
    </row>
    <row r="158" spans="1:8" x14ac:dyDescent="0.2">
      <c r="A158" s="104">
        <f t="array" ref="A158">IFERROR(INDEX('Annex 2 EHV charges'!$D$11:$D$410, MATCH(0, IF(ISBLANK('Annex 2 EHV charges'!$D$11:$D$410),1, COUNTIF(A$4:$A157, 'Annex 2 EHV charges'!$D$11:$D$410)), 0)),"")</f>
        <v>776</v>
      </c>
      <c r="B158" s="103">
        <f>IF($A158="","",VLOOKUP($A158,'Annex 2 EHV charges'!$D:$O,2,0))</f>
        <v>776</v>
      </c>
      <c r="C158" s="104">
        <f>IF($A158="","",VLOOKUP($A158,'Annex 2 EHV charges'!$D:$O,3,0))</f>
        <v>2200042103449</v>
      </c>
      <c r="D158" s="103" t="str">
        <f>IF($A158="","",VLOOKUP($A158,'Annex 2 EHV charges'!$D:$O,4,0))</f>
        <v>Avonmouth BCC WF 33kV Gen</v>
      </c>
      <c r="E158" s="105" t="str">
        <f>IFERROR(IF(VLOOKUP($A158,'Annex 2 EHV charges'!$D:$O,9,FALSE)=0,"",VLOOKUP($A158,'Annex 2 EHV charges'!$D:$O,9,FALSE)),"")</f>
        <v/>
      </c>
      <c r="F158" s="106">
        <f>IFERROR(IF(VLOOKUP($A158,'Annex 2 EHV charges'!$D:$O,10,FALSE)=0,"",VLOOKUP($A158,'Annex 2 EHV charges'!$D:$O,10,FALSE)),"")</f>
        <v>761.66</v>
      </c>
      <c r="G158" s="107">
        <f>IFERROR(IF(VLOOKUP($A158,'Annex 2 EHV charges'!$D:$O,11,FALSE)=0,"",VLOOKUP($A158,'Annex 2 EHV charges'!$D:$O,11,FALSE)),"")</f>
        <v>0.05</v>
      </c>
      <c r="H158" s="107">
        <f>IFERROR(IF(VLOOKUP($A158,'Annex 2 EHV charges'!$D:$O,12,FALSE)=0,"",VLOOKUP($A158,'Annex 2 EHV charges'!$D:$O,12,FALSE)),"")</f>
        <v>0.05</v>
      </c>
    </row>
    <row r="159" spans="1:8" x14ac:dyDescent="0.2">
      <c r="A159" s="104">
        <f t="array" ref="A159">IFERROR(INDEX('Annex 2 EHV charges'!$D$11:$D$410, MATCH(0, IF(ISBLANK('Annex 2 EHV charges'!$D$11:$D$410),1, COUNTIF(A$4:$A158, 'Annex 2 EHV charges'!$D$11:$D$410)), 0)),"")</f>
        <v>777</v>
      </c>
      <c r="B159" s="103">
        <f>IF($A159="","",VLOOKUP($A159,'Annex 2 EHV charges'!$D:$O,2,0))</f>
        <v>777</v>
      </c>
      <c r="C159" s="104">
        <f>IF($A159="","",VLOOKUP($A159,'Annex 2 EHV charges'!$D:$O,3,0))</f>
        <v>2200042108289</v>
      </c>
      <c r="D159" s="103" t="str">
        <f>IF($A159="","",VLOOKUP($A159,'Annex 2 EHV charges'!$D:$O,4,0))</f>
        <v>Bodiniel PV Park 33kV Gen</v>
      </c>
      <c r="E159" s="105" t="str">
        <f>IFERROR(IF(VLOOKUP($A159,'Annex 2 EHV charges'!$D:$O,9,FALSE)=0,"",VLOOKUP($A159,'Annex 2 EHV charges'!$D:$O,9,FALSE)),"")</f>
        <v/>
      </c>
      <c r="F159" s="106">
        <f>IFERROR(IF(VLOOKUP($A159,'Annex 2 EHV charges'!$D:$O,10,FALSE)=0,"",VLOOKUP($A159,'Annex 2 EHV charges'!$D:$O,10,FALSE)),"")</f>
        <v>588.01</v>
      </c>
      <c r="G159" s="107">
        <f>IFERROR(IF(VLOOKUP($A159,'Annex 2 EHV charges'!$D:$O,11,FALSE)=0,"",VLOOKUP($A159,'Annex 2 EHV charges'!$D:$O,11,FALSE)),"")</f>
        <v>0.05</v>
      </c>
      <c r="H159" s="107">
        <f>IFERROR(IF(VLOOKUP($A159,'Annex 2 EHV charges'!$D:$O,12,FALSE)=0,"",VLOOKUP($A159,'Annex 2 EHV charges'!$D:$O,12,FALSE)),"")</f>
        <v>0.05</v>
      </c>
    </row>
    <row r="160" spans="1:8" x14ac:dyDescent="0.2">
      <c r="A160" s="104">
        <f t="array" ref="A160">IFERROR(INDEX('Annex 2 EHV charges'!$D$11:$D$410, MATCH(0, IF(ISBLANK('Annex 2 EHV charges'!$D$11:$D$410),1, COUNTIF(A$4:$A159, 'Annex 2 EHV charges'!$D$11:$D$410)), 0)),"")</f>
        <v>778</v>
      </c>
      <c r="B160" s="103">
        <f>IF($A160="","",VLOOKUP($A160,'Annex 2 EHV charges'!$D:$O,2,0))</f>
        <v>778</v>
      </c>
      <c r="C160" s="104">
        <f>IF($A160="","",VLOOKUP($A160,'Annex 2 EHV charges'!$D:$O,3,0))</f>
        <v>2200042385462</v>
      </c>
      <c r="D160" s="103" t="str">
        <f>IF($A160="","",VLOOKUP($A160,'Annex 2 EHV charges'!$D:$O,4,0))</f>
        <v>Garlenick WF 33kV</v>
      </c>
      <c r="E160" s="105" t="str">
        <f>IFERROR(IF(VLOOKUP($A160,'Annex 2 EHV charges'!$D:$O,9,FALSE)=0,"",VLOOKUP($A160,'Annex 2 EHV charges'!$D:$O,9,FALSE)),"")</f>
        <v/>
      </c>
      <c r="F160" s="106">
        <f>IFERROR(IF(VLOOKUP($A160,'Annex 2 EHV charges'!$D:$O,10,FALSE)=0,"",VLOOKUP($A160,'Annex 2 EHV charges'!$D:$O,10,FALSE)),"")</f>
        <v>2635.97</v>
      </c>
      <c r="G160" s="107">
        <f>IFERROR(IF(VLOOKUP($A160,'Annex 2 EHV charges'!$D:$O,11,FALSE)=0,"",VLOOKUP($A160,'Annex 2 EHV charges'!$D:$O,11,FALSE)),"")</f>
        <v>0.05</v>
      </c>
      <c r="H160" s="107">
        <f>IFERROR(IF(VLOOKUP($A160,'Annex 2 EHV charges'!$D:$O,12,FALSE)=0,"",VLOOKUP($A160,'Annex 2 EHV charges'!$D:$O,12,FALSE)),"")</f>
        <v>0.05</v>
      </c>
    </row>
    <row r="161" spans="1:8" x14ac:dyDescent="0.2">
      <c r="A161" s="104">
        <f t="array" ref="A161">IFERROR(INDEX('Annex 2 EHV charges'!$D$11:$D$410, MATCH(0, IF(ISBLANK('Annex 2 EHV charges'!$D$11:$D$410),1, COUNTIF(A$4:$A160, 'Annex 2 EHV charges'!$D$11:$D$410)), 0)),"")</f>
        <v>779</v>
      </c>
      <c r="B161" s="103">
        <f>IF($A161="","",VLOOKUP($A161,'Annex 2 EHV charges'!$D:$O,2,0))</f>
        <v>779</v>
      </c>
      <c r="C161" s="104">
        <f>IF($A161="","",VLOOKUP($A161,'Annex 2 EHV charges'!$D:$O,3,0))</f>
        <v>2200042165046</v>
      </c>
      <c r="D161" s="103" t="str">
        <f>IF($A161="","",VLOOKUP($A161,'Annex 2 EHV charges'!$D:$O,4,0))</f>
        <v>Warleigh Barton PV 33kV Gen</v>
      </c>
      <c r="E161" s="105" t="str">
        <f>IFERROR(IF(VLOOKUP($A161,'Annex 2 EHV charges'!$D:$O,9,FALSE)=0,"",VLOOKUP($A161,'Annex 2 EHV charges'!$D:$O,9,FALSE)),"")</f>
        <v/>
      </c>
      <c r="F161" s="106">
        <f>IFERROR(IF(VLOOKUP($A161,'Annex 2 EHV charges'!$D:$O,10,FALSE)=0,"",VLOOKUP($A161,'Annex 2 EHV charges'!$D:$O,10,FALSE)),"")</f>
        <v>763.36</v>
      </c>
      <c r="G161" s="107">
        <f>IFERROR(IF(VLOOKUP($A161,'Annex 2 EHV charges'!$D:$O,11,FALSE)=0,"",VLOOKUP($A161,'Annex 2 EHV charges'!$D:$O,11,FALSE)),"")</f>
        <v>0.05</v>
      </c>
      <c r="H161" s="107">
        <f>IFERROR(IF(VLOOKUP($A161,'Annex 2 EHV charges'!$D:$O,12,FALSE)=0,"",VLOOKUP($A161,'Annex 2 EHV charges'!$D:$O,12,FALSE)),"")</f>
        <v>0.05</v>
      </c>
    </row>
    <row r="162" spans="1:8" x14ac:dyDescent="0.2">
      <c r="A162" s="104">
        <f t="array" ref="A162">IFERROR(INDEX('Annex 2 EHV charges'!$D$11:$D$410, MATCH(0, IF(ISBLANK('Annex 2 EHV charges'!$D$11:$D$410),1, COUNTIF(A$4:$A161, 'Annex 2 EHV charges'!$D$11:$D$410)), 0)),"")</f>
        <v>780</v>
      </c>
      <c r="B162" s="103">
        <f>IF($A162="","",VLOOKUP($A162,'Annex 2 EHV charges'!$D:$O,2,0))</f>
        <v>780</v>
      </c>
      <c r="C162" s="104">
        <f>IF($A162="","",VLOOKUP($A162,'Annex 2 EHV charges'!$D:$O,3,0))</f>
        <v>2200042171458</v>
      </c>
      <c r="D162" s="103" t="str">
        <f>IF($A162="","",VLOOKUP($A162,'Annex 2 EHV charges'!$D:$O,4,0))</f>
        <v>Winnards Perch PV 33kV Gen</v>
      </c>
      <c r="E162" s="105" t="str">
        <f>IFERROR(IF(VLOOKUP($A162,'Annex 2 EHV charges'!$D:$O,9,FALSE)=0,"",VLOOKUP($A162,'Annex 2 EHV charges'!$D:$O,9,FALSE)),"")</f>
        <v/>
      </c>
      <c r="F162" s="106">
        <f>IFERROR(IF(VLOOKUP($A162,'Annex 2 EHV charges'!$D:$O,10,FALSE)=0,"",VLOOKUP($A162,'Annex 2 EHV charges'!$D:$O,10,FALSE)),"")</f>
        <v>753.13</v>
      </c>
      <c r="G162" s="107">
        <f>IFERROR(IF(VLOOKUP($A162,'Annex 2 EHV charges'!$D:$O,11,FALSE)=0,"",VLOOKUP($A162,'Annex 2 EHV charges'!$D:$O,11,FALSE)),"")</f>
        <v>0.05</v>
      </c>
      <c r="H162" s="107">
        <f>IFERROR(IF(VLOOKUP($A162,'Annex 2 EHV charges'!$D:$O,12,FALSE)=0,"",VLOOKUP($A162,'Annex 2 EHV charges'!$D:$O,12,FALSE)),"")</f>
        <v>0.05</v>
      </c>
    </row>
    <row r="163" spans="1:8" x14ac:dyDescent="0.2">
      <c r="A163" s="104">
        <f t="array" ref="A163">IFERROR(INDEX('Annex 2 EHV charges'!$D$11:$D$410, MATCH(0, IF(ISBLANK('Annex 2 EHV charges'!$D$11:$D$410),1, COUNTIF(A$4:$A162, 'Annex 2 EHV charges'!$D$11:$D$410)), 0)),"")</f>
        <v>781</v>
      </c>
      <c r="B163" s="103">
        <f>IF($A163="","",VLOOKUP($A163,'Annex 2 EHV charges'!$D:$O,2,0))</f>
        <v>781</v>
      </c>
      <c r="C163" s="104">
        <f>IF($A163="","",VLOOKUP($A163,'Annex 2 EHV charges'!$D:$O,3,0))</f>
        <v>2200042356285</v>
      </c>
      <c r="D163" s="103" t="str">
        <f>IF($A163="","",VLOOKUP($A163,'Annex 2 EHV charges'!$D:$O,4,0))</f>
        <v>Galsworthy WF</v>
      </c>
      <c r="E163" s="105" t="str">
        <f>IFERROR(IF(VLOOKUP($A163,'Annex 2 EHV charges'!$D:$O,9,FALSE)=0,"",VLOOKUP($A163,'Annex 2 EHV charges'!$D:$O,9,FALSE)),"")</f>
        <v/>
      </c>
      <c r="F163" s="106">
        <f>IFERROR(IF(VLOOKUP($A163,'Annex 2 EHV charges'!$D:$O,10,FALSE)=0,"",VLOOKUP($A163,'Annex 2 EHV charges'!$D:$O,10,FALSE)),"")</f>
        <v>844.85</v>
      </c>
      <c r="G163" s="107">
        <f>IFERROR(IF(VLOOKUP($A163,'Annex 2 EHV charges'!$D:$O,11,FALSE)=0,"",VLOOKUP($A163,'Annex 2 EHV charges'!$D:$O,11,FALSE)),"")</f>
        <v>0.05</v>
      </c>
      <c r="H163" s="107">
        <f>IFERROR(IF(VLOOKUP($A163,'Annex 2 EHV charges'!$D:$O,12,FALSE)=0,"",VLOOKUP($A163,'Annex 2 EHV charges'!$D:$O,12,FALSE)),"")</f>
        <v>0.05</v>
      </c>
    </row>
    <row r="164" spans="1:8" x14ac:dyDescent="0.2">
      <c r="A164" s="104">
        <f t="array" ref="A164">IFERROR(INDEX('Annex 2 EHV charges'!$D$11:$D$410, MATCH(0, IF(ISBLANK('Annex 2 EHV charges'!$D$11:$D$410),1, COUNTIF(A$4:$A163, 'Annex 2 EHV charges'!$D$11:$D$410)), 0)),"")</f>
        <v>751</v>
      </c>
      <c r="B164" s="103">
        <f>IF($A164="","",VLOOKUP($A164,'Annex 2 EHV charges'!$D:$O,2,0))</f>
        <v>751</v>
      </c>
      <c r="C164" s="104">
        <f>IF($A164="","",VLOOKUP($A164,'Annex 2 EHV charges'!$D:$O,3,0))</f>
        <v>2200032050436</v>
      </c>
      <c r="D164" s="103" t="str">
        <f>IF($A164="","",VLOOKUP($A164,'Annex 2 EHV charges'!$D:$O,4,0))</f>
        <v>RR Power Development</v>
      </c>
      <c r="E164" s="105" t="str">
        <f>IFERROR(IF(VLOOKUP($A164,'Annex 2 EHV charges'!$D:$O,9,FALSE)=0,"",VLOOKUP($A164,'Annex 2 EHV charges'!$D:$O,9,FALSE)),"")</f>
        <v/>
      </c>
      <c r="F164" s="106" t="str">
        <f>IFERROR(IF(VLOOKUP($A164,'Annex 2 EHV charges'!$D:$O,10,FALSE)=0,"",VLOOKUP($A164,'Annex 2 EHV charges'!$D:$O,10,FALSE)),"")</f>
        <v/>
      </c>
      <c r="G164" s="107" t="str">
        <f>IFERROR(IF(VLOOKUP($A164,'Annex 2 EHV charges'!$D:$O,11,FALSE)=0,"",VLOOKUP($A164,'Annex 2 EHV charges'!$D:$O,11,FALSE)),"")</f>
        <v/>
      </c>
      <c r="H164" s="107" t="str">
        <f>IFERROR(IF(VLOOKUP($A164,'Annex 2 EHV charges'!$D:$O,12,FALSE)=0,"",VLOOKUP($A164,'Annex 2 EHV charges'!$D:$O,12,FALSE)),"")</f>
        <v/>
      </c>
    </row>
    <row r="165" spans="1:8" x14ac:dyDescent="0.2">
      <c r="A165" s="104">
        <f t="array" ref="A165">IFERROR(INDEX('Annex 2 EHV charges'!$D$11:$D$410, MATCH(0, IF(ISBLANK('Annex 2 EHV charges'!$D$11:$D$410),1, COUNTIF(A$4:$A164, 'Annex 2 EHV charges'!$D$11:$D$410)), 0)),"")</f>
        <v>804</v>
      </c>
      <c r="B165" s="103">
        <f>IF($A165="","",VLOOKUP($A165,'Annex 2 EHV charges'!$D:$O,2,0))</f>
        <v>804</v>
      </c>
      <c r="C165" s="104">
        <f>IF($A165="","",VLOOKUP($A165,'Annex 2 EHV charges'!$D:$O,3,0))</f>
        <v>2200031824551</v>
      </c>
      <c r="D165" s="103" t="str">
        <f>IF($A165="","",VLOOKUP($A165,'Annex 2 EHV charges'!$D:$O,4,0))</f>
        <v>Imerys5(Drinnick)</v>
      </c>
      <c r="E165" s="105" t="str">
        <f>IFERROR(IF(VLOOKUP($A165,'Annex 2 EHV charges'!$D:$O,9,FALSE)=0,"",VLOOKUP($A165,'Annex 2 EHV charges'!$D:$O,9,FALSE)),"")</f>
        <v/>
      </c>
      <c r="F165" s="106" t="str">
        <f>IFERROR(IF(VLOOKUP($A165,'Annex 2 EHV charges'!$D:$O,10,FALSE)=0,"",VLOOKUP($A165,'Annex 2 EHV charges'!$D:$O,10,FALSE)),"")</f>
        <v/>
      </c>
      <c r="G165" s="107" t="str">
        <f>IFERROR(IF(VLOOKUP($A165,'Annex 2 EHV charges'!$D:$O,11,FALSE)=0,"",VLOOKUP($A165,'Annex 2 EHV charges'!$D:$O,11,FALSE)),"")</f>
        <v/>
      </c>
      <c r="H165" s="107" t="str">
        <f>IFERROR(IF(VLOOKUP($A165,'Annex 2 EHV charges'!$D:$O,12,FALSE)=0,"",VLOOKUP($A165,'Annex 2 EHV charges'!$D:$O,12,FALSE)),"")</f>
        <v/>
      </c>
    </row>
    <row r="166" spans="1:8" x14ac:dyDescent="0.2">
      <c r="A166" s="104">
        <f t="array" ref="A166">IFERROR(INDEX('Annex 2 EHV charges'!$D$11:$D$410, MATCH(0, IF(ISBLANK('Annex 2 EHV charges'!$D$11:$D$410),1, COUNTIF(A$4:$A165, 'Annex 2 EHV charges'!$D$11:$D$410)), 0)),"")</f>
        <v>803</v>
      </c>
      <c r="B166" s="103">
        <f>IF($A166="","",VLOOKUP($A166,'Annex 2 EHV charges'!$D:$O,2,0))</f>
        <v>803</v>
      </c>
      <c r="C166" s="104">
        <f>IF($A166="","",VLOOKUP($A166,'Annex 2 EHV charges'!$D:$O,3,0))</f>
        <v>2200030347690</v>
      </c>
      <c r="D166" s="103" t="str">
        <f>IF($A166="","",VLOOKUP($A166,'Annex 2 EHV charges'!$D:$O,4,0))</f>
        <v>Imerys4(Bugle)</v>
      </c>
      <c r="E166" s="105">
        <f>IFERROR(IF(VLOOKUP($A166,'Annex 2 EHV charges'!$D:$O,9,FALSE)=0,"",VLOOKUP($A166,'Annex 2 EHV charges'!$D:$O,9,FALSE)),"")</f>
        <v>-1.71</v>
      </c>
      <c r="F166" s="106">
        <f>IFERROR(IF(VLOOKUP($A166,'Annex 2 EHV charges'!$D:$O,10,FALSE)=0,"",VLOOKUP($A166,'Annex 2 EHV charges'!$D:$O,10,FALSE)),"")</f>
        <v>241.02</v>
      </c>
      <c r="G166" s="107">
        <f>IFERROR(IF(VLOOKUP($A166,'Annex 2 EHV charges'!$D:$O,11,FALSE)=0,"",VLOOKUP($A166,'Annex 2 EHV charges'!$D:$O,11,FALSE)),"")</f>
        <v>0.05</v>
      </c>
      <c r="H166" s="107">
        <f>IFERROR(IF(VLOOKUP($A166,'Annex 2 EHV charges'!$D:$O,12,FALSE)=0,"",VLOOKUP($A166,'Annex 2 EHV charges'!$D:$O,12,FALSE)),"")</f>
        <v>0.05</v>
      </c>
    </row>
    <row r="167" spans="1:8" x14ac:dyDescent="0.2">
      <c r="A167" s="104">
        <f t="array" ref="A167">IFERROR(INDEX('Annex 2 EHV charges'!$D$11:$D$410, MATCH(0, IF(ISBLANK('Annex 2 EHV charges'!$D$11:$D$410),1, COUNTIF(A$4:$A166, 'Annex 2 EHV charges'!$D$11:$D$410)), 0)),"")</f>
        <v>801</v>
      </c>
      <c r="B167" s="103">
        <f>IF($A167="","",VLOOKUP($A167,'Annex 2 EHV charges'!$D:$O,2,0))</f>
        <v>801</v>
      </c>
      <c r="C167" s="104">
        <f>IF($A167="","",VLOOKUP($A167,'Annex 2 EHV charges'!$D:$O,3,0))</f>
        <v>2200031824738</v>
      </c>
      <c r="D167" s="103" t="str">
        <f>IF($A167="","",VLOOKUP($A167,'Annex 2 EHV charges'!$D:$O,4,0))</f>
        <v>Imerys3(Trebal)</v>
      </c>
      <c r="E167" s="105" t="str">
        <f>IFERROR(IF(VLOOKUP($A167,'Annex 2 EHV charges'!$D:$O,9,FALSE)=0,"",VLOOKUP($A167,'Annex 2 EHV charges'!$D:$O,9,FALSE)),"")</f>
        <v/>
      </c>
      <c r="F167" s="106" t="str">
        <f>IFERROR(IF(VLOOKUP($A167,'Annex 2 EHV charges'!$D:$O,10,FALSE)=0,"",VLOOKUP($A167,'Annex 2 EHV charges'!$D:$O,10,FALSE)),"")</f>
        <v/>
      </c>
      <c r="G167" s="107" t="str">
        <f>IFERROR(IF(VLOOKUP($A167,'Annex 2 EHV charges'!$D:$O,11,FALSE)=0,"",VLOOKUP($A167,'Annex 2 EHV charges'!$D:$O,11,FALSE)),"")</f>
        <v/>
      </c>
      <c r="H167" s="107" t="str">
        <f>IFERROR(IF(VLOOKUP($A167,'Annex 2 EHV charges'!$D:$O,12,FALSE)=0,"",VLOOKUP($A167,'Annex 2 EHV charges'!$D:$O,12,FALSE)),"")</f>
        <v/>
      </c>
    </row>
    <row r="168" spans="1:8" x14ac:dyDescent="0.2">
      <c r="A168" s="104">
        <f t="array" ref="A168">IFERROR(INDEX('Annex 2 EHV charges'!$D$11:$D$410, MATCH(0, IF(ISBLANK('Annex 2 EHV charges'!$D$11:$D$410),1, COUNTIF(A$4:$A167, 'Annex 2 EHV charges'!$D$11:$D$410)), 0)),"")</f>
        <v>802</v>
      </c>
      <c r="B168" s="103">
        <f>IF($A168="","",VLOOKUP($A168,'Annex 2 EHV charges'!$D:$O,2,0))</f>
        <v>802</v>
      </c>
      <c r="C168" s="104">
        <f>IF($A168="","",VLOOKUP($A168,'Annex 2 EHV charges'!$D:$O,3,0))</f>
        <v>2200031824490</v>
      </c>
      <c r="D168" s="103" t="str">
        <f>IF($A168="","",VLOOKUP($A168,'Annex 2 EHV charges'!$D:$O,4,0))</f>
        <v>Imerys6(Par)</v>
      </c>
      <c r="E168" s="105" t="str">
        <f>IFERROR(IF(VLOOKUP($A168,'Annex 2 EHV charges'!$D:$O,9,FALSE)=0,"",VLOOKUP($A168,'Annex 2 EHV charges'!$D:$O,9,FALSE)),"")</f>
        <v/>
      </c>
      <c r="F168" s="106" t="str">
        <f>IFERROR(IF(VLOOKUP($A168,'Annex 2 EHV charges'!$D:$O,10,FALSE)=0,"",VLOOKUP($A168,'Annex 2 EHV charges'!$D:$O,10,FALSE)),"")</f>
        <v/>
      </c>
      <c r="G168" s="107" t="str">
        <f>IFERROR(IF(VLOOKUP($A168,'Annex 2 EHV charges'!$D:$O,11,FALSE)=0,"",VLOOKUP($A168,'Annex 2 EHV charges'!$D:$O,11,FALSE)),"")</f>
        <v/>
      </c>
      <c r="H168" s="107" t="str">
        <f>IFERROR(IF(VLOOKUP($A168,'Annex 2 EHV charges'!$D:$O,12,FALSE)=0,"",VLOOKUP($A168,'Annex 2 EHV charges'!$D:$O,12,FALSE)),"")</f>
        <v/>
      </c>
    </row>
    <row r="169" spans="1:8" x14ac:dyDescent="0.2">
      <c r="A169" s="104">
        <f t="array" ref="A169">IFERROR(INDEX('Annex 2 EHV charges'!$D$11:$D$410, MATCH(0, IF(ISBLANK('Annex 2 EHV charges'!$D$11:$D$410),1, COUNTIF(A$4:$A168, 'Annex 2 EHV charges'!$D$11:$D$410)), 0)),"")</f>
        <v>733</v>
      </c>
      <c r="B169" s="103">
        <f>IF($A169="","",VLOOKUP($A169,'Annex 2 EHV charges'!$D:$O,2,0))</f>
        <v>733</v>
      </c>
      <c r="C169" s="104" t="str">
        <f>IF($A169="","",VLOOKUP($A169,'Annex 2 EHV charges'!$D:$O,3,0))</f>
        <v xml:space="preserve"> </v>
      </c>
      <c r="D169" s="103" t="str">
        <f>IF($A169="","",VLOOKUP($A169,'Annex 2 EHV charges'!$D:$O,4,0))</f>
        <v>DML - North</v>
      </c>
      <c r="E169" s="105" t="str">
        <f>IFERROR(IF(VLOOKUP($A169,'Annex 2 EHV charges'!$D:$O,9,FALSE)=0,"",VLOOKUP($A169,'Annex 2 EHV charges'!$D:$O,9,FALSE)),"")</f>
        <v/>
      </c>
      <c r="F169" s="106" t="str">
        <f>IFERROR(IF(VLOOKUP($A169,'Annex 2 EHV charges'!$D:$O,10,FALSE)=0,"",VLOOKUP($A169,'Annex 2 EHV charges'!$D:$O,10,FALSE)),"")</f>
        <v/>
      </c>
      <c r="G169" s="107" t="str">
        <f>IFERROR(IF(VLOOKUP($A169,'Annex 2 EHV charges'!$D:$O,11,FALSE)=0,"",VLOOKUP($A169,'Annex 2 EHV charges'!$D:$O,11,FALSE)),"")</f>
        <v/>
      </c>
      <c r="H169" s="107" t="str">
        <f>IFERROR(IF(VLOOKUP($A169,'Annex 2 EHV charges'!$D:$O,12,FALSE)=0,"",VLOOKUP($A169,'Annex 2 EHV charges'!$D:$O,12,FALSE)),"")</f>
        <v/>
      </c>
    </row>
    <row r="170" spans="1:8" x14ac:dyDescent="0.2">
      <c r="A170" s="104">
        <f t="array" ref="A170">IFERROR(INDEX('Annex 2 EHV charges'!$D$11:$D$410, MATCH(0, IF(ISBLANK('Annex 2 EHV charges'!$D$11:$D$410),1, COUNTIF(A$4:$A169, 'Annex 2 EHV charges'!$D$11:$D$410)), 0)),"")</f>
        <v>790</v>
      </c>
      <c r="B170" s="103">
        <f>IF($A170="","",VLOOKUP($A170,'Annex 2 EHV charges'!$D:$O,2,0))</f>
        <v>790</v>
      </c>
      <c r="C170" s="104">
        <f>IF($A170="","",VLOOKUP($A170,'Annex 2 EHV charges'!$D:$O,3,0))</f>
        <v>2200042163493</v>
      </c>
      <c r="D170" s="103" t="str">
        <f>IF($A170="","",VLOOKUP($A170,'Annex 2 EHV charges'!$D:$O,4,0))</f>
        <v>Marley Thatch PV</v>
      </c>
      <c r="E170" s="105" t="str">
        <f>IFERROR(IF(VLOOKUP($A170,'Annex 2 EHV charges'!$D:$O,9,FALSE)=0,"",VLOOKUP($A170,'Annex 2 EHV charges'!$D:$O,9,FALSE)),"")</f>
        <v/>
      </c>
      <c r="F170" s="106">
        <f>IFERROR(IF(VLOOKUP($A170,'Annex 2 EHV charges'!$D:$O,10,FALSE)=0,"",VLOOKUP($A170,'Annex 2 EHV charges'!$D:$O,10,FALSE)),"")</f>
        <v>615.07000000000005</v>
      </c>
      <c r="G170" s="107">
        <f>IFERROR(IF(VLOOKUP($A170,'Annex 2 EHV charges'!$D:$O,11,FALSE)=0,"",VLOOKUP($A170,'Annex 2 EHV charges'!$D:$O,11,FALSE)),"")</f>
        <v>0.05</v>
      </c>
      <c r="H170" s="107">
        <f>IFERROR(IF(VLOOKUP($A170,'Annex 2 EHV charges'!$D:$O,12,FALSE)=0,"",VLOOKUP($A170,'Annex 2 EHV charges'!$D:$O,12,FALSE)),"")</f>
        <v>0.05</v>
      </c>
    </row>
    <row r="171" spans="1:8" ht="76.5" x14ac:dyDescent="0.2">
      <c r="A171" s="104">
        <f t="array" ref="A171">IFERROR(INDEX('Annex 2 EHV charges'!$D$11:$D$410, MATCH(0, IF(ISBLANK('Annex 2 EHV charges'!$D$11:$D$410),1, COUNTIF(A$4:$A170, 'Annex 2 EHV charges'!$D$11:$D$410)), 0)),"")</f>
        <v>793</v>
      </c>
      <c r="B171" s="103">
        <f>IF($A171="","",VLOOKUP($A171,'Annex 2 EHV charges'!$D:$O,2,0))</f>
        <v>793</v>
      </c>
      <c r="C171" s="104" t="str">
        <f>IF($A171="","",VLOOKUP($A171,'Annex 2 EHV charges'!$D:$O,3,0))</f>
        <v>2200042093720
2200042093739
2200042093757</v>
      </c>
      <c r="D171" s="103" t="str">
        <f>IF($A171="","",VLOOKUP($A171,'Annex 2 EHV charges'!$D:$O,4,0))</f>
        <v>Bristol Royal Infirmary</v>
      </c>
      <c r="E171" s="105">
        <f>IFERROR(IF(VLOOKUP($A171,'Annex 2 EHV charges'!$D:$O,9,FALSE)=0,"",VLOOKUP($A171,'Annex 2 EHV charges'!$D:$O,9,FALSE)),"")</f>
        <v>-1.9710000000000001</v>
      </c>
      <c r="F171" s="106">
        <f>IFERROR(IF(VLOOKUP($A171,'Annex 2 EHV charges'!$D:$O,10,FALSE)=0,"",VLOOKUP($A171,'Annex 2 EHV charges'!$D:$O,10,FALSE)),"")</f>
        <v>331.96</v>
      </c>
      <c r="G171" s="107">
        <f>IFERROR(IF(VLOOKUP($A171,'Annex 2 EHV charges'!$D:$O,11,FALSE)=0,"",VLOOKUP($A171,'Annex 2 EHV charges'!$D:$O,11,FALSE)),"")</f>
        <v>0.05</v>
      </c>
      <c r="H171" s="107">
        <f>IFERROR(IF(VLOOKUP($A171,'Annex 2 EHV charges'!$D:$O,12,FALSE)=0,"",VLOOKUP($A171,'Annex 2 EHV charges'!$D:$O,12,FALSE)),"")</f>
        <v>0.05</v>
      </c>
    </row>
    <row r="172" spans="1:8" x14ac:dyDescent="0.2">
      <c r="A172" s="104">
        <f t="array" ref="A172">IFERROR(INDEX('Annex 2 EHV charges'!$D$11:$D$410, MATCH(0, IF(ISBLANK('Annex 2 EHV charges'!$D$11:$D$410),1, COUNTIF(A$4:$A171, 'Annex 2 EHV charges'!$D$11:$D$410)), 0)),"")</f>
        <v>792</v>
      </c>
      <c r="B172" s="103">
        <f>IF($A172="","",VLOOKUP($A172,'Annex 2 EHV charges'!$D:$O,2,0))</f>
        <v>792</v>
      </c>
      <c r="C172" s="104">
        <f>IF($A172="","",VLOOKUP($A172,'Annex 2 EHV charges'!$D:$O,3,0))</f>
        <v>2200042163457</v>
      </c>
      <c r="D172" s="103" t="str">
        <f>IF($A172="","",VLOOKUP($A172,'Annex 2 EHV charges'!$D:$O,4,0))</f>
        <v>Burrowton Farm PV</v>
      </c>
      <c r="E172" s="105" t="str">
        <f>IFERROR(IF(VLOOKUP($A172,'Annex 2 EHV charges'!$D:$O,9,FALSE)=0,"",VLOOKUP($A172,'Annex 2 EHV charges'!$D:$O,9,FALSE)),"")</f>
        <v/>
      </c>
      <c r="F172" s="106">
        <f>IFERROR(IF(VLOOKUP($A172,'Annex 2 EHV charges'!$D:$O,10,FALSE)=0,"",VLOOKUP($A172,'Annex 2 EHV charges'!$D:$O,10,FALSE)),"")</f>
        <v>528.89</v>
      </c>
      <c r="G172" s="107">
        <f>IFERROR(IF(VLOOKUP($A172,'Annex 2 EHV charges'!$D:$O,11,FALSE)=0,"",VLOOKUP($A172,'Annex 2 EHV charges'!$D:$O,11,FALSE)),"")</f>
        <v>0.05</v>
      </c>
      <c r="H172" s="107">
        <f>IFERROR(IF(VLOOKUP($A172,'Annex 2 EHV charges'!$D:$O,12,FALSE)=0,"",VLOOKUP($A172,'Annex 2 EHV charges'!$D:$O,12,FALSE)),"")</f>
        <v>0.05</v>
      </c>
    </row>
    <row r="173" spans="1:8" x14ac:dyDescent="0.2">
      <c r="A173" s="104">
        <f t="array" ref="A173">IFERROR(INDEX('Annex 2 EHV charges'!$D$11:$D$410, MATCH(0, IF(ISBLANK('Annex 2 EHV charges'!$D$11:$D$410),1, COUNTIF(A$4:$A172, 'Annex 2 EHV charges'!$D$11:$D$410)), 0)),"")</f>
        <v>900</v>
      </c>
      <c r="B173" s="103">
        <f>IF($A173="","",VLOOKUP($A173,'Annex 2 EHV charges'!$D:$O,2,0))</f>
        <v>900</v>
      </c>
      <c r="C173" s="104">
        <f>IF($A173="","",VLOOKUP($A173,'Annex 2 EHV charges'!$D:$O,3,0))</f>
        <v>2200042165064</v>
      </c>
      <c r="D173" s="103" t="str">
        <f>IF($A173="","",VLOOKUP($A173,'Annex 2 EHV charges'!$D:$O,4,0))</f>
        <v>Callington Solar</v>
      </c>
      <c r="E173" s="105" t="str">
        <f>IFERROR(IF(VLOOKUP($A173,'Annex 2 EHV charges'!$D:$O,9,FALSE)=0,"",VLOOKUP($A173,'Annex 2 EHV charges'!$D:$O,9,FALSE)),"")</f>
        <v/>
      </c>
      <c r="F173" s="106">
        <f>IFERROR(IF(VLOOKUP($A173,'Annex 2 EHV charges'!$D:$O,10,FALSE)=0,"",VLOOKUP($A173,'Annex 2 EHV charges'!$D:$O,10,FALSE)),"")</f>
        <v>495.22</v>
      </c>
      <c r="G173" s="107">
        <f>IFERROR(IF(VLOOKUP($A173,'Annex 2 EHV charges'!$D:$O,11,FALSE)=0,"",VLOOKUP($A173,'Annex 2 EHV charges'!$D:$O,11,FALSE)),"")</f>
        <v>0.05</v>
      </c>
      <c r="H173" s="107">
        <f>IFERROR(IF(VLOOKUP($A173,'Annex 2 EHV charges'!$D:$O,12,FALSE)=0,"",VLOOKUP($A173,'Annex 2 EHV charges'!$D:$O,12,FALSE)),"")</f>
        <v>0.05</v>
      </c>
    </row>
    <row r="174" spans="1:8" x14ac:dyDescent="0.2">
      <c r="A174" s="104">
        <f t="array" ref="A174">IFERROR(INDEX('Annex 2 EHV charges'!$D$11:$D$410, MATCH(0, IF(ISBLANK('Annex 2 EHV charges'!$D$11:$D$410),1, COUNTIF(A$4:$A173, 'Annex 2 EHV charges'!$D$11:$D$410)), 0)),"")</f>
        <v>901</v>
      </c>
      <c r="B174" s="103">
        <f>IF($A174="","",VLOOKUP($A174,'Annex 2 EHV charges'!$D:$O,2,0))</f>
        <v>901</v>
      </c>
      <c r="C174" s="104">
        <f>IF($A174="","",VLOOKUP($A174,'Annex 2 EHV charges'!$D:$O,3,0))</f>
        <v>2200042165082</v>
      </c>
      <c r="D174" s="103" t="str">
        <f>IF($A174="","",VLOOKUP($A174,'Annex 2 EHV charges'!$D:$O,4,0))</f>
        <v>Hope Solar</v>
      </c>
      <c r="E174" s="105" t="str">
        <f>IFERROR(IF(VLOOKUP($A174,'Annex 2 EHV charges'!$D:$O,9,FALSE)=0,"",VLOOKUP($A174,'Annex 2 EHV charges'!$D:$O,9,FALSE)),"")</f>
        <v/>
      </c>
      <c r="F174" s="106">
        <f>IFERROR(IF(VLOOKUP($A174,'Annex 2 EHV charges'!$D:$O,10,FALSE)=0,"",VLOOKUP($A174,'Annex 2 EHV charges'!$D:$O,10,FALSE)),"")</f>
        <v>782.6</v>
      </c>
      <c r="G174" s="107">
        <f>IFERROR(IF(VLOOKUP($A174,'Annex 2 EHV charges'!$D:$O,11,FALSE)=0,"",VLOOKUP($A174,'Annex 2 EHV charges'!$D:$O,11,FALSE)),"")</f>
        <v>0.05</v>
      </c>
      <c r="H174" s="107">
        <f>IFERROR(IF(VLOOKUP($A174,'Annex 2 EHV charges'!$D:$O,12,FALSE)=0,"",VLOOKUP($A174,'Annex 2 EHV charges'!$D:$O,12,FALSE)),"")</f>
        <v>0.05</v>
      </c>
    </row>
    <row r="175" spans="1:8" x14ac:dyDescent="0.2">
      <c r="A175" s="104">
        <f t="array" ref="A175">IFERROR(INDEX('Annex 2 EHV charges'!$D$11:$D$410, MATCH(0, IF(ISBLANK('Annex 2 EHV charges'!$D$11:$D$410),1, COUNTIF(A$4:$A174, 'Annex 2 EHV charges'!$D$11:$D$410)), 0)),"")</f>
        <v>903</v>
      </c>
      <c r="B175" s="103">
        <f>IF($A175="","",VLOOKUP($A175,'Annex 2 EHV charges'!$D:$O,2,0))</f>
        <v>903</v>
      </c>
      <c r="C175" s="104">
        <f>IF($A175="","",VLOOKUP($A175,'Annex 2 EHV charges'!$D:$O,3,0))</f>
        <v>2200042172052</v>
      </c>
      <c r="D175" s="103" t="str">
        <f>IF($A175="","",VLOOKUP($A175,'Annex 2 EHV charges'!$D:$O,4,0))</f>
        <v>NES Kingsweston Lane</v>
      </c>
      <c r="E175" s="105">
        <f>IFERROR(IF(VLOOKUP($A175,'Annex 2 EHV charges'!$D:$O,9,FALSE)=0,"",VLOOKUP($A175,'Annex 2 EHV charges'!$D:$O,9,FALSE)),"")</f>
        <v>-0.27500000000000002</v>
      </c>
      <c r="F175" s="106">
        <f>IFERROR(IF(VLOOKUP($A175,'Annex 2 EHV charges'!$D:$O,10,FALSE)=0,"",VLOOKUP($A175,'Annex 2 EHV charges'!$D:$O,10,FALSE)),"")</f>
        <v>501.96</v>
      </c>
      <c r="G175" s="107">
        <f>IFERROR(IF(VLOOKUP($A175,'Annex 2 EHV charges'!$D:$O,11,FALSE)=0,"",VLOOKUP($A175,'Annex 2 EHV charges'!$D:$O,11,FALSE)),"")</f>
        <v>0.05</v>
      </c>
      <c r="H175" s="107">
        <f>IFERROR(IF(VLOOKUP($A175,'Annex 2 EHV charges'!$D:$O,12,FALSE)=0,"",VLOOKUP($A175,'Annex 2 EHV charges'!$D:$O,12,FALSE)),"")</f>
        <v>0.05</v>
      </c>
    </row>
    <row r="176" spans="1:8" x14ac:dyDescent="0.2">
      <c r="A176" s="104">
        <f t="array" ref="A176">IFERROR(INDEX('Annex 2 EHV charges'!$D$11:$D$410, MATCH(0, IF(ISBLANK('Annex 2 EHV charges'!$D$11:$D$410),1, COUNTIF(A$4:$A175, 'Annex 2 EHV charges'!$D$11:$D$410)), 0)),"")</f>
        <v>905</v>
      </c>
      <c r="B176" s="103">
        <f>IF($A176="","",VLOOKUP($A176,'Annex 2 EHV charges'!$D:$O,2,0))</f>
        <v>905</v>
      </c>
      <c r="C176" s="104">
        <f>IF($A176="","",VLOOKUP($A176,'Annex 2 EHV charges'!$D:$O,3,0))</f>
        <v>2200042169723</v>
      </c>
      <c r="D176" s="103" t="str">
        <f>IF($A176="","",VLOOKUP($A176,'Annex 2 EHV charges'!$D:$O,4,0))</f>
        <v>Slade Farm PV</v>
      </c>
      <c r="E176" s="105" t="str">
        <f>IFERROR(IF(VLOOKUP($A176,'Annex 2 EHV charges'!$D:$O,9,FALSE)=0,"",VLOOKUP($A176,'Annex 2 EHV charges'!$D:$O,9,FALSE)),"")</f>
        <v/>
      </c>
      <c r="F176" s="106">
        <f>IFERROR(IF(VLOOKUP($A176,'Annex 2 EHV charges'!$D:$O,10,FALSE)=0,"",VLOOKUP($A176,'Annex 2 EHV charges'!$D:$O,10,FALSE)),"")</f>
        <v>756.72</v>
      </c>
      <c r="G176" s="107">
        <f>IFERROR(IF(VLOOKUP($A176,'Annex 2 EHV charges'!$D:$O,11,FALSE)=0,"",VLOOKUP($A176,'Annex 2 EHV charges'!$D:$O,11,FALSE)),"")</f>
        <v>0.05</v>
      </c>
      <c r="H176" s="107">
        <f>IFERROR(IF(VLOOKUP($A176,'Annex 2 EHV charges'!$D:$O,12,FALSE)=0,"",VLOOKUP($A176,'Annex 2 EHV charges'!$D:$O,12,FALSE)),"")</f>
        <v>0.05</v>
      </c>
    </row>
    <row r="177" spans="1:8" x14ac:dyDescent="0.2">
      <c r="A177" s="104">
        <f t="array" ref="A177">IFERROR(INDEX('Annex 2 EHV charges'!$D$11:$D$410, MATCH(0, IF(ISBLANK('Annex 2 EHV charges'!$D$11:$D$410),1, COUNTIF(A$4:$A176, 'Annex 2 EHV charges'!$D$11:$D$410)), 0)),"")</f>
        <v>906</v>
      </c>
      <c r="B177" s="103">
        <f>IF($A177="","",VLOOKUP($A177,'Annex 2 EHV charges'!$D:$O,2,0))</f>
        <v>906</v>
      </c>
      <c r="C177" s="104">
        <f>IF($A177="","",VLOOKUP($A177,'Annex 2 EHV charges'!$D:$O,3,0))</f>
        <v>2200042171192</v>
      </c>
      <c r="D177" s="103" t="str">
        <f>IF($A177="","",VLOOKUP($A177,'Annex 2 EHV charges'!$D:$O,4,0))</f>
        <v>Rew Farm PV</v>
      </c>
      <c r="E177" s="105" t="str">
        <f>IFERROR(IF(VLOOKUP($A177,'Annex 2 EHV charges'!$D:$O,9,FALSE)=0,"",VLOOKUP($A177,'Annex 2 EHV charges'!$D:$O,9,FALSE)),"")</f>
        <v/>
      </c>
      <c r="F177" s="106">
        <f>IFERROR(IF(VLOOKUP($A177,'Annex 2 EHV charges'!$D:$O,10,FALSE)=0,"",VLOOKUP($A177,'Annex 2 EHV charges'!$D:$O,10,FALSE)),"")</f>
        <v>714.33</v>
      </c>
      <c r="G177" s="107">
        <f>IFERROR(IF(VLOOKUP($A177,'Annex 2 EHV charges'!$D:$O,11,FALSE)=0,"",VLOOKUP($A177,'Annex 2 EHV charges'!$D:$O,11,FALSE)),"")</f>
        <v>0.05</v>
      </c>
      <c r="H177" s="107">
        <f>IFERROR(IF(VLOOKUP($A177,'Annex 2 EHV charges'!$D:$O,12,FALSE)=0,"",VLOOKUP($A177,'Annex 2 EHV charges'!$D:$O,12,FALSE)),"")</f>
        <v>0.05</v>
      </c>
    </row>
    <row r="178" spans="1:8" x14ac:dyDescent="0.2">
      <c r="A178" s="104">
        <f t="array" ref="A178">IFERROR(INDEX('Annex 2 EHV charges'!$D$11:$D$410, MATCH(0, IF(ISBLANK('Annex 2 EHV charges'!$D$11:$D$410),1, COUNTIF(A$4:$A177, 'Annex 2 EHV charges'!$D$11:$D$410)), 0)),"")</f>
        <v>907</v>
      </c>
      <c r="B178" s="103">
        <f>IF($A178="","",VLOOKUP($A178,'Annex 2 EHV charges'!$D:$O,2,0))</f>
        <v>907</v>
      </c>
      <c r="C178" s="104">
        <f>IF($A178="","",VLOOKUP($A178,'Annex 2 EHV charges'!$D:$O,3,0))</f>
        <v>2200042171226</v>
      </c>
      <c r="D178" s="103" t="str">
        <f>IF($A178="","",VLOOKUP($A178,'Annex 2 EHV charges'!$D:$O,4,0))</f>
        <v>Higher Trenhayle PV</v>
      </c>
      <c r="E178" s="105" t="str">
        <f>IFERROR(IF(VLOOKUP($A178,'Annex 2 EHV charges'!$D:$O,9,FALSE)=0,"",VLOOKUP($A178,'Annex 2 EHV charges'!$D:$O,9,FALSE)),"")</f>
        <v/>
      </c>
      <c r="F178" s="106">
        <f>IFERROR(IF(VLOOKUP($A178,'Annex 2 EHV charges'!$D:$O,10,FALSE)=0,"",VLOOKUP($A178,'Annex 2 EHV charges'!$D:$O,10,FALSE)),"")</f>
        <v>617.92999999999995</v>
      </c>
      <c r="G178" s="107">
        <f>IFERROR(IF(VLOOKUP($A178,'Annex 2 EHV charges'!$D:$O,11,FALSE)=0,"",VLOOKUP($A178,'Annex 2 EHV charges'!$D:$O,11,FALSE)),"")</f>
        <v>0.05</v>
      </c>
      <c r="H178" s="107">
        <f>IFERROR(IF(VLOOKUP($A178,'Annex 2 EHV charges'!$D:$O,12,FALSE)=0,"",VLOOKUP($A178,'Annex 2 EHV charges'!$D:$O,12,FALSE)),"")</f>
        <v>0.05</v>
      </c>
    </row>
    <row r="179" spans="1:8" x14ac:dyDescent="0.2">
      <c r="A179" s="104">
        <f t="array" ref="A179">IFERROR(INDEX('Annex 2 EHV charges'!$D$11:$D$410, MATCH(0, IF(ISBLANK('Annex 2 EHV charges'!$D$11:$D$410),1, COUNTIF(A$4:$A178, 'Annex 2 EHV charges'!$D$11:$D$410)), 0)),"")</f>
        <v>908</v>
      </c>
      <c r="B179" s="103">
        <f>IF($A179="","",VLOOKUP($A179,'Annex 2 EHV charges'!$D:$O,2,0))</f>
        <v>908</v>
      </c>
      <c r="C179" s="104">
        <f>IF($A179="","",VLOOKUP($A179,'Annex 2 EHV charges'!$D:$O,3,0))</f>
        <v>2200042171253</v>
      </c>
      <c r="D179" s="103" t="str">
        <f>IF($A179="","",VLOOKUP($A179,'Annex 2 EHV charges'!$D:$O,4,0))</f>
        <v>Middle Treworder PV</v>
      </c>
      <c r="E179" s="105" t="str">
        <f>IFERROR(IF(VLOOKUP($A179,'Annex 2 EHV charges'!$D:$O,9,FALSE)=0,"",VLOOKUP($A179,'Annex 2 EHV charges'!$D:$O,9,FALSE)),"")</f>
        <v/>
      </c>
      <c r="F179" s="106">
        <f>IFERROR(IF(VLOOKUP($A179,'Annex 2 EHV charges'!$D:$O,10,FALSE)=0,"",VLOOKUP($A179,'Annex 2 EHV charges'!$D:$O,10,FALSE)),"")</f>
        <v>511.71</v>
      </c>
      <c r="G179" s="107">
        <f>IFERROR(IF(VLOOKUP($A179,'Annex 2 EHV charges'!$D:$O,11,FALSE)=0,"",VLOOKUP($A179,'Annex 2 EHV charges'!$D:$O,11,FALSE)),"")</f>
        <v>0.05</v>
      </c>
      <c r="H179" s="107">
        <f>IFERROR(IF(VLOOKUP($A179,'Annex 2 EHV charges'!$D:$O,12,FALSE)=0,"",VLOOKUP($A179,'Annex 2 EHV charges'!$D:$O,12,FALSE)),"")</f>
        <v>0.05</v>
      </c>
    </row>
    <row r="180" spans="1:8" x14ac:dyDescent="0.2">
      <c r="A180" s="104">
        <f t="array" ref="A180">IFERROR(INDEX('Annex 2 EHV charges'!$D$11:$D$410, MATCH(0, IF(ISBLANK('Annex 2 EHV charges'!$D$11:$D$410),1, COUNTIF(A$4:$A179, 'Annex 2 EHV charges'!$D$11:$D$410)), 0)),"")</f>
        <v>909</v>
      </c>
      <c r="B180" s="103">
        <f>IF($A180="","",VLOOKUP($A180,'Annex 2 EHV charges'!$D:$O,2,0))</f>
        <v>909</v>
      </c>
      <c r="C180" s="104">
        <f>IF($A180="","",VLOOKUP($A180,'Annex 2 EHV charges'!$D:$O,3,0))</f>
        <v>2200042171625</v>
      </c>
      <c r="D180" s="103" t="str">
        <f>IF($A180="","",VLOOKUP($A180,'Annex 2 EHV charges'!$D:$O,4,0))</f>
        <v>Penhale Farm PV</v>
      </c>
      <c r="E180" s="105" t="str">
        <f>IFERROR(IF(VLOOKUP($A180,'Annex 2 EHV charges'!$D:$O,9,FALSE)=0,"",VLOOKUP($A180,'Annex 2 EHV charges'!$D:$O,9,FALSE)),"")</f>
        <v/>
      </c>
      <c r="F180" s="106">
        <f>IFERROR(IF(VLOOKUP($A180,'Annex 2 EHV charges'!$D:$O,10,FALSE)=0,"",VLOOKUP($A180,'Annex 2 EHV charges'!$D:$O,10,FALSE)),"")</f>
        <v>690.04</v>
      </c>
      <c r="G180" s="107">
        <f>IFERROR(IF(VLOOKUP($A180,'Annex 2 EHV charges'!$D:$O,11,FALSE)=0,"",VLOOKUP($A180,'Annex 2 EHV charges'!$D:$O,11,FALSE)),"")</f>
        <v>0.05</v>
      </c>
      <c r="H180" s="107">
        <f>IFERROR(IF(VLOOKUP($A180,'Annex 2 EHV charges'!$D:$O,12,FALSE)=0,"",VLOOKUP($A180,'Annex 2 EHV charges'!$D:$O,12,FALSE)),"")</f>
        <v>0.05</v>
      </c>
    </row>
    <row r="181" spans="1:8" x14ac:dyDescent="0.2">
      <c r="A181" s="104">
        <f t="array" ref="A181">IFERROR(INDEX('Annex 2 EHV charges'!$D$11:$D$410, MATCH(0, IF(ISBLANK('Annex 2 EHV charges'!$D$11:$D$410),1, COUNTIF(A$4:$A180, 'Annex 2 EHV charges'!$D$11:$D$410)), 0)),"")</f>
        <v>910</v>
      </c>
      <c r="B181" s="103">
        <f>IF($A181="","",VLOOKUP($A181,'Annex 2 EHV charges'!$D:$O,2,0))</f>
        <v>910</v>
      </c>
      <c r="C181" s="104">
        <f>IF($A181="","",VLOOKUP($A181,'Annex 2 EHV charges'!$D:$O,3,0))</f>
        <v>2200042172521</v>
      </c>
      <c r="D181" s="103" t="str">
        <f>IF($A181="","",VLOOKUP($A181,'Annex 2 EHV charges'!$D:$O,4,0))</f>
        <v>Ayshford Court PV</v>
      </c>
      <c r="E181" s="105" t="str">
        <f>IFERROR(IF(VLOOKUP($A181,'Annex 2 EHV charges'!$D:$O,9,FALSE)=0,"",VLOOKUP($A181,'Annex 2 EHV charges'!$D:$O,9,FALSE)),"")</f>
        <v/>
      </c>
      <c r="F181" s="106">
        <f>IFERROR(IF(VLOOKUP($A181,'Annex 2 EHV charges'!$D:$O,10,FALSE)=0,"",VLOOKUP($A181,'Annex 2 EHV charges'!$D:$O,10,FALSE)),"")</f>
        <v>481.84</v>
      </c>
      <c r="G181" s="107">
        <f>IFERROR(IF(VLOOKUP($A181,'Annex 2 EHV charges'!$D:$O,11,FALSE)=0,"",VLOOKUP($A181,'Annex 2 EHV charges'!$D:$O,11,FALSE)),"")</f>
        <v>0.05</v>
      </c>
      <c r="H181" s="107">
        <f>IFERROR(IF(VLOOKUP($A181,'Annex 2 EHV charges'!$D:$O,12,FALSE)=0,"",VLOOKUP($A181,'Annex 2 EHV charges'!$D:$O,12,FALSE)),"")</f>
        <v>0.05</v>
      </c>
    </row>
    <row r="182" spans="1:8" x14ac:dyDescent="0.2">
      <c r="A182" s="104">
        <f t="array" ref="A182">IFERROR(INDEX('Annex 2 EHV charges'!$D$11:$D$410, MATCH(0, IF(ISBLANK('Annex 2 EHV charges'!$D$11:$D$410),1, COUNTIF(A$4:$A181, 'Annex 2 EHV charges'!$D$11:$D$410)), 0)),"")</f>
        <v>911</v>
      </c>
      <c r="B182" s="103">
        <f>IF($A182="","",VLOOKUP($A182,'Annex 2 EHV charges'!$D:$O,2,0))</f>
        <v>911</v>
      </c>
      <c r="C182" s="104">
        <f>IF($A182="","",VLOOKUP($A182,'Annex 2 EHV charges'!$D:$O,3,0))</f>
        <v>2200042172930</v>
      </c>
      <c r="D182" s="103" t="str">
        <f>IF($A182="","",VLOOKUP($A182,'Annex 2 EHV charges'!$D:$O,4,0))</f>
        <v>West Hill PV</v>
      </c>
      <c r="E182" s="105" t="str">
        <f>IFERROR(IF(VLOOKUP($A182,'Annex 2 EHV charges'!$D:$O,9,FALSE)=0,"",VLOOKUP($A182,'Annex 2 EHV charges'!$D:$O,9,FALSE)),"")</f>
        <v/>
      </c>
      <c r="F182" s="106">
        <f>IFERROR(IF(VLOOKUP($A182,'Annex 2 EHV charges'!$D:$O,10,FALSE)=0,"",VLOOKUP($A182,'Annex 2 EHV charges'!$D:$O,10,FALSE)),"")</f>
        <v>2709.01</v>
      </c>
      <c r="G182" s="107">
        <f>IFERROR(IF(VLOOKUP($A182,'Annex 2 EHV charges'!$D:$O,11,FALSE)=0,"",VLOOKUP($A182,'Annex 2 EHV charges'!$D:$O,11,FALSE)),"")</f>
        <v>0.05</v>
      </c>
      <c r="H182" s="107">
        <f>IFERROR(IF(VLOOKUP($A182,'Annex 2 EHV charges'!$D:$O,12,FALSE)=0,"",VLOOKUP($A182,'Annex 2 EHV charges'!$D:$O,12,FALSE)),"")</f>
        <v>0.05</v>
      </c>
    </row>
    <row r="183" spans="1:8" x14ac:dyDescent="0.2">
      <c r="A183" s="104">
        <f t="array" ref="A183">IFERROR(INDEX('Annex 2 EHV charges'!$D$11:$D$410, MATCH(0, IF(ISBLANK('Annex 2 EHV charges'!$D$11:$D$410),1, COUNTIF(A$4:$A182, 'Annex 2 EHV charges'!$D$11:$D$410)), 0)),"")</f>
        <v>912</v>
      </c>
      <c r="B183" s="103">
        <f>IF($A183="","",VLOOKUP($A183,'Annex 2 EHV charges'!$D:$O,2,0))</f>
        <v>912</v>
      </c>
      <c r="C183" s="104">
        <f>IF($A183="","",VLOOKUP($A183,'Annex 2 EHV charges'!$D:$O,3,0))</f>
        <v>2200042172902</v>
      </c>
      <c r="D183" s="103" t="str">
        <f>IF($A183="","",VLOOKUP($A183,'Annex 2 EHV charges'!$D:$O,4,0))</f>
        <v>Knockworthy Farm PV</v>
      </c>
      <c r="E183" s="105" t="str">
        <f>IFERROR(IF(VLOOKUP($A183,'Annex 2 EHV charges'!$D:$O,9,FALSE)=0,"",VLOOKUP($A183,'Annex 2 EHV charges'!$D:$O,9,FALSE)),"")</f>
        <v/>
      </c>
      <c r="F183" s="106">
        <f>IFERROR(IF(VLOOKUP($A183,'Annex 2 EHV charges'!$D:$O,10,FALSE)=0,"",VLOOKUP($A183,'Annex 2 EHV charges'!$D:$O,10,FALSE)),"")</f>
        <v>467.9</v>
      </c>
      <c r="G183" s="107">
        <f>IFERROR(IF(VLOOKUP($A183,'Annex 2 EHV charges'!$D:$O,11,FALSE)=0,"",VLOOKUP($A183,'Annex 2 EHV charges'!$D:$O,11,FALSE)),"")</f>
        <v>0.05</v>
      </c>
      <c r="H183" s="107">
        <f>IFERROR(IF(VLOOKUP($A183,'Annex 2 EHV charges'!$D:$O,12,FALSE)=0,"",VLOOKUP($A183,'Annex 2 EHV charges'!$D:$O,12,FALSE)),"")</f>
        <v>0.05</v>
      </c>
    </row>
    <row r="184" spans="1:8" x14ac:dyDescent="0.2">
      <c r="A184" s="104">
        <f t="array" ref="A184">IFERROR(INDEX('Annex 2 EHV charges'!$D$11:$D$410, MATCH(0, IF(ISBLANK('Annex 2 EHV charges'!$D$11:$D$410),1, COUNTIF(A$4:$A183, 'Annex 2 EHV charges'!$D$11:$D$410)), 0)),"")</f>
        <v>914</v>
      </c>
      <c r="B184" s="103">
        <f>IF($A184="","",VLOOKUP($A184,'Annex 2 EHV charges'!$D:$O,2,0))</f>
        <v>914</v>
      </c>
      <c r="C184" s="104">
        <f>IF($A184="","",VLOOKUP($A184,'Annex 2 EHV charges'!$D:$O,3,0))</f>
        <v>2200042174281</v>
      </c>
      <c r="D184" s="103" t="str">
        <f>IF($A184="","",VLOOKUP($A184,'Annex 2 EHV charges'!$D:$O,4,0))</f>
        <v>Trekenning Farm PV</v>
      </c>
      <c r="E184" s="105" t="str">
        <f>IFERROR(IF(VLOOKUP($A184,'Annex 2 EHV charges'!$D:$O,9,FALSE)=0,"",VLOOKUP($A184,'Annex 2 EHV charges'!$D:$O,9,FALSE)),"")</f>
        <v/>
      </c>
      <c r="F184" s="106">
        <f>IFERROR(IF(VLOOKUP($A184,'Annex 2 EHV charges'!$D:$O,10,FALSE)=0,"",VLOOKUP($A184,'Annex 2 EHV charges'!$D:$O,10,FALSE)),"")</f>
        <v>2132.83</v>
      </c>
      <c r="G184" s="107">
        <f>IFERROR(IF(VLOOKUP($A184,'Annex 2 EHV charges'!$D:$O,11,FALSE)=0,"",VLOOKUP($A184,'Annex 2 EHV charges'!$D:$O,11,FALSE)),"")</f>
        <v>0.05</v>
      </c>
      <c r="H184" s="107">
        <f>IFERROR(IF(VLOOKUP($A184,'Annex 2 EHV charges'!$D:$O,12,FALSE)=0,"",VLOOKUP($A184,'Annex 2 EHV charges'!$D:$O,12,FALSE)),"")</f>
        <v>0.05</v>
      </c>
    </row>
    <row r="185" spans="1:8" x14ac:dyDescent="0.2">
      <c r="A185" s="104">
        <f t="array" ref="A185">IFERROR(INDEX('Annex 2 EHV charges'!$D$11:$D$410, MATCH(0, IF(ISBLANK('Annex 2 EHV charges'!$D$11:$D$410),1, COUNTIF(A$4:$A184, 'Annex 2 EHV charges'!$D$11:$D$410)), 0)),"")</f>
        <v>915</v>
      </c>
      <c r="B185" s="103">
        <f>IF($A185="","",VLOOKUP($A185,'Annex 2 EHV charges'!$D:$O,2,0))</f>
        <v>915</v>
      </c>
      <c r="C185" s="104">
        <f>IF($A185="","",VLOOKUP($A185,'Annex 2 EHV charges'!$D:$O,3,0))</f>
        <v>2200042184378</v>
      </c>
      <c r="D185" s="103" t="str">
        <f>IF($A185="","",VLOOKUP($A185,'Annex 2 EHV charges'!$D:$O,4,0))</f>
        <v>Four Burrows PV</v>
      </c>
      <c r="E185" s="105" t="str">
        <f>IFERROR(IF(VLOOKUP($A185,'Annex 2 EHV charges'!$D:$O,9,FALSE)=0,"",VLOOKUP($A185,'Annex 2 EHV charges'!$D:$O,9,FALSE)),"")</f>
        <v/>
      </c>
      <c r="F185" s="106">
        <f>IFERROR(IF(VLOOKUP($A185,'Annex 2 EHV charges'!$D:$O,10,FALSE)=0,"",VLOOKUP($A185,'Annex 2 EHV charges'!$D:$O,10,FALSE)),"")</f>
        <v>470.06</v>
      </c>
      <c r="G185" s="107">
        <f>IFERROR(IF(VLOOKUP($A185,'Annex 2 EHV charges'!$D:$O,11,FALSE)=0,"",VLOOKUP($A185,'Annex 2 EHV charges'!$D:$O,11,FALSE)),"")</f>
        <v>0.05</v>
      </c>
      <c r="H185" s="107">
        <f>IFERROR(IF(VLOOKUP($A185,'Annex 2 EHV charges'!$D:$O,12,FALSE)=0,"",VLOOKUP($A185,'Annex 2 EHV charges'!$D:$O,12,FALSE)),"")</f>
        <v>0.05</v>
      </c>
    </row>
    <row r="186" spans="1:8" x14ac:dyDescent="0.2">
      <c r="A186" s="104">
        <f t="array" ref="A186">IFERROR(INDEX('Annex 2 EHV charges'!$D$11:$D$410, MATCH(0, IF(ISBLANK('Annex 2 EHV charges'!$D$11:$D$410),1, COUNTIF(A$4:$A185, 'Annex 2 EHV charges'!$D$11:$D$410)), 0)),"")</f>
        <v>918</v>
      </c>
      <c r="B186" s="103">
        <f>IF($A186="","",VLOOKUP($A186,'Annex 2 EHV charges'!$D:$O,2,0))</f>
        <v>918</v>
      </c>
      <c r="C186" s="104">
        <f>IF($A186="","",VLOOKUP($A186,'Annex 2 EHV charges'!$D:$O,3,0))</f>
        <v>2200042191765</v>
      </c>
      <c r="D186" s="103" t="str">
        <f>IF($A186="","",VLOOKUP($A186,'Annex 2 EHV charges'!$D:$O,4,0))</f>
        <v>Halse Farm PV</v>
      </c>
      <c r="E186" s="105" t="str">
        <f>IFERROR(IF(VLOOKUP($A186,'Annex 2 EHV charges'!$D:$O,9,FALSE)=0,"",VLOOKUP($A186,'Annex 2 EHV charges'!$D:$O,9,FALSE)),"")</f>
        <v/>
      </c>
      <c r="F186" s="106">
        <f>IFERROR(IF(VLOOKUP($A186,'Annex 2 EHV charges'!$D:$O,10,FALSE)=0,"",VLOOKUP($A186,'Annex 2 EHV charges'!$D:$O,10,FALSE)),"")</f>
        <v>471.44</v>
      </c>
      <c r="G186" s="107">
        <f>IFERROR(IF(VLOOKUP($A186,'Annex 2 EHV charges'!$D:$O,11,FALSE)=0,"",VLOOKUP($A186,'Annex 2 EHV charges'!$D:$O,11,FALSE)),"")</f>
        <v>0.05</v>
      </c>
      <c r="H186" s="107">
        <f>IFERROR(IF(VLOOKUP($A186,'Annex 2 EHV charges'!$D:$O,12,FALSE)=0,"",VLOOKUP($A186,'Annex 2 EHV charges'!$D:$O,12,FALSE)),"")</f>
        <v>0.05</v>
      </c>
    </row>
    <row r="187" spans="1:8" x14ac:dyDescent="0.2">
      <c r="A187" s="104">
        <f t="array" ref="A187">IFERROR(INDEX('Annex 2 EHV charges'!$D$11:$D$410, MATCH(0, IF(ISBLANK('Annex 2 EHV charges'!$D$11:$D$410),1, COUNTIF(A$4:$A186, 'Annex 2 EHV charges'!$D$11:$D$410)), 0)),"")</f>
        <v>919</v>
      </c>
      <c r="B187" s="103">
        <f>IF($A187="","",VLOOKUP($A187,'Annex 2 EHV charges'!$D:$O,2,0))</f>
        <v>919</v>
      </c>
      <c r="C187" s="104">
        <f>IF($A187="","",VLOOKUP($A187,'Annex 2 EHV charges'!$D:$O,3,0))</f>
        <v>2200042192769</v>
      </c>
      <c r="D187" s="103" t="str">
        <f>IF($A187="","",VLOOKUP($A187,'Annex 2 EHV charges'!$D:$O,4,0))</f>
        <v>Hatchlands Farm PV</v>
      </c>
      <c r="E187" s="105" t="str">
        <f>IFERROR(IF(VLOOKUP($A187,'Annex 2 EHV charges'!$D:$O,9,FALSE)=0,"",VLOOKUP($A187,'Annex 2 EHV charges'!$D:$O,9,FALSE)),"")</f>
        <v/>
      </c>
      <c r="F187" s="106">
        <f>IFERROR(IF(VLOOKUP($A187,'Annex 2 EHV charges'!$D:$O,10,FALSE)=0,"",VLOOKUP($A187,'Annex 2 EHV charges'!$D:$O,10,FALSE)),"")</f>
        <v>733.07</v>
      </c>
      <c r="G187" s="107">
        <f>IFERROR(IF(VLOOKUP($A187,'Annex 2 EHV charges'!$D:$O,11,FALSE)=0,"",VLOOKUP($A187,'Annex 2 EHV charges'!$D:$O,11,FALSE)),"")</f>
        <v>0.05</v>
      </c>
      <c r="H187" s="107">
        <f>IFERROR(IF(VLOOKUP($A187,'Annex 2 EHV charges'!$D:$O,12,FALSE)=0,"",VLOOKUP($A187,'Annex 2 EHV charges'!$D:$O,12,FALSE)),"")</f>
        <v>0.05</v>
      </c>
    </row>
    <row r="188" spans="1:8" x14ac:dyDescent="0.2">
      <c r="A188" s="104">
        <f t="array" ref="A188">IFERROR(INDEX('Annex 2 EHV charges'!$D$11:$D$410, MATCH(0, IF(ISBLANK('Annex 2 EHV charges'!$D$11:$D$410),1, COUNTIF(A$4:$A187, 'Annex 2 EHV charges'!$D$11:$D$410)), 0)),"")</f>
        <v>920</v>
      </c>
      <c r="B188" s="103">
        <f>IF($A188="","",VLOOKUP($A188,'Annex 2 EHV charges'!$D:$O,2,0))</f>
        <v>920</v>
      </c>
      <c r="C188" s="104">
        <f>IF($A188="","",VLOOKUP($A188,'Annex 2 EHV charges'!$D:$O,3,0))</f>
        <v>2200042193888</v>
      </c>
      <c r="D188" s="103" t="str">
        <f>IF($A188="","",VLOOKUP($A188,'Annex 2 EHV charges'!$D:$O,4,0))</f>
        <v>Higher Trevartha PV</v>
      </c>
      <c r="E188" s="105" t="str">
        <f>IFERROR(IF(VLOOKUP($A188,'Annex 2 EHV charges'!$D:$O,9,FALSE)=0,"",VLOOKUP($A188,'Annex 2 EHV charges'!$D:$O,9,FALSE)),"")</f>
        <v/>
      </c>
      <c r="F188" s="106">
        <f>IFERROR(IF(VLOOKUP($A188,'Annex 2 EHV charges'!$D:$O,10,FALSE)=0,"",VLOOKUP($A188,'Annex 2 EHV charges'!$D:$O,10,FALSE)),"")</f>
        <v>768.13</v>
      </c>
      <c r="G188" s="107">
        <f>IFERROR(IF(VLOOKUP($A188,'Annex 2 EHV charges'!$D:$O,11,FALSE)=0,"",VLOOKUP($A188,'Annex 2 EHV charges'!$D:$O,11,FALSE)),"")</f>
        <v>0.05</v>
      </c>
      <c r="H188" s="107">
        <f>IFERROR(IF(VLOOKUP($A188,'Annex 2 EHV charges'!$D:$O,12,FALSE)=0,"",VLOOKUP($A188,'Annex 2 EHV charges'!$D:$O,12,FALSE)),"")</f>
        <v>0.05</v>
      </c>
    </row>
    <row r="189" spans="1:8" x14ac:dyDescent="0.2">
      <c r="A189" s="104">
        <f t="array" ref="A189">IFERROR(INDEX('Annex 2 EHV charges'!$D$11:$D$410, MATCH(0, IF(ISBLANK('Annex 2 EHV charges'!$D$11:$D$410),1, COUNTIF(A$4:$A188, 'Annex 2 EHV charges'!$D$11:$D$410)), 0)),"")</f>
        <v>922</v>
      </c>
      <c r="B189" s="103">
        <f>IF($A189="","",VLOOKUP($A189,'Annex 2 EHV charges'!$D:$O,2,0))</f>
        <v>922</v>
      </c>
      <c r="C189" s="104">
        <f>IF($A189="","",VLOOKUP($A189,'Annex 2 EHV charges'!$D:$O,3,0))</f>
        <v>2200042194056</v>
      </c>
      <c r="D189" s="103" t="str">
        <f>IF($A189="","",VLOOKUP($A189,'Annex 2 EHV charges'!$D:$O,4,0))</f>
        <v>Ford Farm PV</v>
      </c>
      <c r="E189" s="105" t="str">
        <f>IFERROR(IF(VLOOKUP($A189,'Annex 2 EHV charges'!$D:$O,9,FALSE)=0,"",VLOOKUP($A189,'Annex 2 EHV charges'!$D:$O,9,FALSE)),"")</f>
        <v/>
      </c>
      <c r="F189" s="106">
        <f>IFERROR(IF(VLOOKUP($A189,'Annex 2 EHV charges'!$D:$O,10,FALSE)=0,"",VLOOKUP($A189,'Annex 2 EHV charges'!$D:$O,10,FALSE)),"")</f>
        <v>479.68</v>
      </c>
      <c r="G189" s="107">
        <f>IFERROR(IF(VLOOKUP($A189,'Annex 2 EHV charges'!$D:$O,11,FALSE)=0,"",VLOOKUP($A189,'Annex 2 EHV charges'!$D:$O,11,FALSE)),"")</f>
        <v>0.05</v>
      </c>
      <c r="H189" s="107">
        <f>IFERROR(IF(VLOOKUP($A189,'Annex 2 EHV charges'!$D:$O,12,FALSE)=0,"",VLOOKUP($A189,'Annex 2 EHV charges'!$D:$O,12,FALSE)),"")</f>
        <v>0.05</v>
      </c>
    </row>
    <row r="190" spans="1:8" x14ac:dyDescent="0.2">
      <c r="A190" s="104">
        <f t="array" ref="A190">IFERROR(INDEX('Annex 2 EHV charges'!$D$11:$D$410, MATCH(0, IF(ISBLANK('Annex 2 EHV charges'!$D$11:$D$410),1, COUNTIF(A$4:$A189, 'Annex 2 EHV charges'!$D$11:$D$410)), 0)),"")</f>
        <v>924</v>
      </c>
      <c r="B190" s="103">
        <f>IF($A190="","",VLOOKUP($A190,'Annex 2 EHV charges'!$D:$O,2,0))</f>
        <v>924</v>
      </c>
      <c r="C190" s="104">
        <f>IF($A190="","",VLOOKUP($A190,'Annex 2 EHV charges'!$D:$O,3,0))</f>
        <v>2200042346000</v>
      </c>
      <c r="D190" s="103" t="str">
        <f>IF($A190="","",VLOOKUP($A190,'Annex 2 EHV charges'!$D:$O,4,0))</f>
        <v>Trequite</v>
      </c>
      <c r="E190" s="105" t="str">
        <f>IFERROR(IF(VLOOKUP($A190,'Annex 2 EHV charges'!$D:$O,9,FALSE)=0,"",VLOOKUP($A190,'Annex 2 EHV charges'!$D:$O,9,FALSE)),"")</f>
        <v/>
      </c>
      <c r="F190" s="106">
        <f>IFERROR(IF(VLOOKUP($A190,'Annex 2 EHV charges'!$D:$O,10,FALSE)=0,"",VLOOKUP($A190,'Annex 2 EHV charges'!$D:$O,10,FALSE)),"")</f>
        <v>865.13</v>
      </c>
      <c r="G190" s="107">
        <f>IFERROR(IF(VLOOKUP($A190,'Annex 2 EHV charges'!$D:$O,11,FALSE)=0,"",VLOOKUP($A190,'Annex 2 EHV charges'!$D:$O,11,FALSE)),"")</f>
        <v>0.05</v>
      </c>
      <c r="H190" s="107">
        <f>IFERROR(IF(VLOOKUP($A190,'Annex 2 EHV charges'!$D:$O,12,FALSE)=0,"",VLOOKUP($A190,'Annex 2 EHV charges'!$D:$O,12,FALSE)),"")</f>
        <v>0.05</v>
      </c>
    </row>
    <row r="191" spans="1:8" x14ac:dyDescent="0.2">
      <c r="A191" s="104">
        <f t="array" ref="A191">IFERROR(INDEX('Annex 2 EHV charges'!$D$11:$D$410, MATCH(0, IF(ISBLANK('Annex 2 EHV charges'!$D$11:$D$410),1, COUNTIF(A$4:$A190, 'Annex 2 EHV charges'!$D$11:$D$410)), 0)),"")</f>
        <v>926</v>
      </c>
      <c r="B191" s="103">
        <f>IF($A191="","",VLOOKUP($A191,'Annex 2 EHV charges'!$D:$O,2,0))</f>
        <v>926</v>
      </c>
      <c r="C191" s="104">
        <f>IF($A191="","",VLOOKUP($A191,'Annex 2 EHV charges'!$D:$O,3,0))</f>
        <v>2200042193744</v>
      </c>
      <c r="D191" s="103" t="str">
        <f>IF($A191="","",VLOOKUP($A191,'Annex 2 EHV charges'!$D:$O,4,0))</f>
        <v>Higher Tregarne PV</v>
      </c>
      <c r="E191" s="105" t="str">
        <f>IFERROR(IF(VLOOKUP($A191,'Annex 2 EHV charges'!$D:$O,9,FALSE)=0,"",VLOOKUP($A191,'Annex 2 EHV charges'!$D:$O,9,FALSE)),"")</f>
        <v/>
      </c>
      <c r="F191" s="106">
        <f>IFERROR(IF(VLOOKUP($A191,'Annex 2 EHV charges'!$D:$O,10,FALSE)=0,"",VLOOKUP($A191,'Annex 2 EHV charges'!$D:$O,10,FALSE)),"")</f>
        <v>1035.5899999999999</v>
      </c>
      <c r="G191" s="107">
        <f>IFERROR(IF(VLOOKUP($A191,'Annex 2 EHV charges'!$D:$O,11,FALSE)=0,"",VLOOKUP($A191,'Annex 2 EHV charges'!$D:$O,11,FALSE)),"")</f>
        <v>0.05</v>
      </c>
      <c r="H191" s="107">
        <f>IFERROR(IF(VLOOKUP($A191,'Annex 2 EHV charges'!$D:$O,12,FALSE)=0,"",VLOOKUP($A191,'Annex 2 EHV charges'!$D:$O,12,FALSE)),"")</f>
        <v>0.05</v>
      </c>
    </row>
    <row r="192" spans="1:8" x14ac:dyDescent="0.2">
      <c r="A192" s="104">
        <f t="array" ref="A192">IFERROR(INDEX('Annex 2 EHV charges'!$D$11:$D$410, MATCH(0, IF(ISBLANK('Annex 2 EHV charges'!$D$11:$D$410),1, COUNTIF(A$4:$A191, 'Annex 2 EHV charges'!$D$11:$D$410)), 0)),"")</f>
        <v>927</v>
      </c>
      <c r="B192" s="103">
        <f>IF($A192="","",VLOOKUP($A192,'Annex 2 EHV charges'!$D:$O,2,0))</f>
        <v>927</v>
      </c>
      <c r="C192" s="104">
        <f>IF($A192="","",VLOOKUP($A192,'Annex 2 EHV charges'!$D:$O,3,0))</f>
        <v>2200042195608</v>
      </c>
      <c r="D192" s="103" t="str">
        <f>IF($A192="","",VLOOKUP($A192,'Annex 2 EHV charges'!$D:$O,4,0))</f>
        <v>Higher North Beer PV</v>
      </c>
      <c r="E192" s="105" t="str">
        <f>IFERROR(IF(VLOOKUP($A192,'Annex 2 EHV charges'!$D:$O,9,FALSE)=0,"",VLOOKUP($A192,'Annex 2 EHV charges'!$D:$O,9,FALSE)),"")</f>
        <v/>
      </c>
      <c r="F192" s="106">
        <f>IFERROR(IF(VLOOKUP($A192,'Annex 2 EHV charges'!$D:$O,10,FALSE)=0,"",VLOOKUP($A192,'Annex 2 EHV charges'!$D:$O,10,FALSE)),"")</f>
        <v>490.05</v>
      </c>
      <c r="G192" s="107">
        <f>IFERROR(IF(VLOOKUP($A192,'Annex 2 EHV charges'!$D:$O,11,FALSE)=0,"",VLOOKUP($A192,'Annex 2 EHV charges'!$D:$O,11,FALSE)),"")</f>
        <v>0.05</v>
      </c>
      <c r="H192" s="107">
        <f>IFERROR(IF(VLOOKUP($A192,'Annex 2 EHV charges'!$D:$O,12,FALSE)=0,"",VLOOKUP($A192,'Annex 2 EHV charges'!$D:$O,12,FALSE)),"")</f>
        <v>0.05</v>
      </c>
    </row>
    <row r="193" spans="1:8" x14ac:dyDescent="0.2">
      <c r="A193" s="104">
        <f t="array" ref="A193">IFERROR(INDEX('Annex 2 EHV charges'!$D$11:$D$410, MATCH(0, IF(ISBLANK('Annex 2 EHV charges'!$D$11:$D$410),1, COUNTIF(A$4:$A192, 'Annex 2 EHV charges'!$D$11:$D$410)), 0)),"")</f>
        <v>928</v>
      </c>
      <c r="B193" s="103">
        <f>IF($A193="","",VLOOKUP($A193,'Annex 2 EHV charges'!$D:$O,2,0))</f>
        <v>928</v>
      </c>
      <c r="C193" s="104">
        <f>IF($A193="","",VLOOKUP($A193,'Annex 2 EHV charges'!$D:$O,3,0))</f>
        <v>2200042196790</v>
      </c>
      <c r="D193" s="103" t="str">
        <f>IF($A193="","",VLOOKUP($A193,'Annex 2 EHV charges'!$D:$O,4,0))</f>
        <v>Horsacott PV</v>
      </c>
      <c r="E193" s="105" t="str">
        <f>IFERROR(IF(VLOOKUP($A193,'Annex 2 EHV charges'!$D:$O,9,FALSE)=0,"",VLOOKUP($A193,'Annex 2 EHV charges'!$D:$O,9,FALSE)),"")</f>
        <v/>
      </c>
      <c r="F193" s="106">
        <f>IFERROR(IF(VLOOKUP($A193,'Annex 2 EHV charges'!$D:$O,10,FALSE)=0,"",VLOOKUP($A193,'Annex 2 EHV charges'!$D:$O,10,FALSE)),"")</f>
        <v>477.76</v>
      </c>
      <c r="G193" s="107">
        <f>IFERROR(IF(VLOOKUP($A193,'Annex 2 EHV charges'!$D:$O,11,FALSE)=0,"",VLOOKUP($A193,'Annex 2 EHV charges'!$D:$O,11,FALSE)),"")</f>
        <v>0.05</v>
      </c>
      <c r="H193" s="107">
        <f>IFERROR(IF(VLOOKUP($A193,'Annex 2 EHV charges'!$D:$O,12,FALSE)=0,"",VLOOKUP($A193,'Annex 2 EHV charges'!$D:$O,12,FALSE)),"")</f>
        <v>0.05</v>
      </c>
    </row>
    <row r="194" spans="1:8" x14ac:dyDescent="0.2">
      <c r="A194" s="104">
        <f t="array" ref="A194">IFERROR(INDEX('Annex 2 EHV charges'!$D$11:$D$410, MATCH(0, IF(ISBLANK('Annex 2 EHV charges'!$D$11:$D$410),1, COUNTIF(A$4:$A193, 'Annex 2 EHV charges'!$D$11:$D$410)), 0)),"")</f>
        <v>929</v>
      </c>
      <c r="B194" s="103">
        <f>IF($A194="","",VLOOKUP($A194,'Annex 2 EHV charges'!$D:$O,2,0))</f>
        <v>929</v>
      </c>
      <c r="C194" s="104">
        <f>IF($A194="","",VLOOKUP($A194,'Annex 2 EHV charges'!$D:$O,3,0))</f>
        <v>2200042201261</v>
      </c>
      <c r="D194" s="103" t="str">
        <f>IF($A194="","",VLOOKUP($A194,'Annex 2 EHV charges'!$D:$O,4,0))</f>
        <v>Langunnett PV</v>
      </c>
      <c r="E194" s="105" t="str">
        <f>IFERROR(IF(VLOOKUP($A194,'Annex 2 EHV charges'!$D:$O,9,FALSE)=0,"",VLOOKUP($A194,'Annex 2 EHV charges'!$D:$O,9,FALSE)),"")</f>
        <v/>
      </c>
      <c r="F194" s="106">
        <f>IFERROR(IF(VLOOKUP($A194,'Annex 2 EHV charges'!$D:$O,10,FALSE)=0,"",VLOOKUP($A194,'Annex 2 EHV charges'!$D:$O,10,FALSE)),"")</f>
        <v>1261.67</v>
      </c>
      <c r="G194" s="107">
        <f>IFERROR(IF(VLOOKUP($A194,'Annex 2 EHV charges'!$D:$O,11,FALSE)=0,"",VLOOKUP($A194,'Annex 2 EHV charges'!$D:$O,11,FALSE)),"")</f>
        <v>0.05</v>
      </c>
      <c r="H194" s="107">
        <f>IFERROR(IF(VLOOKUP($A194,'Annex 2 EHV charges'!$D:$O,12,FALSE)=0,"",VLOOKUP($A194,'Annex 2 EHV charges'!$D:$O,12,FALSE)),"")</f>
        <v>0.05</v>
      </c>
    </row>
    <row r="195" spans="1:8" x14ac:dyDescent="0.2">
      <c r="A195" s="104">
        <f t="array" ref="A195">IFERROR(INDEX('Annex 2 EHV charges'!$D$11:$D$410, MATCH(0, IF(ISBLANK('Annex 2 EHV charges'!$D$11:$D$410),1, COUNTIF(A$4:$A194, 'Annex 2 EHV charges'!$D$11:$D$410)), 0)),"")</f>
        <v>930</v>
      </c>
      <c r="B195" s="103">
        <f>IF($A195="","",VLOOKUP($A195,'Annex 2 EHV charges'!$D:$O,2,0))</f>
        <v>930</v>
      </c>
      <c r="C195" s="104">
        <f>IF($A195="","",VLOOKUP($A195,'Annex 2 EHV charges'!$D:$O,3,0))</f>
        <v>2200042201280</v>
      </c>
      <c r="D195" s="103" t="str">
        <f>IF($A195="","",VLOOKUP($A195,'Annex 2 EHV charges'!$D:$O,4,0))</f>
        <v>Trefinnick Farm PV</v>
      </c>
      <c r="E195" s="105" t="str">
        <f>IFERROR(IF(VLOOKUP($A195,'Annex 2 EHV charges'!$D:$O,9,FALSE)=0,"",VLOOKUP($A195,'Annex 2 EHV charges'!$D:$O,9,FALSE)),"")</f>
        <v/>
      </c>
      <c r="F195" s="106">
        <f>IFERROR(IF(VLOOKUP($A195,'Annex 2 EHV charges'!$D:$O,10,FALSE)=0,"",VLOOKUP($A195,'Annex 2 EHV charges'!$D:$O,10,FALSE)),"")</f>
        <v>1290.23</v>
      </c>
      <c r="G195" s="107">
        <f>IFERROR(IF(VLOOKUP($A195,'Annex 2 EHV charges'!$D:$O,11,FALSE)=0,"",VLOOKUP($A195,'Annex 2 EHV charges'!$D:$O,11,FALSE)),"")</f>
        <v>0.05</v>
      </c>
      <c r="H195" s="107">
        <f>IFERROR(IF(VLOOKUP($A195,'Annex 2 EHV charges'!$D:$O,12,FALSE)=0,"",VLOOKUP($A195,'Annex 2 EHV charges'!$D:$O,12,FALSE)),"")</f>
        <v>0.05</v>
      </c>
    </row>
    <row r="196" spans="1:8" x14ac:dyDescent="0.2">
      <c r="A196" s="104">
        <f t="array" ref="A196">IFERROR(INDEX('Annex 2 EHV charges'!$D$11:$D$410, MATCH(0, IF(ISBLANK('Annex 2 EHV charges'!$D$11:$D$410),1, COUNTIF(A$4:$A195, 'Annex 2 EHV charges'!$D$11:$D$410)), 0)),"")</f>
        <v>931</v>
      </c>
      <c r="B196" s="103">
        <f>IF($A196="","",VLOOKUP($A196,'Annex 2 EHV charges'!$D:$O,2,0))</f>
        <v>931</v>
      </c>
      <c r="C196" s="104">
        <f>IF($A196="","",VLOOKUP($A196,'Annex 2 EHV charges'!$D:$O,3,0))</f>
        <v>2200042202948</v>
      </c>
      <c r="D196" s="103" t="str">
        <f>IF($A196="","",VLOOKUP($A196,'Annex 2 EHV charges'!$D:$O,4,0))</f>
        <v>Little Trevease Farm PV</v>
      </c>
      <c r="E196" s="105" t="str">
        <f>IFERROR(IF(VLOOKUP($A196,'Annex 2 EHV charges'!$D:$O,9,FALSE)=0,"",VLOOKUP($A196,'Annex 2 EHV charges'!$D:$O,9,FALSE)),"")</f>
        <v/>
      </c>
      <c r="F196" s="106">
        <f>IFERROR(IF(VLOOKUP($A196,'Annex 2 EHV charges'!$D:$O,10,FALSE)=0,"",VLOOKUP($A196,'Annex 2 EHV charges'!$D:$O,10,FALSE)),"")</f>
        <v>661.31</v>
      </c>
      <c r="G196" s="107">
        <f>IFERROR(IF(VLOOKUP($A196,'Annex 2 EHV charges'!$D:$O,11,FALSE)=0,"",VLOOKUP($A196,'Annex 2 EHV charges'!$D:$O,11,FALSE)),"")</f>
        <v>0.05</v>
      </c>
      <c r="H196" s="107">
        <f>IFERROR(IF(VLOOKUP($A196,'Annex 2 EHV charges'!$D:$O,12,FALSE)=0,"",VLOOKUP($A196,'Annex 2 EHV charges'!$D:$O,12,FALSE)),"")</f>
        <v>0.05</v>
      </c>
    </row>
    <row r="197" spans="1:8" x14ac:dyDescent="0.2">
      <c r="A197" s="104">
        <f t="array" ref="A197">IFERROR(INDEX('Annex 2 EHV charges'!$D$11:$D$410, MATCH(0, IF(ISBLANK('Annex 2 EHV charges'!$D$11:$D$410),1, COUNTIF(A$4:$A196, 'Annex 2 EHV charges'!$D$11:$D$410)), 0)),"")</f>
        <v>932</v>
      </c>
      <c r="B197" s="103">
        <f>IF($A197="","",VLOOKUP($A197,'Annex 2 EHV charges'!$D:$O,2,0))</f>
        <v>932</v>
      </c>
      <c r="C197" s="104">
        <f>IF($A197="","",VLOOKUP($A197,'Annex 2 EHV charges'!$D:$O,3,0))</f>
        <v>2200042432634</v>
      </c>
      <c r="D197" s="103" t="str">
        <f>IF($A197="","",VLOOKUP($A197,'Annex 2 EHV charges'!$D:$O,4,0))</f>
        <v>Marksbury</v>
      </c>
      <c r="E197" s="105" t="str">
        <f>IFERROR(IF(VLOOKUP($A197,'Annex 2 EHV charges'!$D:$O,9,FALSE)=0,"",VLOOKUP($A197,'Annex 2 EHV charges'!$D:$O,9,FALSE)),"")</f>
        <v/>
      </c>
      <c r="F197" s="106">
        <f>IFERROR(IF(VLOOKUP($A197,'Annex 2 EHV charges'!$D:$O,10,FALSE)=0,"",VLOOKUP($A197,'Annex 2 EHV charges'!$D:$O,10,FALSE)),"")</f>
        <v>613.78</v>
      </c>
      <c r="G197" s="107">
        <f>IFERROR(IF(VLOOKUP($A197,'Annex 2 EHV charges'!$D:$O,11,FALSE)=0,"",VLOOKUP($A197,'Annex 2 EHV charges'!$D:$O,11,FALSE)),"")</f>
        <v>0.05</v>
      </c>
      <c r="H197" s="107">
        <f>IFERROR(IF(VLOOKUP($A197,'Annex 2 EHV charges'!$D:$O,12,FALSE)=0,"",VLOOKUP($A197,'Annex 2 EHV charges'!$D:$O,12,FALSE)),"")</f>
        <v>0.05</v>
      </c>
    </row>
    <row r="198" spans="1:8" x14ac:dyDescent="0.2">
      <c r="A198" s="104">
        <f t="array" ref="A198">IFERROR(INDEX('Annex 2 EHV charges'!$D$11:$D$410, MATCH(0, IF(ISBLANK('Annex 2 EHV charges'!$D$11:$D$410),1, COUNTIF(A$4:$A197, 'Annex 2 EHV charges'!$D$11:$D$410)), 0)),"")</f>
        <v>933</v>
      </c>
      <c r="B198" s="103">
        <f>IF($A198="","",VLOOKUP($A198,'Annex 2 EHV charges'!$D:$O,2,0))</f>
        <v>933</v>
      </c>
      <c r="C198" s="104">
        <f>IF($A198="","",VLOOKUP($A198,'Annex 2 EHV charges'!$D:$O,3,0))</f>
        <v>2200042202984</v>
      </c>
      <c r="D198" s="103" t="str">
        <f>IF($A198="","",VLOOKUP($A198,'Annex 2 EHV charges'!$D:$O,4,0))</f>
        <v>Cobbs Cross</v>
      </c>
      <c r="E198" s="105" t="str">
        <f>IFERROR(IF(VLOOKUP($A198,'Annex 2 EHV charges'!$D:$O,9,FALSE)=0,"",VLOOKUP($A198,'Annex 2 EHV charges'!$D:$O,9,FALSE)),"")</f>
        <v/>
      </c>
      <c r="F198" s="106">
        <f>IFERROR(IF(VLOOKUP($A198,'Annex 2 EHV charges'!$D:$O,10,FALSE)=0,"",VLOOKUP($A198,'Annex 2 EHV charges'!$D:$O,10,FALSE)),"")</f>
        <v>635.97</v>
      </c>
      <c r="G198" s="107">
        <f>IFERROR(IF(VLOOKUP($A198,'Annex 2 EHV charges'!$D:$O,11,FALSE)=0,"",VLOOKUP($A198,'Annex 2 EHV charges'!$D:$O,11,FALSE)),"")</f>
        <v>0.05</v>
      </c>
      <c r="H198" s="107">
        <f>IFERROR(IF(VLOOKUP($A198,'Annex 2 EHV charges'!$D:$O,12,FALSE)=0,"",VLOOKUP($A198,'Annex 2 EHV charges'!$D:$O,12,FALSE)),"")</f>
        <v>0.05</v>
      </c>
    </row>
    <row r="199" spans="1:8" x14ac:dyDescent="0.2">
      <c r="A199" s="104">
        <f t="array" ref="A199">IFERROR(INDEX('Annex 2 EHV charges'!$D$11:$D$410, MATCH(0, IF(ISBLANK('Annex 2 EHV charges'!$D$11:$D$410),1, COUNTIF(A$4:$A198, 'Annex 2 EHV charges'!$D$11:$D$410)), 0)),"")</f>
        <v>934</v>
      </c>
      <c r="B199" s="103">
        <f>IF($A199="","",VLOOKUP($A199,'Annex 2 EHV charges'!$D:$O,2,0))</f>
        <v>934</v>
      </c>
      <c r="C199" s="104">
        <f>IF($A199="","",VLOOKUP($A199,'Annex 2 EHV charges'!$D:$O,3,0))</f>
        <v>2200042204661</v>
      </c>
      <c r="D199" s="103" t="str">
        <f>IF($A199="","",VLOOKUP($A199,'Annex 2 EHV charges'!$D:$O,4,0))</f>
        <v xml:space="preserve">Newlands Farm </v>
      </c>
      <c r="E199" s="105" t="str">
        <f>IFERROR(IF(VLOOKUP($A199,'Annex 2 EHV charges'!$D:$O,9,FALSE)=0,"",VLOOKUP($A199,'Annex 2 EHV charges'!$D:$O,9,FALSE)),"")</f>
        <v/>
      </c>
      <c r="F199" s="106">
        <f>IFERROR(IF(VLOOKUP($A199,'Annex 2 EHV charges'!$D:$O,10,FALSE)=0,"",VLOOKUP($A199,'Annex 2 EHV charges'!$D:$O,10,FALSE)),"")</f>
        <v>662.57</v>
      </c>
      <c r="G199" s="107">
        <f>IFERROR(IF(VLOOKUP($A199,'Annex 2 EHV charges'!$D:$O,11,FALSE)=0,"",VLOOKUP($A199,'Annex 2 EHV charges'!$D:$O,11,FALSE)),"")</f>
        <v>0.05</v>
      </c>
      <c r="H199" s="107">
        <f>IFERROR(IF(VLOOKUP($A199,'Annex 2 EHV charges'!$D:$O,12,FALSE)=0,"",VLOOKUP($A199,'Annex 2 EHV charges'!$D:$O,12,FALSE)),"")</f>
        <v>0.05</v>
      </c>
    </row>
    <row r="200" spans="1:8" x14ac:dyDescent="0.2">
      <c r="A200" s="104">
        <f t="array" ref="A200">IFERROR(INDEX('Annex 2 EHV charges'!$D$11:$D$410, MATCH(0, IF(ISBLANK('Annex 2 EHV charges'!$D$11:$D$410),1, COUNTIF(A$4:$A199, 'Annex 2 EHV charges'!$D$11:$D$410)), 0)),"")</f>
        <v>935</v>
      </c>
      <c r="B200" s="103">
        <f>IF($A200="","",VLOOKUP($A200,'Annex 2 EHV charges'!$D:$O,2,0))</f>
        <v>935</v>
      </c>
      <c r="C200" s="104">
        <f>IF($A200="","",VLOOKUP($A200,'Annex 2 EHV charges'!$D:$O,3,0))</f>
        <v>2200042206599</v>
      </c>
      <c r="D200" s="103" t="str">
        <f>IF($A200="","",VLOOKUP($A200,'Annex 2 EHV charges'!$D:$O,4,0))</f>
        <v>CRICKET ST THOMAS</v>
      </c>
      <c r="E200" s="105" t="str">
        <f>IFERROR(IF(VLOOKUP($A200,'Annex 2 EHV charges'!$D:$O,9,FALSE)=0,"",VLOOKUP($A200,'Annex 2 EHV charges'!$D:$O,9,FALSE)),"")</f>
        <v/>
      </c>
      <c r="F200" s="106">
        <f>IFERROR(IF(VLOOKUP($A200,'Annex 2 EHV charges'!$D:$O,10,FALSE)=0,"",VLOOKUP($A200,'Annex 2 EHV charges'!$D:$O,10,FALSE)),"")</f>
        <v>648.42999999999995</v>
      </c>
      <c r="G200" s="107">
        <f>IFERROR(IF(VLOOKUP($A200,'Annex 2 EHV charges'!$D:$O,11,FALSE)=0,"",VLOOKUP($A200,'Annex 2 EHV charges'!$D:$O,11,FALSE)),"")</f>
        <v>0.05</v>
      </c>
      <c r="H200" s="107">
        <f>IFERROR(IF(VLOOKUP($A200,'Annex 2 EHV charges'!$D:$O,12,FALSE)=0,"",VLOOKUP($A200,'Annex 2 EHV charges'!$D:$O,12,FALSE)),"")</f>
        <v>0.05</v>
      </c>
    </row>
    <row r="201" spans="1:8" x14ac:dyDescent="0.2">
      <c r="A201" s="104">
        <f t="array" ref="A201">IFERROR(INDEX('Annex 2 EHV charges'!$D$11:$D$410, MATCH(0, IF(ISBLANK('Annex 2 EHV charges'!$D$11:$D$410),1, COUNTIF(A$4:$A200, 'Annex 2 EHV charges'!$D$11:$D$410)), 0)),"")</f>
        <v>936</v>
      </c>
      <c r="B201" s="103">
        <f>IF($A201="","",VLOOKUP($A201,'Annex 2 EHV charges'!$D:$O,2,0))</f>
        <v>936</v>
      </c>
      <c r="C201" s="104">
        <f>IF($A201="","",VLOOKUP($A201,'Annex 2 EHV charges'!$D:$O,3,0))</f>
        <v>2200042206631</v>
      </c>
      <c r="D201" s="103" t="str">
        <f>IF($A201="","",VLOOKUP($A201,'Annex 2 EHV charges'!$D:$O,4,0))</f>
        <v>Parsonage Barn</v>
      </c>
      <c r="E201" s="105" t="str">
        <f>IFERROR(IF(VLOOKUP($A201,'Annex 2 EHV charges'!$D:$O,9,FALSE)=0,"",VLOOKUP($A201,'Annex 2 EHV charges'!$D:$O,9,FALSE)),"")</f>
        <v/>
      </c>
      <c r="F201" s="106">
        <f>IFERROR(IF(VLOOKUP($A201,'Annex 2 EHV charges'!$D:$O,10,FALSE)=0,"",VLOOKUP($A201,'Annex 2 EHV charges'!$D:$O,10,FALSE)),"")</f>
        <v>1160.5999999999999</v>
      </c>
      <c r="G201" s="107">
        <f>IFERROR(IF(VLOOKUP($A201,'Annex 2 EHV charges'!$D:$O,11,FALSE)=0,"",VLOOKUP($A201,'Annex 2 EHV charges'!$D:$O,11,FALSE)),"")</f>
        <v>0.05</v>
      </c>
      <c r="H201" s="107">
        <f>IFERROR(IF(VLOOKUP($A201,'Annex 2 EHV charges'!$D:$O,12,FALSE)=0,"",VLOOKUP($A201,'Annex 2 EHV charges'!$D:$O,12,FALSE)),"")</f>
        <v>0.05</v>
      </c>
    </row>
    <row r="202" spans="1:8" x14ac:dyDescent="0.2">
      <c r="A202" s="104">
        <f t="array" ref="A202">IFERROR(INDEX('Annex 2 EHV charges'!$D$11:$D$410, MATCH(0, IF(ISBLANK('Annex 2 EHV charges'!$D$11:$D$410),1, COUNTIF(A$4:$A201, 'Annex 2 EHV charges'!$D$11:$D$410)), 0)),"")</f>
        <v>937</v>
      </c>
      <c r="B202" s="103">
        <f>IF($A202="","",VLOOKUP($A202,'Annex 2 EHV charges'!$D:$O,2,0))</f>
        <v>937</v>
      </c>
      <c r="C202" s="104">
        <f>IF($A202="","",VLOOKUP($A202,'Annex 2 EHV charges'!$D:$O,3,0))</f>
        <v>2200042208815</v>
      </c>
      <c r="D202" s="103" t="str">
        <f>IF($A202="","",VLOOKUP($A202,'Annex 2 EHV charges'!$D:$O,4,0))</f>
        <v>Hewas PV</v>
      </c>
      <c r="E202" s="105" t="str">
        <f>IFERROR(IF(VLOOKUP($A202,'Annex 2 EHV charges'!$D:$O,9,FALSE)=0,"",VLOOKUP($A202,'Annex 2 EHV charges'!$D:$O,9,FALSE)),"")</f>
        <v/>
      </c>
      <c r="F202" s="106">
        <f>IFERROR(IF(VLOOKUP($A202,'Annex 2 EHV charges'!$D:$O,10,FALSE)=0,"",VLOOKUP($A202,'Annex 2 EHV charges'!$D:$O,10,FALSE)),"")</f>
        <v>890.66</v>
      </c>
      <c r="G202" s="107">
        <f>IFERROR(IF(VLOOKUP($A202,'Annex 2 EHV charges'!$D:$O,11,FALSE)=0,"",VLOOKUP($A202,'Annex 2 EHV charges'!$D:$O,11,FALSE)),"")</f>
        <v>0.05</v>
      </c>
      <c r="H202" s="107">
        <f>IFERROR(IF(VLOOKUP($A202,'Annex 2 EHV charges'!$D:$O,12,FALSE)=0,"",VLOOKUP($A202,'Annex 2 EHV charges'!$D:$O,12,FALSE)),"")</f>
        <v>0.05</v>
      </c>
    </row>
    <row r="203" spans="1:8" x14ac:dyDescent="0.2">
      <c r="A203" s="104">
        <f t="array" ref="A203">IFERROR(INDEX('Annex 2 EHV charges'!$D$11:$D$410, MATCH(0, IF(ISBLANK('Annex 2 EHV charges'!$D$11:$D$410),1, COUNTIF(A$4:$A202, 'Annex 2 EHV charges'!$D$11:$D$410)), 0)),"")</f>
        <v>938</v>
      </c>
      <c r="B203" s="103">
        <f>IF($A203="","",VLOOKUP($A203,'Annex 2 EHV charges'!$D:$O,2,0))</f>
        <v>938</v>
      </c>
      <c r="C203" s="104">
        <f>IF($A203="","",VLOOKUP($A203,'Annex 2 EHV charges'!$D:$O,3,0))</f>
        <v>2200042208851</v>
      </c>
      <c r="D203" s="103" t="str">
        <f>IF($A203="","",VLOOKUP($A203,'Annex 2 EHV charges'!$D:$O,4,0))</f>
        <v>CRINACOTT PV</v>
      </c>
      <c r="E203" s="105" t="str">
        <f>IFERROR(IF(VLOOKUP($A203,'Annex 2 EHV charges'!$D:$O,9,FALSE)=0,"",VLOOKUP($A203,'Annex 2 EHV charges'!$D:$O,9,FALSE)),"")</f>
        <v/>
      </c>
      <c r="F203" s="106">
        <f>IFERROR(IF(VLOOKUP($A203,'Annex 2 EHV charges'!$D:$O,10,FALSE)=0,"",VLOOKUP($A203,'Annex 2 EHV charges'!$D:$O,10,FALSE)),"")</f>
        <v>973.81</v>
      </c>
      <c r="G203" s="107">
        <f>IFERROR(IF(VLOOKUP($A203,'Annex 2 EHV charges'!$D:$O,11,FALSE)=0,"",VLOOKUP($A203,'Annex 2 EHV charges'!$D:$O,11,FALSE)),"")</f>
        <v>0.05</v>
      </c>
      <c r="H203" s="107">
        <f>IFERROR(IF(VLOOKUP($A203,'Annex 2 EHV charges'!$D:$O,12,FALSE)=0,"",VLOOKUP($A203,'Annex 2 EHV charges'!$D:$O,12,FALSE)),"")</f>
        <v>0.05</v>
      </c>
    </row>
    <row r="204" spans="1:8" x14ac:dyDescent="0.2">
      <c r="A204" s="104">
        <f t="array" ref="A204">IFERROR(INDEX('Annex 2 EHV charges'!$D$11:$D$410, MATCH(0, IF(ISBLANK('Annex 2 EHV charges'!$D$11:$D$410),1, COUNTIF(A$4:$A203, 'Annex 2 EHV charges'!$D$11:$D$410)), 0)),"")</f>
        <v>939</v>
      </c>
      <c r="B204" s="103">
        <f>IF($A204="","",VLOOKUP($A204,'Annex 2 EHV charges'!$D:$O,2,0))</f>
        <v>939</v>
      </c>
      <c r="C204" s="104">
        <f>IF($A204="","",VLOOKUP($A204,'Annex 2 EHV charges'!$D:$O,3,0))</f>
        <v>2200042214720</v>
      </c>
      <c r="D204" s="103" t="str">
        <f>IF($A204="","",VLOOKUP($A204,'Annex 2 EHV charges'!$D:$O,4,0))</f>
        <v>Penare Farm</v>
      </c>
      <c r="E204" s="105" t="str">
        <f>IFERROR(IF(VLOOKUP($A204,'Annex 2 EHV charges'!$D:$O,9,FALSE)=0,"",VLOOKUP($A204,'Annex 2 EHV charges'!$D:$O,9,FALSE)),"")</f>
        <v/>
      </c>
      <c r="F204" s="106">
        <f>IFERROR(IF(VLOOKUP($A204,'Annex 2 EHV charges'!$D:$O,10,FALSE)=0,"",VLOOKUP($A204,'Annex 2 EHV charges'!$D:$O,10,FALSE)),"")</f>
        <v>452.42</v>
      </c>
      <c r="G204" s="107">
        <f>IFERROR(IF(VLOOKUP($A204,'Annex 2 EHV charges'!$D:$O,11,FALSE)=0,"",VLOOKUP($A204,'Annex 2 EHV charges'!$D:$O,11,FALSE)),"")</f>
        <v>0.05</v>
      </c>
      <c r="H204" s="107">
        <f>IFERROR(IF(VLOOKUP($A204,'Annex 2 EHV charges'!$D:$O,12,FALSE)=0,"",VLOOKUP($A204,'Annex 2 EHV charges'!$D:$O,12,FALSE)),"")</f>
        <v>0.05</v>
      </c>
    </row>
    <row r="205" spans="1:8" x14ac:dyDescent="0.2">
      <c r="A205" s="104">
        <f t="array" ref="A205">IFERROR(INDEX('Annex 2 EHV charges'!$D$11:$D$410, MATCH(0, IF(ISBLANK('Annex 2 EHV charges'!$D$11:$D$410),1, COUNTIF(A$4:$A204, 'Annex 2 EHV charges'!$D$11:$D$410)), 0)),"")</f>
        <v>940</v>
      </c>
      <c r="B205" s="103">
        <f>IF($A205="","",VLOOKUP($A205,'Annex 2 EHV charges'!$D:$O,2,0))</f>
        <v>940</v>
      </c>
      <c r="C205" s="104">
        <f>IF($A205="","",VLOOKUP($A205,'Annex 2 EHV charges'!$D:$O,3,0))</f>
        <v>2200042214749</v>
      </c>
      <c r="D205" s="103" t="str">
        <f>IF($A205="","",VLOOKUP($A205,'Annex 2 EHV charges'!$D:$O,4,0))</f>
        <v>Aller Court</v>
      </c>
      <c r="E205" s="105" t="str">
        <f>IFERROR(IF(VLOOKUP($A205,'Annex 2 EHV charges'!$D:$O,9,FALSE)=0,"",VLOOKUP($A205,'Annex 2 EHV charges'!$D:$O,9,FALSE)),"")</f>
        <v/>
      </c>
      <c r="F205" s="106">
        <f>IFERROR(IF(VLOOKUP($A205,'Annex 2 EHV charges'!$D:$O,10,FALSE)=0,"",VLOOKUP($A205,'Annex 2 EHV charges'!$D:$O,10,FALSE)),"")</f>
        <v>727.19</v>
      </c>
      <c r="G205" s="107">
        <f>IFERROR(IF(VLOOKUP($A205,'Annex 2 EHV charges'!$D:$O,11,FALSE)=0,"",VLOOKUP($A205,'Annex 2 EHV charges'!$D:$O,11,FALSE)),"")</f>
        <v>0.05</v>
      </c>
      <c r="H205" s="107">
        <f>IFERROR(IF(VLOOKUP($A205,'Annex 2 EHV charges'!$D:$O,12,FALSE)=0,"",VLOOKUP($A205,'Annex 2 EHV charges'!$D:$O,12,FALSE)),"")</f>
        <v>0.05</v>
      </c>
    </row>
    <row r="206" spans="1:8" x14ac:dyDescent="0.2">
      <c r="A206" s="104">
        <f t="array" ref="A206">IFERROR(INDEX('Annex 2 EHV charges'!$D$11:$D$410, MATCH(0, IF(ISBLANK('Annex 2 EHV charges'!$D$11:$D$410),1, COUNTIF(A$4:$A205, 'Annex 2 EHV charges'!$D$11:$D$410)), 0)),"")</f>
        <v>942</v>
      </c>
      <c r="B206" s="103">
        <f>IF($A206="","",VLOOKUP($A206,'Annex 2 EHV charges'!$D:$O,2,0))</f>
        <v>942</v>
      </c>
      <c r="C206" s="104">
        <f>IF($A206="","",VLOOKUP($A206,'Annex 2 EHV charges'!$D:$O,3,0))</f>
        <v>2200042214952</v>
      </c>
      <c r="D206" s="103" t="str">
        <f>IF($A206="","",VLOOKUP($A206,'Annex 2 EHV charges'!$D:$O,4,0))</f>
        <v>Stonebarrow</v>
      </c>
      <c r="E206" s="105" t="str">
        <f>IFERROR(IF(VLOOKUP($A206,'Annex 2 EHV charges'!$D:$O,9,FALSE)=0,"",VLOOKUP($A206,'Annex 2 EHV charges'!$D:$O,9,FALSE)),"")</f>
        <v/>
      </c>
      <c r="F206" s="106">
        <f>IFERROR(IF(VLOOKUP($A206,'Annex 2 EHV charges'!$D:$O,10,FALSE)=0,"",VLOOKUP($A206,'Annex 2 EHV charges'!$D:$O,10,FALSE)),"")</f>
        <v>511.12</v>
      </c>
      <c r="G206" s="107">
        <f>IFERROR(IF(VLOOKUP($A206,'Annex 2 EHV charges'!$D:$O,11,FALSE)=0,"",VLOOKUP($A206,'Annex 2 EHV charges'!$D:$O,11,FALSE)),"")</f>
        <v>0.05</v>
      </c>
      <c r="H206" s="107">
        <f>IFERROR(IF(VLOOKUP($A206,'Annex 2 EHV charges'!$D:$O,12,FALSE)=0,"",VLOOKUP($A206,'Annex 2 EHV charges'!$D:$O,12,FALSE)),"")</f>
        <v>0.05</v>
      </c>
    </row>
    <row r="207" spans="1:8" x14ac:dyDescent="0.2">
      <c r="A207" s="104">
        <f t="array" ref="A207">IFERROR(INDEX('Annex 2 EHV charges'!$D$11:$D$410, MATCH(0, IF(ISBLANK('Annex 2 EHV charges'!$D$11:$D$410),1, COUNTIF(A$4:$A206, 'Annex 2 EHV charges'!$D$11:$D$410)), 0)),"")</f>
        <v>943</v>
      </c>
      <c r="B207" s="103">
        <f>IF($A207="","",VLOOKUP($A207,'Annex 2 EHV charges'!$D:$O,2,0))</f>
        <v>943</v>
      </c>
      <c r="C207" s="104">
        <f>IF($A207="","",VLOOKUP($A207,'Annex 2 EHV charges'!$D:$O,3,0))</f>
        <v>2200042215097</v>
      </c>
      <c r="D207" s="103" t="str">
        <f>IF($A207="","",VLOOKUP($A207,'Annex 2 EHV charges'!$D:$O,4,0))</f>
        <v>Whitley Farm</v>
      </c>
      <c r="E207" s="105" t="str">
        <f>IFERROR(IF(VLOOKUP($A207,'Annex 2 EHV charges'!$D:$O,9,FALSE)=0,"",VLOOKUP($A207,'Annex 2 EHV charges'!$D:$O,9,FALSE)),"")</f>
        <v/>
      </c>
      <c r="F207" s="106">
        <f>IFERROR(IF(VLOOKUP($A207,'Annex 2 EHV charges'!$D:$O,10,FALSE)=0,"",VLOOKUP($A207,'Annex 2 EHV charges'!$D:$O,10,FALSE)),"")</f>
        <v>685.76</v>
      </c>
      <c r="G207" s="107">
        <f>IFERROR(IF(VLOOKUP($A207,'Annex 2 EHV charges'!$D:$O,11,FALSE)=0,"",VLOOKUP($A207,'Annex 2 EHV charges'!$D:$O,11,FALSE)),"")</f>
        <v>0.05</v>
      </c>
      <c r="H207" s="107">
        <f>IFERROR(IF(VLOOKUP($A207,'Annex 2 EHV charges'!$D:$O,12,FALSE)=0,"",VLOOKUP($A207,'Annex 2 EHV charges'!$D:$O,12,FALSE)),"")</f>
        <v>0.05</v>
      </c>
    </row>
    <row r="208" spans="1:8" x14ac:dyDescent="0.2">
      <c r="A208" s="104">
        <f t="array" ref="A208">IFERROR(INDEX('Annex 2 EHV charges'!$D$11:$D$410, MATCH(0, IF(ISBLANK('Annex 2 EHV charges'!$D$11:$D$410),1, COUNTIF(A$4:$A207, 'Annex 2 EHV charges'!$D$11:$D$410)), 0)),"")</f>
        <v>944</v>
      </c>
      <c r="B208" s="103">
        <f>IF($A208="","",VLOOKUP($A208,'Annex 2 EHV charges'!$D:$O,2,0))</f>
        <v>944</v>
      </c>
      <c r="C208" s="104">
        <f>IF($A208="","",VLOOKUP($A208,'Annex 2 EHV charges'!$D:$O,3,0))</f>
        <v>2200042215255</v>
      </c>
      <c r="D208" s="103" t="str">
        <f>IF($A208="","",VLOOKUP($A208,'Annex 2 EHV charges'!$D:$O,4,0))</f>
        <v>New Rendy Farm</v>
      </c>
      <c r="E208" s="105" t="str">
        <f>IFERROR(IF(VLOOKUP($A208,'Annex 2 EHV charges'!$D:$O,9,FALSE)=0,"",VLOOKUP($A208,'Annex 2 EHV charges'!$D:$O,9,FALSE)),"")</f>
        <v/>
      </c>
      <c r="F208" s="106">
        <f>IFERROR(IF(VLOOKUP($A208,'Annex 2 EHV charges'!$D:$O,10,FALSE)=0,"",VLOOKUP($A208,'Annex 2 EHV charges'!$D:$O,10,FALSE)),"")</f>
        <v>616.15</v>
      </c>
      <c r="G208" s="107">
        <f>IFERROR(IF(VLOOKUP($A208,'Annex 2 EHV charges'!$D:$O,11,FALSE)=0,"",VLOOKUP($A208,'Annex 2 EHV charges'!$D:$O,11,FALSE)),"")</f>
        <v>0.05</v>
      </c>
      <c r="H208" s="107">
        <f>IFERROR(IF(VLOOKUP($A208,'Annex 2 EHV charges'!$D:$O,12,FALSE)=0,"",VLOOKUP($A208,'Annex 2 EHV charges'!$D:$O,12,FALSE)),"")</f>
        <v>0.05</v>
      </c>
    </row>
    <row r="209" spans="1:8" x14ac:dyDescent="0.2">
      <c r="A209" s="104">
        <f t="array" ref="A209">IFERROR(INDEX('Annex 2 EHV charges'!$D$11:$D$410, MATCH(0, IF(ISBLANK('Annex 2 EHV charges'!$D$11:$D$410),1, COUNTIF(A$4:$A208, 'Annex 2 EHV charges'!$D$11:$D$410)), 0)),"")</f>
        <v>945</v>
      </c>
      <c r="B209" s="103">
        <f>IF($A209="","",VLOOKUP($A209,'Annex 2 EHV charges'!$D:$O,2,0))</f>
        <v>945</v>
      </c>
      <c r="C209" s="104">
        <f>IF($A209="","",VLOOKUP($A209,'Annex 2 EHV charges'!$D:$O,3,0))</f>
        <v>2200042216852</v>
      </c>
      <c r="D209" s="103" t="str">
        <f>IF($A209="","",VLOOKUP($A209,'Annex 2 EHV charges'!$D:$O,4,0))</f>
        <v>Tregassow</v>
      </c>
      <c r="E209" s="105" t="str">
        <f>IFERROR(IF(VLOOKUP($A209,'Annex 2 EHV charges'!$D:$O,9,FALSE)=0,"",VLOOKUP($A209,'Annex 2 EHV charges'!$D:$O,9,FALSE)),"")</f>
        <v/>
      </c>
      <c r="F209" s="106">
        <f>IFERROR(IF(VLOOKUP($A209,'Annex 2 EHV charges'!$D:$O,10,FALSE)=0,"",VLOOKUP($A209,'Annex 2 EHV charges'!$D:$O,10,FALSE)),"")</f>
        <v>1291.26</v>
      </c>
      <c r="G209" s="107">
        <f>IFERROR(IF(VLOOKUP($A209,'Annex 2 EHV charges'!$D:$O,11,FALSE)=0,"",VLOOKUP($A209,'Annex 2 EHV charges'!$D:$O,11,FALSE)),"")</f>
        <v>0.05</v>
      </c>
      <c r="H209" s="107">
        <f>IFERROR(IF(VLOOKUP($A209,'Annex 2 EHV charges'!$D:$O,12,FALSE)=0,"",VLOOKUP($A209,'Annex 2 EHV charges'!$D:$O,12,FALSE)),"")</f>
        <v>0.05</v>
      </c>
    </row>
    <row r="210" spans="1:8" x14ac:dyDescent="0.2">
      <c r="A210" s="104">
        <f t="array" ref="A210">IFERROR(INDEX('Annex 2 EHV charges'!$D$11:$D$410, MATCH(0, IF(ISBLANK('Annex 2 EHV charges'!$D$11:$D$410),1, COUNTIF(A$4:$A209, 'Annex 2 EHV charges'!$D$11:$D$410)), 0)),"")</f>
        <v>946</v>
      </c>
      <c r="B210" s="103">
        <f>IF($A210="","",VLOOKUP($A210,'Annex 2 EHV charges'!$D:$O,2,0))</f>
        <v>946</v>
      </c>
      <c r="C210" s="104">
        <f>IF($A210="","",VLOOKUP($A210,'Annex 2 EHV charges'!$D:$O,3,0))</f>
        <v>2200042218414</v>
      </c>
      <c r="D210" s="103" t="str">
        <f>IF($A210="","",VLOOKUP($A210,'Annex 2 EHV charges'!$D:$O,4,0))</f>
        <v>Pitworthy</v>
      </c>
      <c r="E210" s="105" t="str">
        <f>IFERROR(IF(VLOOKUP($A210,'Annex 2 EHV charges'!$D:$O,9,FALSE)=0,"",VLOOKUP($A210,'Annex 2 EHV charges'!$D:$O,9,FALSE)),"")</f>
        <v/>
      </c>
      <c r="F210" s="106">
        <f>IFERROR(IF(VLOOKUP($A210,'Annex 2 EHV charges'!$D:$O,10,FALSE)=0,"",VLOOKUP($A210,'Annex 2 EHV charges'!$D:$O,10,FALSE)),"")</f>
        <v>3379.71</v>
      </c>
      <c r="G210" s="107">
        <f>IFERROR(IF(VLOOKUP($A210,'Annex 2 EHV charges'!$D:$O,11,FALSE)=0,"",VLOOKUP($A210,'Annex 2 EHV charges'!$D:$O,11,FALSE)),"")</f>
        <v>0.05</v>
      </c>
      <c r="H210" s="107">
        <f>IFERROR(IF(VLOOKUP($A210,'Annex 2 EHV charges'!$D:$O,12,FALSE)=0,"",VLOOKUP($A210,'Annex 2 EHV charges'!$D:$O,12,FALSE)),"")</f>
        <v>0.05</v>
      </c>
    </row>
    <row r="211" spans="1:8" x14ac:dyDescent="0.2">
      <c r="A211" s="104">
        <f t="array" ref="A211">IFERROR(INDEX('Annex 2 EHV charges'!$D$11:$D$410, MATCH(0, IF(ISBLANK('Annex 2 EHV charges'!$D$11:$D$410),1, COUNTIF(A$4:$A210, 'Annex 2 EHV charges'!$D$11:$D$410)), 0)),"")</f>
        <v>947</v>
      </c>
      <c r="B211" s="103">
        <f>IF($A211="","",VLOOKUP($A211,'Annex 2 EHV charges'!$D:$O,2,0))</f>
        <v>947</v>
      </c>
      <c r="C211" s="104">
        <f>IF($A211="","",VLOOKUP($A211,'Annex 2 EHV charges'!$D:$O,3,0))</f>
        <v>2200042224269</v>
      </c>
      <c r="D211" s="103" t="str">
        <f>IF($A211="","",VLOOKUP($A211,'Annex 2 EHV charges'!$D:$O,4,0))</f>
        <v>Foxcombe PV</v>
      </c>
      <c r="E211" s="105" t="str">
        <f>IFERROR(IF(VLOOKUP($A211,'Annex 2 EHV charges'!$D:$O,9,FALSE)=0,"",VLOOKUP($A211,'Annex 2 EHV charges'!$D:$O,9,FALSE)),"")</f>
        <v/>
      </c>
      <c r="F211" s="106">
        <f>IFERROR(IF(VLOOKUP($A211,'Annex 2 EHV charges'!$D:$O,10,FALSE)=0,"",VLOOKUP($A211,'Annex 2 EHV charges'!$D:$O,10,FALSE)),"")</f>
        <v>620.1</v>
      </c>
      <c r="G211" s="107">
        <f>IFERROR(IF(VLOOKUP($A211,'Annex 2 EHV charges'!$D:$O,11,FALSE)=0,"",VLOOKUP($A211,'Annex 2 EHV charges'!$D:$O,11,FALSE)),"")</f>
        <v>0.05</v>
      </c>
      <c r="H211" s="107">
        <f>IFERROR(IF(VLOOKUP($A211,'Annex 2 EHV charges'!$D:$O,12,FALSE)=0,"",VLOOKUP($A211,'Annex 2 EHV charges'!$D:$O,12,FALSE)),"")</f>
        <v>0.05</v>
      </c>
    </row>
    <row r="212" spans="1:8" x14ac:dyDescent="0.2">
      <c r="A212" s="104">
        <f t="array" ref="A212">IFERROR(INDEX('Annex 2 EHV charges'!$D$11:$D$410, MATCH(0, IF(ISBLANK('Annex 2 EHV charges'!$D$11:$D$410),1, COUNTIF(A$4:$A211, 'Annex 2 EHV charges'!$D$11:$D$410)), 0)),"")</f>
        <v>948</v>
      </c>
      <c r="B212" s="103">
        <f>IF($A212="","",VLOOKUP($A212,'Annex 2 EHV charges'!$D:$O,2,0))</f>
        <v>948</v>
      </c>
      <c r="C212" s="104">
        <f>IF($A212="","",VLOOKUP($A212,'Annex 2 EHV charges'!$D:$O,3,0))</f>
        <v>2200042224287</v>
      </c>
      <c r="D212" s="103" t="str">
        <f>IF($A212="","",VLOOKUP($A212,'Annex 2 EHV charges'!$D:$O,4,0))</f>
        <v>Rexon Cross PV Farm</v>
      </c>
      <c r="E212" s="105" t="str">
        <f>IFERROR(IF(VLOOKUP($A212,'Annex 2 EHV charges'!$D:$O,9,FALSE)=0,"",VLOOKUP($A212,'Annex 2 EHV charges'!$D:$O,9,FALSE)),"")</f>
        <v/>
      </c>
      <c r="F212" s="106">
        <f>IFERROR(IF(VLOOKUP($A212,'Annex 2 EHV charges'!$D:$O,10,FALSE)=0,"",VLOOKUP($A212,'Annex 2 EHV charges'!$D:$O,10,FALSE)),"")</f>
        <v>629.66999999999996</v>
      </c>
      <c r="G212" s="107">
        <f>IFERROR(IF(VLOOKUP($A212,'Annex 2 EHV charges'!$D:$O,11,FALSE)=0,"",VLOOKUP($A212,'Annex 2 EHV charges'!$D:$O,11,FALSE)),"")</f>
        <v>0.05</v>
      </c>
      <c r="H212" s="107">
        <f>IFERROR(IF(VLOOKUP($A212,'Annex 2 EHV charges'!$D:$O,12,FALSE)=0,"",VLOOKUP($A212,'Annex 2 EHV charges'!$D:$O,12,FALSE)),"")</f>
        <v>0.05</v>
      </c>
    </row>
    <row r="213" spans="1:8" x14ac:dyDescent="0.2">
      <c r="A213" s="104">
        <f t="array" ref="A213">IFERROR(INDEX('Annex 2 EHV charges'!$D$11:$D$410, MATCH(0, IF(ISBLANK('Annex 2 EHV charges'!$D$11:$D$410),1, COUNTIF(A$4:$A212, 'Annex 2 EHV charges'!$D$11:$D$410)), 0)),"")</f>
        <v>949</v>
      </c>
      <c r="B213" s="103">
        <f>IF($A213="","",VLOOKUP($A213,'Annex 2 EHV charges'!$D:$O,2,0))</f>
        <v>949</v>
      </c>
      <c r="C213" s="104">
        <f>IF($A213="","",VLOOKUP($A213,'Annex 2 EHV charges'!$D:$O,3,0))</f>
        <v>2200042242899</v>
      </c>
      <c r="D213" s="103" t="str">
        <f>IF($A213="","",VLOOKUP($A213,'Annex 2 EHV charges'!$D:$O,4,0))</f>
        <v>Hazard Farm PV</v>
      </c>
      <c r="E213" s="105" t="str">
        <f>IFERROR(IF(VLOOKUP($A213,'Annex 2 EHV charges'!$D:$O,9,FALSE)=0,"",VLOOKUP($A213,'Annex 2 EHV charges'!$D:$O,9,FALSE)),"")</f>
        <v/>
      </c>
      <c r="F213" s="106">
        <f>IFERROR(IF(VLOOKUP($A213,'Annex 2 EHV charges'!$D:$O,10,FALSE)=0,"",VLOOKUP($A213,'Annex 2 EHV charges'!$D:$O,10,FALSE)),"")</f>
        <v>921.01</v>
      </c>
      <c r="G213" s="107">
        <f>IFERROR(IF(VLOOKUP($A213,'Annex 2 EHV charges'!$D:$O,11,FALSE)=0,"",VLOOKUP($A213,'Annex 2 EHV charges'!$D:$O,11,FALSE)),"")</f>
        <v>0.05</v>
      </c>
      <c r="H213" s="107">
        <f>IFERROR(IF(VLOOKUP($A213,'Annex 2 EHV charges'!$D:$O,12,FALSE)=0,"",VLOOKUP($A213,'Annex 2 EHV charges'!$D:$O,12,FALSE)),"")</f>
        <v>0.05</v>
      </c>
    </row>
    <row r="214" spans="1:8" x14ac:dyDescent="0.2">
      <c r="A214" s="104">
        <f t="array" ref="A214">IFERROR(INDEX('Annex 2 EHV charges'!$D$11:$D$410, MATCH(0, IF(ISBLANK('Annex 2 EHV charges'!$D$11:$D$410),1, COUNTIF(A$4:$A213, 'Annex 2 EHV charges'!$D$11:$D$410)), 0)),"")</f>
        <v>950</v>
      </c>
      <c r="B214" s="103">
        <f>IF($A214="","",VLOOKUP($A214,'Annex 2 EHV charges'!$D:$O,2,0))</f>
        <v>950</v>
      </c>
      <c r="C214" s="104">
        <f>IF($A214="","",VLOOKUP($A214,'Annex 2 EHV charges'!$D:$O,3,0))</f>
        <v>2200042244682</v>
      </c>
      <c r="D214" s="103" t="str">
        <f>IF($A214="","",VLOOKUP($A214,'Annex 2 EHV charges'!$D:$O,4,0))</f>
        <v>Luscott Barton</v>
      </c>
      <c r="E214" s="105" t="str">
        <f>IFERROR(IF(VLOOKUP($A214,'Annex 2 EHV charges'!$D:$O,9,FALSE)=0,"",VLOOKUP($A214,'Annex 2 EHV charges'!$D:$O,9,FALSE)),"")</f>
        <v/>
      </c>
      <c r="F214" s="106">
        <f>IFERROR(IF(VLOOKUP($A214,'Annex 2 EHV charges'!$D:$O,10,FALSE)=0,"",VLOOKUP($A214,'Annex 2 EHV charges'!$D:$O,10,FALSE)),"")</f>
        <v>667.96</v>
      </c>
      <c r="G214" s="107">
        <f>IFERROR(IF(VLOOKUP($A214,'Annex 2 EHV charges'!$D:$O,11,FALSE)=0,"",VLOOKUP($A214,'Annex 2 EHV charges'!$D:$O,11,FALSE)),"")</f>
        <v>0.05</v>
      </c>
      <c r="H214" s="107">
        <f>IFERROR(IF(VLOOKUP($A214,'Annex 2 EHV charges'!$D:$O,12,FALSE)=0,"",VLOOKUP($A214,'Annex 2 EHV charges'!$D:$O,12,FALSE)),"")</f>
        <v>0.05</v>
      </c>
    </row>
    <row r="215" spans="1:8" x14ac:dyDescent="0.2">
      <c r="A215" s="104">
        <f t="array" ref="A215">IFERROR(INDEX('Annex 2 EHV charges'!$D$11:$D$410, MATCH(0, IF(ISBLANK('Annex 2 EHV charges'!$D$11:$D$410),1, COUNTIF(A$4:$A214, 'Annex 2 EHV charges'!$D$11:$D$410)), 0)),"")</f>
        <v>951</v>
      </c>
      <c r="B215" s="103">
        <f>IF($A215="","",VLOOKUP($A215,'Annex 2 EHV charges'!$D:$O,2,0))</f>
        <v>951</v>
      </c>
      <c r="C215" s="104">
        <f>IF($A215="","",VLOOKUP($A215,'Annex 2 EHV charges'!$D:$O,3,0))</f>
        <v>2200042254139</v>
      </c>
      <c r="D215" s="103" t="str">
        <f>IF($A215="","",VLOOKUP($A215,'Annex 2 EHV charges'!$D:$O,4,0))</f>
        <v>Grange Farm PV</v>
      </c>
      <c r="E215" s="105" t="str">
        <f>IFERROR(IF(VLOOKUP($A215,'Annex 2 EHV charges'!$D:$O,9,FALSE)=0,"",VLOOKUP($A215,'Annex 2 EHV charges'!$D:$O,9,FALSE)),"")</f>
        <v/>
      </c>
      <c r="F215" s="106">
        <f>IFERROR(IF(VLOOKUP($A215,'Annex 2 EHV charges'!$D:$O,10,FALSE)=0,"",VLOOKUP($A215,'Annex 2 EHV charges'!$D:$O,10,FALSE)),"")</f>
        <v>804.48</v>
      </c>
      <c r="G215" s="107">
        <f>IFERROR(IF(VLOOKUP($A215,'Annex 2 EHV charges'!$D:$O,11,FALSE)=0,"",VLOOKUP($A215,'Annex 2 EHV charges'!$D:$O,11,FALSE)),"")</f>
        <v>0.05</v>
      </c>
      <c r="H215" s="107">
        <f>IFERROR(IF(VLOOKUP($A215,'Annex 2 EHV charges'!$D:$O,12,FALSE)=0,"",VLOOKUP($A215,'Annex 2 EHV charges'!$D:$O,12,FALSE)),"")</f>
        <v>0.05</v>
      </c>
    </row>
    <row r="216" spans="1:8" x14ac:dyDescent="0.2">
      <c r="A216" s="104">
        <f t="array" ref="A216">IFERROR(INDEX('Annex 2 EHV charges'!$D$11:$D$410, MATCH(0, IF(ISBLANK('Annex 2 EHV charges'!$D$11:$D$410),1, COUNTIF(A$4:$A215, 'Annex 2 EHV charges'!$D$11:$D$410)), 0)),"")</f>
        <v>952</v>
      </c>
      <c r="B216" s="103">
        <f>IF($A216="","",VLOOKUP($A216,'Annex 2 EHV charges'!$D:$O,2,0))</f>
        <v>952</v>
      </c>
      <c r="C216" s="104">
        <f>IF($A216="","",VLOOKUP($A216,'Annex 2 EHV charges'!$D:$O,3,0))</f>
        <v>2200042352183</v>
      </c>
      <c r="D216" s="103" t="str">
        <f>IF($A216="","",VLOOKUP($A216,'Annex 2 EHV charges'!$D:$O,4,0))</f>
        <v>Derriton Fields</v>
      </c>
      <c r="E216" s="105" t="str">
        <f>IFERROR(IF(VLOOKUP($A216,'Annex 2 EHV charges'!$D:$O,9,FALSE)=0,"",VLOOKUP($A216,'Annex 2 EHV charges'!$D:$O,9,FALSE)),"")</f>
        <v/>
      </c>
      <c r="F216" s="106">
        <f>IFERROR(IF(VLOOKUP($A216,'Annex 2 EHV charges'!$D:$O,10,FALSE)=0,"",VLOOKUP($A216,'Annex 2 EHV charges'!$D:$O,10,FALSE)),"")</f>
        <v>2065.6</v>
      </c>
      <c r="G216" s="107">
        <f>IFERROR(IF(VLOOKUP($A216,'Annex 2 EHV charges'!$D:$O,11,FALSE)=0,"",VLOOKUP($A216,'Annex 2 EHV charges'!$D:$O,11,FALSE)),"")</f>
        <v>0.05</v>
      </c>
      <c r="H216" s="107">
        <f>IFERROR(IF(VLOOKUP($A216,'Annex 2 EHV charges'!$D:$O,12,FALSE)=0,"",VLOOKUP($A216,'Annex 2 EHV charges'!$D:$O,12,FALSE)),"")</f>
        <v>0.05</v>
      </c>
    </row>
    <row r="217" spans="1:8" x14ac:dyDescent="0.2">
      <c r="A217" s="104">
        <f t="array" ref="A217">IFERROR(INDEX('Annex 2 EHV charges'!$D$11:$D$410, MATCH(0, IF(ISBLANK('Annex 2 EHV charges'!$D$11:$D$410),1, COUNTIF(A$4:$A216, 'Annex 2 EHV charges'!$D$11:$D$410)), 0)),"")</f>
        <v>953</v>
      </c>
      <c r="B217" s="103">
        <f>IF($A217="","",VLOOKUP($A217,'Annex 2 EHV charges'!$D:$O,2,0))</f>
        <v>953</v>
      </c>
      <c r="C217" s="104">
        <f>IF($A217="","",VLOOKUP($A217,'Annex 2 EHV charges'!$D:$O,3,0))</f>
        <v>2200042278487</v>
      </c>
      <c r="D217" s="103" t="str">
        <f>IF($A217="","",VLOOKUP($A217,'Annex 2 EHV charges'!$D:$O,4,0))</f>
        <v>Cleave Farm</v>
      </c>
      <c r="E217" s="105" t="str">
        <f>IFERROR(IF(VLOOKUP($A217,'Annex 2 EHV charges'!$D:$O,9,FALSE)=0,"",VLOOKUP($A217,'Annex 2 EHV charges'!$D:$O,9,FALSE)),"")</f>
        <v/>
      </c>
      <c r="F217" s="106">
        <f>IFERROR(IF(VLOOKUP($A217,'Annex 2 EHV charges'!$D:$O,10,FALSE)=0,"",VLOOKUP($A217,'Annex 2 EHV charges'!$D:$O,10,FALSE)),"")</f>
        <v>1641.72</v>
      </c>
      <c r="G217" s="107">
        <f>IFERROR(IF(VLOOKUP($A217,'Annex 2 EHV charges'!$D:$O,11,FALSE)=0,"",VLOOKUP($A217,'Annex 2 EHV charges'!$D:$O,11,FALSE)),"")</f>
        <v>0.05</v>
      </c>
      <c r="H217" s="107">
        <f>IFERROR(IF(VLOOKUP($A217,'Annex 2 EHV charges'!$D:$O,12,FALSE)=0,"",VLOOKUP($A217,'Annex 2 EHV charges'!$D:$O,12,FALSE)),"")</f>
        <v>0.05</v>
      </c>
    </row>
    <row r="218" spans="1:8" x14ac:dyDescent="0.2">
      <c r="A218" s="104">
        <f t="array" ref="A218">IFERROR(INDEX('Annex 2 EHV charges'!$D$11:$D$410, MATCH(0, IF(ISBLANK('Annex 2 EHV charges'!$D$11:$D$410),1, COUNTIF(A$4:$A217, 'Annex 2 EHV charges'!$D$11:$D$410)), 0)),"")</f>
        <v>954</v>
      </c>
      <c r="B218" s="103">
        <f>IF($A218="","",VLOOKUP($A218,'Annex 2 EHV charges'!$D:$O,2,0))</f>
        <v>954</v>
      </c>
      <c r="C218" s="104">
        <f>IF($A218="","",VLOOKUP($A218,'Annex 2 EHV charges'!$D:$O,3,0))</f>
        <v>2200042342041</v>
      </c>
      <c r="D218" s="103" t="str">
        <f>IF($A218="","",VLOOKUP($A218,'Annex 2 EHV charges'!$D:$O,4,0))</f>
        <v>Woolavington</v>
      </c>
      <c r="E218" s="105" t="str">
        <f>IFERROR(IF(VLOOKUP($A218,'Annex 2 EHV charges'!$D:$O,9,FALSE)=0,"",VLOOKUP($A218,'Annex 2 EHV charges'!$D:$O,9,FALSE)),"")</f>
        <v/>
      </c>
      <c r="F218" s="106">
        <f>IFERROR(IF(VLOOKUP($A218,'Annex 2 EHV charges'!$D:$O,10,FALSE)=0,"",VLOOKUP($A218,'Annex 2 EHV charges'!$D:$O,10,FALSE)),"")</f>
        <v>876.06</v>
      </c>
      <c r="G218" s="107">
        <f>IFERROR(IF(VLOOKUP($A218,'Annex 2 EHV charges'!$D:$O,11,FALSE)=0,"",VLOOKUP($A218,'Annex 2 EHV charges'!$D:$O,11,FALSE)),"")</f>
        <v>0.05</v>
      </c>
      <c r="H218" s="107">
        <f>IFERROR(IF(VLOOKUP($A218,'Annex 2 EHV charges'!$D:$O,12,FALSE)=0,"",VLOOKUP($A218,'Annex 2 EHV charges'!$D:$O,12,FALSE)),"")</f>
        <v>0.05</v>
      </c>
    </row>
    <row r="219" spans="1:8" x14ac:dyDescent="0.2">
      <c r="A219" s="104">
        <f t="array" ref="A219">IFERROR(INDEX('Annex 2 EHV charges'!$D$11:$D$410, MATCH(0, IF(ISBLANK('Annex 2 EHV charges'!$D$11:$D$410),1, COUNTIF(A$4:$A218, 'Annex 2 EHV charges'!$D$11:$D$410)), 0)),"")</f>
        <v>955</v>
      </c>
      <c r="B219" s="103">
        <f>IF($A219="","",VLOOKUP($A219,'Annex 2 EHV charges'!$D:$O,2,0))</f>
        <v>955</v>
      </c>
      <c r="C219" s="104">
        <f>IF($A219="","",VLOOKUP($A219,'Annex 2 EHV charges'!$D:$O,3,0))</f>
        <v>2200042342079</v>
      </c>
      <c r="D219" s="103" t="str">
        <f>IF($A219="","",VLOOKUP($A219,'Annex 2 EHV charges'!$D:$O,4,0))</f>
        <v>Trehawke Farm</v>
      </c>
      <c r="E219" s="105" t="str">
        <f>IFERROR(IF(VLOOKUP($A219,'Annex 2 EHV charges'!$D:$O,9,FALSE)=0,"",VLOOKUP($A219,'Annex 2 EHV charges'!$D:$O,9,FALSE)),"")</f>
        <v/>
      </c>
      <c r="F219" s="106">
        <f>IFERROR(IF(VLOOKUP($A219,'Annex 2 EHV charges'!$D:$O,10,FALSE)=0,"",VLOOKUP($A219,'Annex 2 EHV charges'!$D:$O,10,FALSE)),"")</f>
        <v>1504.6</v>
      </c>
      <c r="G219" s="107">
        <f>IFERROR(IF(VLOOKUP($A219,'Annex 2 EHV charges'!$D:$O,11,FALSE)=0,"",VLOOKUP($A219,'Annex 2 EHV charges'!$D:$O,11,FALSE)),"")</f>
        <v>0.05</v>
      </c>
      <c r="H219" s="107">
        <f>IFERROR(IF(VLOOKUP($A219,'Annex 2 EHV charges'!$D:$O,12,FALSE)=0,"",VLOOKUP($A219,'Annex 2 EHV charges'!$D:$O,12,FALSE)),"")</f>
        <v>0.05</v>
      </c>
    </row>
    <row r="220" spans="1:8" x14ac:dyDescent="0.2">
      <c r="A220" s="104">
        <f t="array" ref="A220">IFERROR(INDEX('Annex 2 EHV charges'!$D$11:$D$410, MATCH(0, IF(ISBLANK('Annex 2 EHV charges'!$D$11:$D$410),1, COUNTIF(A$4:$A219, 'Annex 2 EHV charges'!$D$11:$D$410)), 0)),"")</f>
        <v>956</v>
      </c>
      <c r="B220" s="103">
        <f>IF($A220="","",VLOOKUP($A220,'Annex 2 EHV charges'!$D:$O,2,0))</f>
        <v>956</v>
      </c>
      <c r="C220" s="104">
        <f>IF($A220="","",VLOOKUP($A220,'Annex 2 EHV charges'!$D:$O,3,0))</f>
        <v>2200042278760</v>
      </c>
      <c r="D220" s="103" t="str">
        <f>IF($A220="","",VLOOKUP($A220,'Annex 2 EHV charges'!$D:$O,4,0))</f>
        <v>Higher Berechapel Farm</v>
      </c>
      <c r="E220" s="105">
        <f>IFERROR(IF(VLOOKUP($A220,'Annex 2 EHV charges'!$D:$O,9,FALSE)=0,"",VLOOKUP($A220,'Annex 2 EHV charges'!$D:$O,9,FALSE)),"")</f>
        <v>-1.1399999999999999</v>
      </c>
      <c r="F220" s="106">
        <f>IFERROR(IF(VLOOKUP($A220,'Annex 2 EHV charges'!$D:$O,10,FALSE)=0,"",VLOOKUP($A220,'Annex 2 EHV charges'!$D:$O,10,FALSE)),"")</f>
        <v>578.73</v>
      </c>
      <c r="G220" s="107">
        <f>IFERROR(IF(VLOOKUP($A220,'Annex 2 EHV charges'!$D:$O,11,FALSE)=0,"",VLOOKUP($A220,'Annex 2 EHV charges'!$D:$O,11,FALSE)),"")</f>
        <v>0.05</v>
      </c>
      <c r="H220" s="107">
        <f>IFERROR(IF(VLOOKUP($A220,'Annex 2 EHV charges'!$D:$O,12,FALSE)=0,"",VLOOKUP($A220,'Annex 2 EHV charges'!$D:$O,12,FALSE)),"")</f>
        <v>0.05</v>
      </c>
    </row>
    <row r="221" spans="1:8" x14ac:dyDescent="0.2">
      <c r="A221" s="104">
        <f t="array" ref="A221">IFERROR(INDEX('Annex 2 EHV charges'!$D$11:$D$410, MATCH(0, IF(ISBLANK('Annex 2 EHV charges'!$D$11:$D$410),1, COUNTIF(A$4:$A220, 'Annex 2 EHV charges'!$D$11:$D$410)), 0)),"")</f>
        <v>957</v>
      </c>
      <c r="B221" s="103">
        <f>IF($A221="","",VLOOKUP($A221,'Annex 2 EHV charges'!$D:$O,2,0))</f>
        <v>957</v>
      </c>
      <c r="C221" s="104">
        <f>IF($A221="","",VLOOKUP($A221,'Annex 2 EHV charges'!$D:$O,3,0))</f>
        <v>2200042278956</v>
      </c>
      <c r="D221" s="103" t="str">
        <f>IF($A221="","",VLOOKUP($A221,'Annex 2 EHV charges'!$D:$O,4,0))</f>
        <v>Bommertown</v>
      </c>
      <c r="E221" s="105" t="str">
        <f>IFERROR(IF(VLOOKUP($A221,'Annex 2 EHV charges'!$D:$O,9,FALSE)=0,"",VLOOKUP($A221,'Annex 2 EHV charges'!$D:$O,9,FALSE)),"")</f>
        <v/>
      </c>
      <c r="F221" s="106">
        <f>IFERROR(IF(VLOOKUP($A221,'Annex 2 EHV charges'!$D:$O,10,FALSE)=0,"",VLOOKUP($A221,'Annex 2 EHV charges'!$D:$O,10,FALSE)),"")</f>
        <v>520.19000000000005</v>
      </c>
      <c r="G221" s="107">
        <f>IFERROR(IF(VLOOKUP($A221,'Annex 2 EHV charges'!$D:$O,11,FALSE)=0,"",VLOOKUP($A221,'Annex 2 EHV charges'!$D:$O,11,FALSE)),"")</f>
        <v>0.05</v>
      </c>
      <c r="H221" s="107">
        <f>IFERROR(IF(VLOOKUP($A221,'Annex 2 EHV charges'!$D:$O,12,FALSE)=0,"",VLOOKUP($A221,'Annex 2 EHV charges'!$D:$O,12,FALSE)),"")</f>
        <v>0.05</v>
      </c>
    </row>
    <row r="222" spans="1:8" x14ac:dyDescent="0.2">
      <c r="A222" s="104">
        <f t="array" ref="A222">IFERROR(INDEX('Annex 2 EHV charges'!$D$11:$D$410, MATCH(0, IF(ISBLANK('Annex 2 EHV charges'!$D$11:$D$410),1, COUNTIF(A$4:$A221, 'Annex 2 EHV charges'!$D$11:$D$410)), 0)),"")</f>
        <v>958</v>
      </c>
      <c r="B222" s="103">
        <f>IF($A222="","",VLOOKUP($A222,'Annex 2 EHV charges'!$D:$O,2,0))</f>
        <v>958</v>
      </c>
      <c r="C222" s="104">
        <f>IF($A222="","",VLOOKUP($A222,'Annex 2 EHV charges'!$D:$O,3,0))</f>
        <v>2200042349748</v>
      </c>
      <c r="D222" s="103" t="str">
        <f>IF($A222="","",VLOOKUP($A222,'Annex 2 EHV charges'!$D:$O,4,0))</f>
        <v>Carloggas Farm</v>
      </c>
      <c r="E222" s="105" t="str">
        <f>IFERROR(IF(VLOOKUP($A222,'Annex 2 EHV charges'!$D:$O,9,FALSE)=0,"",VLOOKUP($A222,'Annex 2 EHV charges'!$D:$O,9,FALSE)),"")</f>
        <v/>
      </c>
      <c r="F222" s="106">
        <f>IFERROR(IF(VLOOKUP($A222,'Annex 2 EHV charges'!$D:$O,10,FALSE)=0,"",VLOOKUP($A222,'Annex 2 EHV charges'!$D:$O,10,FALSE)),"")</f>
        <v>1190.5</v>
      </c>
      <c r="G222" s="107">
        <f>IFERROR(IF(VLOOKUP($A222,'Annex 2 EHV charges'!$D:$O,11,FALSE)=0,"",VLOOKUP($A222,'Annex 2 EHV charges'!$D:$O,11,FALSE)),"")</f>
        <v>0.05</v>
      </c>
      <c r="H222" s="107">
        <f>IFERROR(IF(VLOOKUP($A222,'Annex 2 EHV charges'!$D:$O,12,FALSE)=0,"",VLOOKUP($A222,'Annex 2 EHV charges'!$D:$O,12,FALSE)),"")</f>
        <v>0.05</v>
      </c>
    </row>
    <row r="223" spans="1:8" x14ac:dyDescent="0.2">
      <c r="A223" s="104">
        <f t="array" ref="A223">IFERROR(INDEX('Annex 2 EHV charges'!$D$11:$D$410, MATCH(0, IF(ISBLANK('Annex 2 EHV charges'!$D$11:$D$410),1, COUNTIF(A$4:$A222, 'Annex 2 EHV charges'!$D$11:$D$410)), 0)),"")</f>
        <v>481</v>
      </c>
      <c r="B223" s="103">
        <f>IF($A223="","",VLOOKUP($A223,'Annex 2 EHV charges'!$D:$O,2,0))</f>
        <v>481</v>
      </c>
      <c r="C223" s="104">
        <f>IF($A223="","",VLOOKUP($A223,'Annex 2 EHV charges'!$D:$O,3,0))</f>
        <v>2200042911992</v>
      </c>
      <c r="D223" s="103" t="str">
        <f>IF($A223="","",VLOOKUP($A223,'Annex 2 EHV charges'!$D:$O,4,0))</f>
        <v>Viridor EFW (Seabank)</v>
      </c>
      <c r="E223" s="105" t="str">
        <f>IFERROR(IF(VLOOKUP($A223,'Annex 2 EHV charges'!$D:$O,9,FALSE)=0,"",VLOOKUP($A223,'Annex 2 EHV charges'!$D:$O,9,FALSE)),"")</f>
        <v/>
      </c>
      <c r="F223" s="106">
        <f>IFERROR(IF(VLOOKUP($A223,'Annex 2 EHV charges'!$D:$O,10,FALSE)=0,"",VLOOKUP($A223,'Annex 2 EHV charges'!$D:$O,10,FALSE)),"")</f>
        <v>961.89</v>
      </c>
      <c r="G223" s="107">
        <f>IFERROR(IF(VLOOKUP($A223,'Annex 2 EHV charges'!$D:$O,11,FALSE)=0,"",VLOOKUP($A223,'Annex 2 EHV charges'!$D:$O,11,FALSE)),"")</f>
        <v>0.05</v>
      </c>
      <c r="H223" s="107">
        <f>IFERROR(IF(VLOOKUP($A223,'Annex 2 EHV charges'!$D:$O,12,FALSE)=0,"",VLOOKUP($A223,'Annex 2 EHV charges'!$D:$O,12,FALSE)),"")</f>
        <v>0.05</v>
      </c>
    </row>
    <row r="224" spans="1:8" x14ac:dyDescent="0.2">
      <c r="A224" s="104">
        <f t="array" ref="A224">IFERROR(INDEX('Annex 2 EHV charges'!$D$11:$D$410, MATCH(0, IF(ISBLANK('Annex 2 EHV charges'!$D$11:$D$410),1, COUNTIF(A$4:$A223, 'Annex 2 EHV charges'!$D$11:$D$410)), 0)),"")</f>
        <v>482</v>
      </c>
      <c r="B224" s="103">
        <f>IF($A224="","",VLOOKUP($A224,'Annex 2 EHV charges'!$D:$O,2,0))</f>
        <v>482</v>
      </c>
      <c r="C224" s="104">
        <f>IF($A224="","",VLOOKUP($A224,'Annex 2 EHV charges'!$D:$O,3,0))</f>
        <v>2200042911947</v>
      </c>
      <c r="D224" s="103" t="str">
        <f>IF($A224="","",VLOOKUP($A224,'Annex 2 EHV charges'!$D:$O,4,0))</f>
        <v>Alders Way STOR</v>
      </c>
      <c r="E224" s="105">
        <f>IFERROR(IF(VLOOKUP($A224,'Annex 2 EHV charges'!$D:$O,9,FALSE)=0,"",VLOOKUP($A224,'Annex 2 EHV charges'!$D:$O,9,FALSE)),"")</f>
        <v>-2.097</v>
      </c>
      <c r="F224" s="106">
        <f>IFERROR(IF(VLOOKUP($A224,'Annex 2 EHV charges'!$D:$O,10,FALSE)=0,"",VLOOKUP($A224,'Annex 2 EHV charges'!$D:$O,10,FALSE)),"")</f>
        <v>767.63</v>
      </c>
      <c r="G224" s="107">
        <f>IFERROR(IF(VLOOKUP($A224,'Annex 2 EHV charges'!$D:$O,11,FALSE)=0,"",VLOOKUP($A224,'Annex 2 EHV charges'!$D:$O,11,FALSE)),"")</f>
        <v>0.05</v>
      </c>
      <c r="H224" s="107">
        <f>IFERROR(IF(VLOOKUP($A224,'Annex 2 EHV charges'!$D:$O,12,FALSE)=0,"",VLOOKUP($A224,'Annex 2 EHV charges'!$D:$O,12,FALSE)),"")</f>
        <v>0.05</v>
      </c>
    </row>
    <row r="225" spans="1:8" x14ac:dyDescent="0.2">
      <c r="A225" s="104">
        <f t="array" ref="A225">IFERROR(INDEX('Annex 2 EHV charges'!$D$11:$D$410, MATCH(0, IF(ISBLANK('Annex 2 EHV charges'!$D$11:$D$410),1, COUNTIF(A$4:$A224, 'Annex 2 EHV charges'!$D$11:$D$410)), 0)),"")</f>
        <v>483</v>
      </c>
      <c r="B225" s="103">
        <f>IF($A225="","",VLOOKUP($A225,'Annex 2 EHV charges'!$D:$O,2,0))</f>
        <v>483</v>
      </c>
      <c r="C225" s="104">
        <f>IF($A225="","",VLOOKUP($A225,'Annex 2 EHV charges'!$D:$O,3,0))</f>
        <v>2200042911974</v>
      </c>
      <c r="D225" s="103" t="str">
        <f>IF($A225="","",VLOOKUP($A225,'Annex 2 EHV charges'!$D:$O,4,0))</f>
        <v>Rockingham STOR</v>
      </c>
      <c r="E225" s="105">
        <f>IFERROR(IF(VLOOKUP($A225,'Annex 2 EHV charges'!$D:$O,9,FALSE)=0,"",VLOOKUP($A225,'Annex 2 EHV charges'!$D:$O,9,FALSE)),"")</f>
        <v>-0.32600000000000001</v>
      </c>
      <c r="F225" s="106">
        <f>IFERROR(IF(VLOOKUP($A225,'Annex 2 EHV charges'!$D:$O,10,FALSE)=0,"",VLOOKUP($A225,'Annex 2 EHV charges'!$D:$O,10,FALSE)),"")</f>
        <v>1989.1</v>
      </c>
      <c r="G225" s="107">
        <f>IFERROR(IF(VLOOKUP($A225,'Annex 2 EHV charges'!$D:$O,11,FALSE)=0,"",VLOOKUP($A225,'Annex 2 EHV charges'!$D:$O,11,FALSE)),"")</f>
        <v>0.05</v>
      </c>
      <c r="H225" s="107">
        <f>IFERROR(IF(VLOOKUP($A225,'Annex 2 EHV charges'!$D:$O,12,FALSE)=0,"",VLOOKUP($A225,'Annex 2 EHV charges'!$D:$O,12,FALSE)),"")</f>
        <v>0.05</v>
      </c>
    </row>
    <row r="226" spans="1:8" x14ac:dyDescent="0.2">
      <c r="A226" s="104">
        <f t="array" ref="A226">IFERROR(INDEX('Annex 2 EHV charges'!$D$11:$D$410, MATCH(0, IF(ISBLANK('Annex 2 EHV charges'!$D$11:$D$410),1, COUNTIF(A$4:$A225, 'Annex 2 EHV charges'!$D$11:$D$410)), 0)),"")</f>
        <v>484</v>
      </c>
      <c r="B226" s="103">
        <f>IF($A226="","",VLOOKUP($A226,'Annex 2 EHV charges'!$D:$O,2,0))</f>
        <v>484</v>
      </c>
      <c r="C226" s="104">
        <f>IF($A226="","",VLOOKUP($A226,'Annex 2 EHV charges'!$D:$O,3,0))</f>
        <v>2200042965260</v>
      </c>
      <c r="D226" s="103" t="str">
        <f>IF($A226="","",VLOOKUP($A226,'Annex 2 EHV charges'!$D:$O,4,0))</f>
        <v>Fideoak Battery</v>
      </c>
      <c r="E226" s="105" t="str">
        <f>IFERROR(IF(VLOOKUP($A226,'Annex 2 EHV charges'!$D:$O,9,FALSE)=0,"",VLOOKUP($A226,'Annex 2 EHV charges'!$D:$O,9,FALSE)),"")</f>
        <v/>
      </c>
      <c r="F226" s="106">
        <f>IFERROR(IF(VLOOKUP($A226,'Annex 2 EHV charges'!$D:$O,10,FALSE)=0,"",VLOOKUP($A226,'Annex 2 EHV charges'!$D:$O,10,FALSE)),"")</f>
        <v>352.43</v>
      </c>
      <c r="G226" s="107">
        <f>IFERROR(IF(VLOOKUP($A226,'Annex 2 EHV charges'!$D:$O,11,FALSE)=0,"",VLOOKUP($A226,'Annex 2 EHV charges'!$D:$O,11,FALSE)),"")</f>
        <v>0.05</v>
      </c>
      <c r="H226" s="107">
        <f>IFERROR(IF(VLOOKUP($A226,'Annex 2 EHV charges'!$D:$O,12,FALSE)=0,"",VLOOKUP($A226,'Annex 2 EHV charges'!$D:$O,12,FALSE)),"")</f>
        <v>0.05</v>
      </c>
    </row>
    <row r="227" spans="1:8" x14ac:dyDescent="0.2">
      <c r="A227" s="104">
        <f t="array" ref="A227">IFERROR(INDEX('Annex 2 EHV charges'!$D$11:$D$410, MATCH(0, IF(ISBLANK('Annex 2 EHV charges'!$D$11:$D$410),1, COUNTIF(A$4:$A226, 'Annex 2 EHV charges'!$D$11:$D$410)), 0)),"")</f>
        <v>485</v>
      </c>
      <c r="B227" s="103">
        <f>IF($A227="","",VLOOKUP($A227,'Annex 2 EHV charges'!$D:$O,2,0))</f>
        <v>485</v>
      </c>
      <c r="C227" s="104">
        <f>IF($A227="","",VLOOKUP($A227,'Annex 2 EHV charges'!$D:$O,3,0))</f>
        <v>2200042991000</v>
      </c>
      <c r="D227" s="103" t="str">
        <f>IF($A227="","",VLOOKUP($A227,'Annex 2 EHV charges'!$D:$O,4,0))</f>
        <v>Hele Manor STOR</v>
      </c>
      <c r="E227" s="105" t="str">
        <f>IFERROR(IF(VLOOKUP($A227,'Annex 2 EHV charges'!$D:$O,9,FALSE)=0,"",VLOOKUP($A227,'Annex 2 EHV charges'!$D:$O,9,FALSE)),"")</f>
        <v/>
      </c>
      <c r="F227" s="106">
        <f>IFERROR(IF(VLOOKUP($A227,'Annex 2 EHV charges'!$D:$O,10,FALSE)=0,"",VLOOKUP($A227,'Annex 2 EHV charges'!$D:$O,10,FALSE)),"")</f>
        <v>452.48</v>
      </c>
      <c r="G227" s="107">
        <f>IFERROR(IF(VLOOKUP($A227,'Annex 2 EHV charges'!$D:$O,11,FALSE)=0,"",VLOOKUP($A227,'Annex 2 EHV charges'!$D:$O,11,FALSE)),"")</f>
        <v>0.05</v>
      </c>
      <c r="H227" s="107">
        <f>IFERROR(IF(VLOOKUP($A227,'Annex 2 EHV charges'!$D:$O,12,FALSE)=0,"",VLOOKUP($A227,'Annex 2 EHV charges'!$D:$O,12,FALSE)),"")</f>
        <v>0.05</v>
      </c>
    </row>
    <row r="228" spans="1:8" x14ac:dyDescent="0.2">
      <c r="A228" s="104">
        <f t="array" ref="A228">IFERROR(INDEX('Annex 2 EHV charges'!$D$11:$D$410, MATCH(0, IF(ISBLANK('Annex 2 EHV charges'!$D$11:$D$410),1, COUNTIF(A$4:$A227, 'Annex 2 EHV charges'!$D$11:$D$410)), 0)),"")</f>
        <v>486</v>
      </c>
      <c r="B228" s="103">
        <f>IF($A228="","",VLOOKUP($A228,'Annex 2 EHV charges'!$D:$O,2,0))</f>
        <v>486</v>
      </c>
      <c r="C228" s="104">
        <f>IF($A228="","",VLOOKUP($A228,'Annex 2 EHV charges'!$D:$O,3,0))</f>
        <v>2200043091403</v>
      </c>
      <c r="D228" s="103" t="str">
        <f>IF($A228="","",VLOOKUP($A228,'Annex 2 EHV charges'!$D:$O,4,0))</f>
        <v>Marlands Field</v>
      </c>
      <c r="E228" s="105" t="str">
        <f>IFERROR(IF(VLOOKUP($A228,'Annex 2 EHV charges'!$D:$O,9,FALSE)=0,"",VLOOKUP($A228,'Annex 2 EHV charges'!$D:$O,9,FALSE)),"")</f>
        <v/>
      </c>
      <c r="F228" s="106">
        <f>IFERROR(IF(VLOOKUP($A228,'Annex 2 EHV charges'!$D:$O,10,FALSE)=0,"",VLOOKUP($A228,'Annex 2 EHV charges'!$D:$O,10,FALSE)),"")</f>
        <v>1084.47</v>
      </c>
      <c r="G228" s="107">
        <f>IFERROR(IF(VLOOKUP($A228,'Annex 2 EHV charges'!$D:$O,11,FALSE)=0,"",VLOOKUP($A228,'Annex 2 EHV charges'!$D:$O,11,FALSE)),"")</f>
        <v>0.05</v>
      </c>
      <c r="H228" s="107">
        <f>IFERROR(IF(VLOOKUP($A228,'Annex 2 EHV charges'!$D:$O,12,FALSE)=0,"",VLOOKUP($A228,'Annex 2 EHV charges'!$D:$O,12,FALSE)),"")</f>
        <v>0.05</v>
      </c>
    </row>
    <row r="229" spans="1:8" x14ac:dyDescent="0.2">
      <c r="A229" s="104">
        <f t="array" ref="A229">IFERROR(INDEX('Annex 2 EHV charges'!$D$11:$D$410, MATCH(0, IF(ISBLANK('Annex 2 EHV charges'!$D$11:$D$410),1, COUNTIF(A$4:$A228, 'Annex 2 EHV charges'!$D$11:$D$410)), 0)),"")</f>
        <v>427</v>
      </c>
      <c r="B229" s="103">
        <f>IF($A229="","",VLOOKUP($A229,'Annex 2 EHV charges'!$D:$O,2,0))</f>
        <v>427</v>
      </c>
      <c r="C229" s="104">
        <f>IF($A229="","",VLOOKUP($A229,'Annex 2 EHV charges'!$D:$O,3,0))</f>
        <v>2200042573488</v>
      </c>
      <c r="D229" s="103" t="str">
        <f>IF($A229="","",VLOOKUP($A229,'Annex 2 EHV charges'!$D:$O,4,0))</f>
        <v>Pylle PV Site 1</v>
      </c>
      <c r="E229" s="105" t="str">
        <f>IFERROR(IF(VLOOKUP($A229,'Annex 2 EHV charges'!$D:$O,9,FALSE)=0,"",VLOOKUP($A229,'Annex 2 EHV charges'!$D:$O,9,FALSE)),"")</f>
        <v/>
      </c>
      <c r="F229" s="106">
        <f>IFERROR(IF(VLOOKUP($A229,'Annex 2 EHV charges'!$D:$O,10,FALSE)=0,"",VLOOKUP($A229,'Annex 2 EHV charges'!$D:$O,10,FALSE)),"")</f>
        <v>373.65</v>
      </c>
      <c r="G229" s="107">
        <f>IFERROR(IF(VLOOKUP($A229,'Annex 2 EHV charges'!$D:$O,11,FALSE)=0,"",VLOOKUP($A229,'Annex 2 EHV charges'!$D:$O,11,FALSE)),"")</f>
        <v>0.05</v>
      </c>
      <c r="H229" s="107">
        <f>IFERROR(IF(VLOOKUP($A229,'Annex 2 EHV charges'!$D:$O,12,FALSE)=0,"",VLOOKUP($A229,'Annex 2 EHV charges'!$D:$O,12,FALSE)),"")</f>
        <v>0.05</v>
      </c>
    </row>
    <row r="230" spans="1:8" x14ac:dyDescent="0.2">
      <c r="A230" s="104">
        <f t="array" ref="A230">IFERROR(INDEX('Annex 2 EHV charges'!$D$11:$D$410, MATCH(0, IF(ISBLANK('Annex 2 EHV charges'!$D$11:$D$410),1, COUNTIF(A$4:$A229, 'Annex 2 EHV charges'!$D$11:$D$410)), 0)),"")</f>
        <v>445</v>
      </c>
      <c r="B230" s="103">
        <f>IF($A230="","",VLOOKUP($A230,'Annex 2 EHV charges'!$D:$O,2,0))</f>
        <v>445</v>
      </c>
      <c r="C230" s="104">
        <f>IF($A230="","",VLOOKUP($A230,'Annex 2 EHV charges'!$D:$O,3,0))</f>
        <v>2200042573502</v>
      </c>
      <c r="D230" s="103" t="str">
        <f>IF($A230="","",VLOOKUP($A230,'Annex 2 EHV charges'!$D:$O,4,0))</f>
        <v>Pylle PV Site 2</v>
      </c>
      <c r="E230" s="105" t="str">
        <f>IFERROR(IF(VLOOKUP($A230,'Annex 2 EHV charges'!$D:$O,9,FALSE)=0,"",VLOOKUP($A230,'Annex 2 EHV charges'!$D:$O,9,FALSE)),"")</f>
        <v/>
      </c>
      <c r="F230" s="106">
        <f>IFERROR(IF(VLOOKUP($A230,'Annex 2 EHV charges'!$D:$O,10,FALSE)=0,"",VLOOKUP($A230,'Annex 2 EHV charges'!$D:$O,10,FALSE)),"")</f>
        <v>373.65</v>
      </c>
      <c r="G230" s="107">
        <f>IFERROR(IF(VLOOKUP($A230,'Annex 2 EHV charges'!$D:$O,11,FALSE)=0,"",VLOOKUP($A230,'Annex 2 EHV charges'!$D:$O,11,FALSE)),"")</f>
        <v>0.05</v>
      </c>
      <c r="H230" s="107">
        <f>IFERROR(IF(VLOOKUP($A230,'Annex 2 EHV charges'!$D:$O,12,FALSE)=0,"",VLOOKUP($A230,'Annex 2 EHV charges'!$D:$O,12,FALSE)),"")</f>
        <v>0.05</v>
      </c>
    </row>
    <row r="231" spans="1:8" x14ac:dyDescent="0.2">
      <c r="A231" s="104">
        <f t="array" ref="A231">IFERROR(INDEX('Annex 2 EHV charges'!$D$11:$D$410, MATCH(0, IF(ISBLANK('Annex 2 EHV charges'!$D$11:$D$410),1, COUNTIF(A$4:$A230, 'Annex 2 EHV charges'!$D$11:$D$410)), 0)),"")</f>
        <v>437</v>
      </c>
      <c r="B231" s="103">
        <f>IF($A231="","",VLOOKUP($A231,'Annex 2 EHV charges'!$D:$O,2,0))</f>
        <v>437</v>
      </c>
      <c r="C231" s="104">
        <f>IF($A231="","",VLOOKUP($A231,'Annex 2 EHV charges'!$D:$O,3,0))</f>
        <v>2200042542763</v>
      </c>
      <c r="D231" s="103" t="str">
        <f>IF($A231="","",VLOOKUP($A231,'Annex 2 EHV charges'!$D:$O,4,0))</f>
        <v>Wick Farm PV_1 Export</v>
      </c>
      <c r="E231" s="105" t="str">
        <f>IFERROR(IF(VLOOKUP($A231,'Annex 2 EHV charges'!$D:$O,9,FALSE)=0,"",VLOOKUP($A231,'Annex 2 EHV charges'!$D:$O,9,FALSE)),"")</f>
        <v/>
      </c>
      <c r="F231" s="106">
        <f>IFERROR(IF(VLOOKUP($A231,'Annex 2 EHV charges'!$D:$O,10,FALSE)=0,"",VLOOKUP($A231,'Annex 2 EHV charges'!$D:$O,10,FALSE)),"")</f>
        <v>229.21</v>
      </c>
      <c r="G231" s="107">
        <f>IFERROR(IF(VLOOKUP($A231,'Annex 2 EHV charges'!$D:$O,11,FALSE)=0,"",VLOOKUP($A231,'Annex 2 EHV charges'!$D:$O,11,FALSE)),"")</f>
        <v>0.05</v>
      </c>
      <c r="H231" s="107">
        <f>IFERROR(IF(VLOOKUP($A231,'Annex 2 EHV charges'!$D:$O,12,FALSE)=0,"",VLOOKUP($A231,'Annex 2 EHV charges'!$D:$O,12,FALSE)),"")</f>
        <v>0.05</v>
      </c>
    </row>
    <row r="232" spans="1:8" x14ac:dyDescent="0.2">
      <c r="A232" s="104">
        <f t="array" ref="A232">IFERROR(INDEX('Annex 2 EHV charges'!$D$11:$D$410, MATCH(0, IF(ISBLANK('Annex 2 EHV charges'!$D$11:$D$410),1, COUNTIF(A$4:$A231, 'Annex 2 EHV charges'!$D$11:$D$410)), 0)),"")</f>
        <v>438</v>
      </c>
      <c r="B232" s="103">
        <f>IF($A232="","",VLOOKUP($A232,'Annex 2 EHV charges'!$D:$O,2,0))</f>
        <v>438</v>
      </c>
      <c r="C232" s="104">
        <f>IF($A232="","",VLOOKUP($A232,'Annex 2 EHV charges'!$D:$O,3,0))</f>
        <v>2200042542781</v>
      </c>
      <c r="D232" s="103" t="str">
        <f>IF($A232="","",VLOOKUP($A232,'Annex 2 EHV charges'!$D:$O,4,0))</f>
        <v>Wick Farm PV_2 Export</v>
      </c>
      <c r="E232" s="105" t="str">
        <f>IFERROR(IF(VLOOKUP($A232,'Annex 2 EHV charges'!$D:$O,9,FALSE)=0,"",VLOOKUP($A232,'Annex 2 EHV charges'!$D:$O,9,FALSE)),"")</f>
        <v/>
      </c>
      <c r="F232" s="106">
        <f>IFERROR(IF(VLOOKUP($A232,'Annex 2 EHV charges'!$D:$O,10,FALSE)=0,"",VLOOKUP($A232,'Annex 2 EHV charges'!$D:$O,10,FALSE)),"")</f>
        <v>229.21</v>
      </c>
      <c r="G232" s="107">
        <f>IFERROR(IF(VLOOKUP($A232,'Annex 2 EHV charges'!$D:$O,11,FALSE)=0,"",VLOOKUP($A232,'Annex 2 EHV charges'!$D:$O,11,FALSE)),"")</f>
        <v>0.05</v>
      </c>
      <c r="H232" s="107">
        <f>IFERROR(IF(VLOOKUP($A232,'Annex 2 EHV charges'!$D:$O,12,FALSE)=0,"",VLOOKUP($A232,'Annex 2 EHV charges'!$D:$O,12,FALSE)),"")</f>
        <v>0.05</v>
      </c>
    </row>
    <row r="233" spans="1:8" x14ac:dyDescent="0.2">
      <c r="A233" s="104">
        <f t="array" ref="A233">IFERROR(INDEX('Annex 2 EHV charges'!$D$11:$D$410, MATCH(0, IF(ISBLANK('Annex 2 EHV charges'!$D$11:$D$410),1, COUNTIF(A$4:$A232, 'Annex 2 EHV charges'!$D$11:$D$410)), 0)),"")</f>
        <v>441</v>
      </c>
      <c r="B233" s="103">
        <f>IF($A233="","",VLOOKUP($A233,'Annex 2 EHV charges'!$D:$O,2,0))</f>
        <v>441</v>
      </c>
      <c r="C233" s="104">
        <f>IF($A233="","",VLOOKUP($A233,'Annex 2 EHV charges'!$D:$O,3,0))</f>
        <v>2200042563230</v>
      </c>
      <c r="D233" s="103" t="str">
        <f>IF($A233="","",VLOOKUP($A233,'Annex 2 EHV charges'!$D:$O,4,0))</f>
        <v>Crewkerne PV Site 1</v>
      </c>
      <c r="E233" s="105" t="str">
        <f>IFERROR(IF(VLOOKUP($A233,'Annex 2 EHV charges'!$D:$O,9,FALSE)=0,"",VLOOKUP($A233,'Annex 2 EHV charges'!$D:$O,9,FALSE)),"")</f>
        <v/>
      </c>
      <c r="F233" s="106">
        <f>IFERROR(IF(VLOOKUP($A233,'Annex 2 EHV charges'!$D:$O,10,FALSE)=0,"",VLOOKUP($A233,'Annex 2 EHV charges'!$D:$O,10,FALSE)),"")</f>
        <v>605.74</v>
      </c>
      <c r="G233" s="107">
        <f>IFERROR(IF(VLOOKUP($A233,'Annex 2 EHV charges'!$D:$O,11,FALSE)=0,"",VLOOKUP($A233,'Annex 2 EHV charges'!$D:$O,11,FALSE)),"")</f>
        <v>0.05</v>
      </c>
      <c r="H233" s="107">
        <f>IFERROR(IF(VLOOKUP($A233,'Annex 2 EHV charges'!$D:$O,12,FALSE)=0,"",VLOOKUP($A233,'Annex 2 EHV charges'!$D:$O,12,FALSE)),"")</f>
        <v>0.05</v>
      </c>
    </row>
    <row r="234" spans="1:8" x14ac:dyDescent="0.2">
      <c r="A234" s="104">
        <f t="array" ref="A234">IFERROR(INDEX('Annex 2 EHV charges'!$D$11:$D$410, MATCH(0, IF(ISBLANK('Annex 2 EHV charges'!$D$11:$D$410),1, COUNTIF(A$4:$A233, 'Annex 2 EHV charges'!$D$11:$D$410)), 0)),"")</f>
        <v>442</v>
      </c>
      <c r="B234" s="103">
        <f>IF($A234="","",VLOOKUP($A234,'Annex 2 EHV charges'!$D:$O,2,0))</f>
        <v>442</v>
      </c>
      <c r="C234" s="104">
        <f>IF($A234="","",VLOOKUP($A234,'Annex 2 EHV charges'!$D:$O,3,0))</f>
        <v>2200042710611</v>
      </c>
      <c r="D234" s="103" t="str">
        <f>IF($A234="","",VLOOKUP($A234,'Annex 2 EHV charges'!$D:$O,4,0))</f>
        <v>Crewkerne PV Site 2</v>
      </c>
      <c r="E234" s="105" t="str">
        <f>IFERROR(IF(VLOOKUP($A234,'Annex 2 EHV charges'!$D:$O,9,FALSE)=0,"",VLOOKUP($A234,'Annex 2 EHV charges'!$D:$O,9,FALSE)),"")</f>
        <v/>
      </c>
      <c r="F234" s="106">
        <f>IFERROR(IF(VLOOKUP($A234,'Annex 2 EHV charges'!$D:$O,10,FALSE)=0,"",VLOOKUP($A234,'Annex 2 EHV charges'!$D:$O,10,FALSE)),"")</f>
        <v>605.74</v>
      </c>
      <c r="G234" s="107">
        <f>IFERROR(IF(VLOOKUP($A234,'Annex 2 EHV charges'!$D:$O,11,FALSE)=0,"",VLOOKUP($A234,'Annex 2 EHV charges'!$D:$O,11,FALSE)),"")</f>
        <v>0.05</v>
      </c>
      <c r="H234" s="107">
        <f>IFERROR(IF(VLOOKUP($A234,'Annex 2 EHV charges'!$D:$O,12,FALSE)=0,"",VLOOKUP($A234,'Annex 2 EHV charges'!$D:$O,12,FALSE)),"")</f>
        <v>0.05</v>
      </c>
    </row>
    <row r="235" spans="1:8" x14ac:dyDescent="0.2">
      <c r="A235" s="104">
        <f t="array" ref="A235">IFERROR(INDEX('Annex 2 EHV charges'!$D$11:$D$410, MATCH(0, IF(ISBLANK('Annex 2 EHV charges'!$D$11:$D$410),1, COUNTIF(A$4:$A234, 'Annex 2 EHV charges'!$D$11:$D$410)), 0)),"")</f>
        <v>7158</v>
      </c>
      <c r="B235" s="103">
        <f>IF($A235="","",VLOOKUP($A235,'Annex 2 EHV charges'!$D:$O,2,0))</f>
        <v>7158</v>
      </c>
      <c r="C235" s="104">
        <f>IF($A235="","",VLOOKUP($A235,'Annex 2 EHV charges'!$D:$O,3,0))</f>
        <v>7158</v>
      </c>
      <c r="D235" s="103" t="str">
        <f>IF($A235="","",VLOOKUP($A235,'Annex 2 EHV charges'!$D:$O,4,0))</f>
        <v>Huntworth</v>
      </c>
      <c r="E235" s="105" t="str">
        <f>IFERROR(IF(VLOOKUP($A235,'Annex 2 EHV charges'!$D:$O,9,FALSE)=0,"",VLOOKUP($A235,'Annex 2 EHV charges'!$D:$O,9,FALSE)),"")</f>
        <v/>
      </c>
      <c r="F235" s="106" t="str">
        <f>IFERROR(IF(VLOOKUP($A235,'Annex 2 EHV charges'!$D:$O,10,FALSE)=0,"",VLOOKUP($A235,'Annex 2 EHV charges'!$D:$O,10,FALSE)),"")</f>
        <v/>
      </c>
      <c r="G235" s="107" t="str">
        <f>IFERROR(IF(VLOOKUP($A235,'Annex 2 EHV charges'!$D:$O,11,FALSE)=0,"",VLOOKUP($A235,'Annex 2 EHV charges'!$D:$O,11,FALSE)),"")</f>
        <v/>
      </c>
      <c r="H235" s="107" t="str">
        <f>IFERROR(IF(VLOOKUP($A235,'Annex 2 EHV charges'!$D:$O,12,FALSE)=0,"",VLOOKUP($A235,'Annex 2 EHV charges'!$D:$O,12,FALSE)),"")</f>
        <v/>
      </c>
    </row>
    <row r="236" spans="1:8" x14ac:dyDescent="0.2">
      <c r="A236" s="104">
        <f t="array" ref="A236">IFERROR(INDEX('Annex 2 EHV charges'!$D$11:$D$410, MATCH(0, IF(ISBLANK('Annex 2 EHV charges'!$D$11:$D$410),1, COUNTIF(A$4:$A235, 'Annex 2 EHV charges'!$D$11:$D$410)), 0)),"")</f>
        <v>7318</v>
      </c>
      <c r="B236" s="103">
        <f>IF($A236="","",VLOOKUP($A236,'Annex 2 EHV charges'!$D:$O,2,0))</f>
        <v>7318</v>
      </c>
      <c r="C236" s="104">
        <f>IF($A236="","",VLOOKUP($A236,'Annex 2 EHV charges'!$D:$O,3,0))</f>
        <v>7318</v>
      </c>
      <c r="D236" s="103" t="str">
        <f>IF($A236="","",VLOOKUP($A236,'Annex 2 EHV charges'!$D:$O,4,0))</f>
        <v>Barton Hill STOR CVA</v>
      </c>
      <c r="E236" s="105">
        <f>IFERROR(IF(VLOOKUP($A236,'Annex 2 EHV charges'!$D:$O,9,FALSE)=0,"",VLOOKUP($A236,'Annex 2 EHV charges'!$D:$O,9,FALSE)),"")</f>
        <v>-0.71299999999999997</v>
      </c>
      <c r="F236" s="106">
        <f>IFERROR(IF(VLOOKUP($A236,'Annex 2 EHV charges'!$D:$O,10,FALSE)=0,"",VLOOKUP($A236,'Annex 2 EHV charges'!$D:$O,10,FALSE)),"")</f>
        <v>456.29</v>
      </c>
      <c r="G236" s="107">
        <f>IFERROR(IF(VLOOKUP($A236,'Annex 2 EHV charges'!$D:$O,11,FALSE)=0,"",VLOOKUP($A236,'Annex 2 EHV charges'!$D:$O,11,FALSE)),"")</f>
        <v>0.05</v>
      </c>
      <c r="H236" s="107">
        <f>IFERROR(IF(VLOOKUP($A236,'Annex 2 EHV charges'!$D:$O,12,FALSE)=0,"",VLOOKUP($A236,'Annex 2 EHV charges'!$D:$O,12,FALSE)),"")</f>
        <v>0.05</v>
      </c>
    </row>
    <row r="237" spans="1:8" x14ac:dyDescent="0.2">
      <c r="A237" s="104">
        <f t="array" ref="A237">IFERROR(INDEX('Annex 2 EHV charges'!$D$11:$D$410, MATCH(0, IF(ISBLANK('Annex 2 EHV charges'!$D$11:$D$410),1, COUNTIF(A$4:$A236, 'Annex 2 EHV charges'!$D$11:$D$410)), 0)),"")</f>
        <v>7320</v>
      </c>
      <c r="B237" s="103">
        <f>IF($A237="","",VLOOKUP($A237,'Annex 2 EHV charges'!$D:$O,2,0))</f>
        <v>7320</v>
      </c>
      <c r="C237" s="104">
        <f>IF($A237="","",VLOOKUP($A237,'Annex 2 EHV charges'!$D:$O,3,0))</f>
        <v>7320</v>
      </c>
      <c r="D237" s="103" t="str">
        <f>IF($A237="","",VLOOKUP($A237,'Annex 2 EHV charges'!$D:$O,4,0))</f>
        <v>Water Lane B</v>
      </c>
      <c r="E237" s="105">
        <f>IFERROR(IF(VLOOKUP($A237,'Annex 2 EHV charges'!$D:$O,9,FALSE)=0,"",VLOOKUP($A237,'Annex 2 EHV charges'!$D:$O,9,FALSE)),"")</f>
        <v>-3.673</v>
      </c>
      <c r="F237" s="106">
        <f>IFERROR(IF(VLOOKUP($A237,'Annex 2 EHV charges'!$D:$O,10,FALSE)=0,"",VLOOKUP($A237,'Annex 2 EHV charges'!$D:$O,10,FALSE)),"")</f>
        <v>964.15</v>
      </c>
      <c r="G237" s="107">
        <f>IFERROR(IF(VLOOKUP($A237,'Annex 2 EHV charges'!$D:$O,11,FALSE)=0,"",VLOOKUP($A237,'Annex 2 EHV charges'!$D:$O,11,FALSE)),"")</f>
        <v>0.05</v>
      </c>
      <c r="H237" s="107">
        <f>IFERROR(IF(VLOOKUP($A237,'Annex 2 EHV charges'!$D:$O,12,FALSE)=0,"",VLOOKUP($A237,'Annex 2 EHV charges'!$D:$O,12,FALSE)),"")</f>
        <v>0.05</v>
      </c>
    </row>
    <row r="238" spans="1:8" x14ac:dyDescent="0.2">
      <c r="A238" s="104">
        <f t="array" ref="A238">IFERROR(INDEX('Annex 2 EHV charges'!$D$11:$D$410, MATCH(0, IF(ISBLANK('Annex 2 EHV charges'!$D$11:$D$410),1, COUNTIF(A$4:$A237, 'Annex 2 EHV charges'!$D$11:$D$410)), 0)),"")</f>
        <v>7342</v>
      </c>
      <c r="B238" s="103">
        <f>IF($A238="","",VLOOKUP($A238,'Annex 2 EHV charges'!$D:$O,2,0))</f>
        <v>7342</v>
      </c>
      <c r="C238" s="104">
        <f>IF($A238="","",VLOOKUP($A238,'Annex 2 EHV charges'!$D:$O,3,0))</f>
        <v>7342</v>
      </c>
      <c r="D238" s="103" t="str">
        <f>IF($A238="","",VLOOKUP($A238,'Annex 2 EHV charges'!$D:$O,4,0))</f>
        <v>Cattedown STOR CVA</v>
      </c>
      <c r="E238" s="105">
        <f>IFERROR(IF(VLOOKUP($A238,'Annex 2 EHV charges'!$D:$O,9,FALSE)=0,"",VLOOKUP($A238,'Annex 2 EHV charges'!$D:$O,9,FALSE)),"")</f>
        <v>-2.2490000000000001</v>
      </c>
      <c r="F238" s="106">
        <f>IFERROR(IF(VLOOKUP($A238,'Annex 2 EHV charges'!$D:$O,10,FALSE)=0,"",VLOOKUP($A238,'Annex 2 EHV charges'!$D:$O,10,FALSE)),"")</f>
        <v>729.49</v>
      </c>
      <c r="G238" s="107">
        <f>IFERROR(IF(VLOOKUP($A238,'Annex 2 EHV charges'!$D:$O,11,FALSE)=0,"",VLOOKUP($A238,'Annex 2 EHV charges'!$D:$O,11,FALSE)),"")</f>
        <v>0.05</v>
      </c>
      <c r="H238" s="107">
        <f>IFERROR(IF(VLOOKUP($A238,'Annex 2 EHV charges'!$D:$O,12,FALSE)=0,"",VLOOKUP($A238,'Annex 2 EHV charges'!$D:$O,12,FALSE)),"")</f>
        <v>0.05</v>
      </c>
    </row>
    <row r="239" spans="1:8" x14ac:dyDescent="0.2">
      <c r="A239" s="104" t="str">
        <f t="array" ref="A239">IFERROR(INDEX('Annex 2 EHV charges'!$D$11:$D$410, MATCH(0, IF(ISBLANK('Annex 2 EHV charges'!$D$11:$D$410),1, COUNTIF(A$4:$A238, 'Annex 2 EHV charges'!$D$11:$D$410)), 0)),"")</f>
        <v>New Export 1</v>
      </c>
      <c r="B239" s="103" t="str">
        <f>IF($A239="","",VLOOKUP($A239,'Annex 2 EHV charges'!$D:$O,2,0))</f>
        <v>New Export 1</v>
      </c>
      <c r="C239" s="104" t="str">
        <f>IF($A239="","",VLOOKUP($A239,'Annex 2 EHV charges'!$D:$O,3,0))</f>
        <v>New Export 1</v>
      </c>
      <c r="D239" s="103" t="str">
        <f>IF($A239="","",VLOOKUP($A239,'Annex 2 EHV charges'!$D:$O,4,0))</f>
        <v>Appletree Farm</v>
      </c>
      <c r="E239" s="105" t="str">
        <f>IFERROR(IF(VLOOKUP($A239,'Annex 2 EHV charges'!$D:$O,9,FALSE)=0,"",VLOOKUP($A239,'Annex 2 EHV charges'!$D:$O,9,FALSE)),"")</f>
        <v/>
      </c>
      <c r="F239" s="106">
        <f>IFERROR(IF(VLOOKUP($A239,'Annex 2 EHV charges'!$D:$O,10,FALSE)=0,"",VLOOKUP($A239,'Annex 2 EHV charges'!$D:$O,10,FALSE)),"")</f>
        <v>855.84</v>
      </c>
      <c r="G239" s="107">
        <f>IFERROR(IF(VLOOKUP($A239,'Annex 2 EHV charges'!$D:$O,11,FALSE)=0,"",VLOOKUP($A239,'Annex 2 EHV charges'!$D:$O,11,FALSE)),"")</f>
        <v>0.05</v>
      </c>
      <c r="H239" s="107">
        <f>IFERROR(IF(VLOOKUP($A239,'Annex 2 EHV charges'!$D:$O,12,FALSE)=0,"",VLOOKUP($A239,'Annex 2 EHV charges'!$D:$O,12,FALSE)),"")</f>
        <v>0.05</v>
      </c>
    </row>
    <row r="240" spans="1:8" x14ac:dyDescent="0.2">
      <c r="A240" s="104" t="str">
        <f t="array" ref="A240">IFERROR(INDEX('Annex 2 EHV charges'!$D$11:$D$410, MATCH(0, IF(ISBLANK('Annex 2 EHV charges'!$D$11:$D$410),1, COUNTIF(A$4:$A239, 'Annex 2 EHV charges'!$D$11:$D$410)), 0)),"")</f>
        <v>New Export 2</v>
      </c>
      <c r="B240" s="103" t="str">
        <f>IF($A240="","",VLOOKUP($A240,'Annex 2 EHV charges'!$D:$O,2,0))</f>
        <v>New Export 2</v>
      </c>
      <c r="C240" s="104" t="str">
        <f>IF($A240="","",VLOOKUP($A240,'Annex 2 EHV charges'!$D:$O,3,0))</f>
        <v>New Export 2</v>
      </c>
      <c r="D240" s="103" t="str">
        <f>IF($A240="","",VLOOKUP($A240,'Annex 2 EHV charges'!$D:$O,4,0))</f>
        <v>Tale Lane Solar</v>
      </c>
      <c r="E240" s="105" t="str">
        <f>IFERROR(IF(VLOOKUP($A240,'Annex 2 EHV charges'!$D:$O,9,FALSE)=0,"",VLOOKUP($A240,'Annex 2 EHV charges'!$D:$O,9,FALSE)),"")</f>
        <v/>
      </c>
      <c r="F240" s="106">
        <f>IFERROR(IF(VLOOKUP($A240,'Annex 2 EHV charges'!$D:$O,10,FALSE)=0,"",VLOOKUP($A240,'Annex 2 EHV charges'!$D:$O,10,FALSE)),"")</f>
        <v>1317.24</v>
      </c>
      <c r="G240" s="107">
        <f>IFERROR(IF(VLOOKUP($A240,'Annex 2 EHV charges'!$D:$O,11,FALSE)=0,"",VLOOKUP($A240,'Annex 2 EHV charges'!$D:$O,11,FALSE)),"")</f>
        <v>0.05</v>
      </c>
      <c r="H240" s="107">
        <f>IFERROR(IF(VLOOKUP($A240,'Annex 2 EHV charges'!$D:$O,12,FALSE)=0,"",VLOOKUP($A240,'Annex 2 EHV charges'!$D:$O,12,FALSE)),"")</f>
        <v>0.05</v>
      </c>
    </row>
    <row r="241" spans="1:8" x14ac:dyDescent="0.2">
      <c r="A241" s="104" t="str">
        <f t="array" ref="A241">IFERROR(INDEX('Annex 2 EHV charges'!$D$11:$D$410, MATCH(0, IF(ISBLANK('Annex 2 EHV charges'!$D$11:$D$410),1, COUNTIF(A$4:$A240, 'Annex 2 EHV charges'!$D$11:$D$410)), 0)),"")</f>
        <v>New Export 3</v>
      </c>
      <c r="B241" s="103" t="str">
        <f>IF($A241="","",VLOOKUP($A241,'Annex 2 EHV charges'!$D:$O,2,0))</f>
        <v>New Export 3</v>
      </c>
      <c r="C241" s="104" t="str">
        <f>IF($A241="","",VLOOKUP($A241,'Annex 2 EHV charges'!$D:$O,3,0))</f>
        <v>New Export 3</v>
      </c>
      <c r="D241" s="103" t="str">
        <f>IF($A241="","",VLOOKUP($A241,'Annex 2 EHV charges'!$D:$O,4,0))</f>
        <v>Trendeal Solar Park</v>
      </c>
      <c r="E241" s="105" t="str">
        <f>IFERROR(IF(VLOOKUP($A241,'Annex 2 EHV charges'!$D:$O,9,FALSE)=0,"",VLOOKUP($A241,'Annex 2 EHV charges'!$D:$O,9,FALSE)),"")</f>
        <v/>
      </c>
      <c r="F241" s="106">
        <f>IFERROR(IF(VLOOKUP($A241,'Annex 2 EHV charges'!$D:$O,10,FALSE)=0,"",VLOOKUP($A241,'Annex 2 EHV charges'!$D:$O,10,FALSE)),"")</f>
        <v>2632.05</v>
      </c>
      <c r="G241" s="107">
        <f>IFERROR(IF(VLOOKUP($A241,'Annex 2 EHV charges'!$D:$O,11,FALSE)=0,"",VLOOKUP($A241,'Annex 2 EHV charges'!$D:$O,11,FALSE)),"")</f>
        <v>0.05</v>
      </c>
      <c r="H241" s="107">
        <f>IFERROR(IF(VLOOKUP($A241,'Annex 2 EHV charges'!$D:$O,12,FALSE)=0,"",VLOOKUP($A241,'Annex 2 EHV charges'!$D:$O,12,FALSE)),"")</f>
        <v>0.05</v>
      </c>
    </row>
    <row r="242" spans="1:8" x14ac:dyDescent="0.2">
      <c r="A242" s="104" t="str">
        <f t="array" ref="A242">IFERROR(INDEX('Annex 2 EHV charges'!$D$11:$D$410, MATCH(0, IF(ISBLANK('Annex 2 EHV charges'!$D$11:$D$410),1, COUNTIF(A$4:$A241, 'Annex 2 EHV charges'!$D$11:$D$410)), 0)),"")</f>
        <v>New Export 4</v>
      </c>
      <c r="B242" s="103" t="str">
        <f>IF($A242="","",VLOOKUP($A242,'Annex 2 EHV charges'!$D:$O,2,0))</f>
        <v>New Export 4</v>
      </c>
      <c r="C242" s="104" t="str">
        <f>IF($A242="","",VLOOKUP($A242,'Annex 2 EHV charges'!$D:$O,3,0))</f>
        <v>New Export 4</v>
      </c>
      <c r="D242" s="103" t="str">
        <f>IF($A242="","",VLOOKUP($A242,'Annex 2 EHV charges'!$D:$O,4,0))</f>
        <v>Ventonteague Wind Turbine</v>
      </c>
      <c r="E242" s="105" t="str">
        <f>IFERROR(IF(VLOOKUP($A242,'Annex 2 EHV charges'!$D:$O,9,FALSE)=0,"",VLOOKUP($A242,'Annex 2 EHV charges'!$D:$O,9,FALSE)),"")</f>
        <v/>
      </c>
      <c r="F242" s="106">
        <f>IFERROR(IF(VLOOKUP($A242,'Annex 2 EHV charges'!$D:$O,10,FALSE)=0,"",VLOOKUP($A242,'Annex 2 EHV charges'!$D:$O,10,FALSE)),"")</f>
        <v>513.20000000000005</v>
      </c>
      <c r="G242" s="107">
        <f>IFERROR(IF(VLOOKUP($A242,'Annex 2 EHV charges'!$D:$O,11,FALSE)=0,"",VLOOKUP($A242,'Annex 2 EHV charges'!$D:$O,11,FALSE)),"")</f>
        <v>0.05</v>
      </c>
      <c r="H242" s="107">
        <f>IFERROR(IF(VLOOKUP($A242,'Annex 2 EHV charges'!$D:$O,12,FALSE)=0,"",VLOOKUP($A242,'Annex 2 EHV charges'!$D:$O,12,FALSE)),"")</f>
        <v>0.05</v>
      </c>
    </row>
    <row r="243" spans="1:8" x14ac:dyDescent="0.2">
      <c r="A243" s="104" t="str">
        <f t="array" ref="A243">IFERROR(INDEX('Annex 2 EHV charges'!$D$11:$D$410, MATCH(0, IF(ISBLANK('Annex 2 EHV charges'!$D$11:$D$410),1, COUNTIF(A$4:$A242, 'Annex 2 EHV charges'!$D$11:$D$410)), 0)),"")</f>
        <v>New Export 5</v>
      </c>
      <c r="B243" s="103" t="str">
        <f>IF($A243="","",VLOOKUP($A243,'Annex 2 EHV charges'!$D:$O,2,0))</f>
        <v>New Export 5</v>
      </c>
      <c r="C243" s="104" t="str">
        <f>IF($A243="","",VLOOKUP($A243,'Annex 2 EHV charges'!$D:$O,3,0))</f>
        <v>New Export 5</v>
      </c>
      <c r="D243" s="103" t="str">
        <f>IF($A243="","",VLOOKUP($A243,'Annex 2 EHV charges'!$D:$O,4,0))</f>
        <v>Warne Road</v>
      </c>
      <c r="E243" s="105">
        <f>IFERROR(IF(VLOOKUP($A243,'Annex 2 EHV charges'!$D:$O,9,FALSE)=0,"",VLOOKUP($A243,'Annex 2 EHV charges'!$D:$O,9,FALSE)),"")</f>
        <v>-1.905</v>
      </c>
      <c r="F243" s="106">
        <f>IFERROR(IF(VLOOKUP($A243,'Annex 2 EHV charges'!$D:$O,10,FALSE)=0,"",VLOOKUP($A243,'Annex 2 EHV charges'!$D:$O,10,FALSE)),"")</f>
        <v>442</v>
      </c>
      <c r="G243" s="107">
        <f>IFERROR(IF(VLOOKUP($A243,'Annex 2 EHV charges'!$D:$O,11,FALSE)=0,"",VLOOKUP($A243,'Annex 2 EHV charges'!$D:$O,11,FALSE)),"")</f>
        <v>0.05</v>
      </c>
      <c r="H243" s="107">
        <f>IFERROR(IF(VLOOKUP($A243,'Annex 2 EHV charges'!$D:$O,12,FALSE)=0,"",VLOOKUP($A243,'Annex 2 EHV charges'!$D:$O,12,FALSE)),"")</f>
        <v>0.05</v>
      </c>
    </row>
    <row r="244" spans="1:8" x14ac:dyDescent="0.2">
      <c r="A244" s="104" t="str">
        <f t="array" ref="A244">IFERROR(INDEX('Annex 2 EHV charges'!$D$11:$D$410, MATCH(0, IF(ISBLANK('Annex 2 EHV charges'!$D$11:$D$410),1, COUNTIF(A$4:$A243, 'Annex 2 EHV charges'!$D$11:$D$410)), 0)),"")</f>
        <v>New Export 6</v>
      </c>
      <c r="B244" s="103" t="str">
        <f>IF($A244="","",VLOOKUP($A244,'Annex 2 EHV charges'!$D:$O,2,0))</f>
        <v>New Export 6</v>
      </c>
      <c r="C244" s="104" t="str">
        <f>IF($A244="","",VLOOKUP($A244,'Annex 2 EHV charges'!$D:$O,3,0))</f>
        <v>New Export 6</v>
      </c>
      <c r="D244" s="103" t="str">
        <f>IF($A244="","",VLOOKUP($A244,'Annex 2 EHV charges'!$D:$O,4,0))</f>
        <v>Woodbury STOR</v>
      </c>
      <c r="E244" s="105">
        <f>IFERROR(IF(VLOOKUP($A244,'Annex 2 EHV charges'!$D:$O,9,FALSE)=0,"",VLOOKUP($A244,'Annex 2 EHV charges'!$D:$O,9,FALSE)),"")</f>
        <v>-4.3999999999999997E-2</v>
      </c>
      <c r="F244" s="106">
        <f>IFERROR(IF(VLOOKUP($A244,'Annex 2 EHV charges'!$D:$O,10,FALSE)=0,"",VLOOKUP($A244,'Annex 2 EHV charges'!$D:$O,10,FALSE)),"")</f>
        <v>1319.4</v>
      </c>
      <c r="G244" s="107">
        <f>IFERROR(IF(VLOOKUP($A244,'Annex 2 EHV charges'!$D:$O,11,FALSE)=0,"",VLOOKUP($A244,'Annex 2 EHV charges'!$D:$O,11,FALSE)),"")</f>
        <v>0.05</v>
      </c>
      <c r="H244" s="107">
        <f>IFERROR(IF(VLOOKUP($A244,'Annex 2 EHV charges'!$D:$O,12,FALSE)=0,"",VLOOKUP($A244,'Annex 2 EHV charges'!$D:$O,12,FALSE)),"")</f>
        <v>0.05</v>
      </c>
    </row>
    <row r="245" spans="1:8" x14ac:dyDescent="0.2">
      <c r="A245" s="104" t="str">
        <f t="array" ref="A245">IFERROR(INDEX('Annex 2 EHV charges'!$D$11:$D$410, MATCH(0, IF(ISBLANK('Annex 2 EHV charges'!$D$11:$D$410),1, COUNTIF(A$4:$A244, 'Annex 2 EHV charges'!$D$11:$D$410)), 0)),"")</f>
        <v>New Export 7</v>
      </c>
      <c r="B245" s="103" t="str">
        <f>IF($A245="","",VLOOKUP($A245,'Annex 2 EHV charges'!$D:$O,2,0))</f>
        <v>New Export 7</v>
      </c>
      <c r="C245" s="104" t="str">
        <f>IF($A245="","",VLOOKUP($A245,'Annex 2 EHV charges'!$D:$O,3,0))</f>
        <v>New Export 7</v>
      </c>
      <c r="D245" s="103" t="str">
        <f>IF($A245="","",VLOOKUP($A245,'Annex 2 EHV charges'!$D:$O,4,0))</f>
        <v>Wyndham Estate PV</v>
      </c>
      <c r="E245" s="105" t="str">
        <f>IFERROR(IF(VLOOKUP($A245,'Annex 2 EHV charges'!$D:$O,9,FALSE)=0,"",VLOOKUP($A245,'Annex 2 EHV charges'!$D:$O,9,FALSE)),"")</f>
        <v/>
      </c>
      <c r="F245" s="106">
        <f>IFERROR(IF(VLOOKUP($A245,'Annex 2 EHV charges'!$D:$O,10,FALSE)=0,"",VLOOKUP($A245,'Annex 2 EHV charges'!$D:$O,10,FALSE)),"")</f>
        <v>1338.56</v>
      </c>
      <c r="G245" s="107">
        <f>IFERROR(IF(VLOOKUP($A245,'Annex 2 EHV charges'!$D:$O,11,FALSE)=0,"",VLOOKUP($A245,'Annex 2 EHV charges'!$D:$O,11,FALSE)),"")</f>
        <v>0.05</v>
      </c>
      <c r="H245" s="107">
        <f>IFERROR(IF(VLOOKUP($A245,'Annex 2 EHV charges'!$D:$O,12,FALSE)=0,"",VLOOKUP($A245,'Annex 2 EHV charges'!$D:$O,12,FALSE)),"")</f>
        <v>0.05</v>
      </c>
    </row>
    <row r="246" spans="1:8" x14ac:dyDescent="0.2">
      <c r="A246" s="104" t="str">
        <f t="array" ref="A246">IFERROR(INDEX('Annex 2 EHV charges'!$D$11:$D$410, MATCH(0, IF(ISBLANK('Annex 2 EHV charges'!$D$11:$D$410),1, COUNTIF(A$4:$A245, 'Annex 2 EHV charges'!$D$11:$D$410)), 0)),"")</f>
        <v>New Export 8</v>
      </c>
      <c r="B246" s="103" t="str">
        <f>IF($A246="","",VLOOKUP($A246,'Annex 2 EHV charges'!$D:$O,2,0))</f>
        <v>New Export 8</v>
      </c>
      <c r="C246" s="104" t="str">
        <f>IF($A246="","",VLOOKUP($A246,'Annex 2 EHV charges'!$D:$O,3,0))</f>
        <v>New Export 8</v>
      </c>
      <c r="D246" s="103" t="str">
        <f>IF($A246="","",VLOOKUP($A246,'Annex 2 EHV charges'!$D:$O,4,0))</f>
        <v>Clyst St Lawrence Energy Storage</v>
      </c>
      <c r="E246" s="105" t="str">
        <f>IFERROR(IF(VLOOKUP($A246,'Annex 2 EHV charges'!$D:$O,9,FALSE)=0,"",VLOOKUP($A246,'Annex 2 EHV charges'!$D:$O,9,FALSE)),"")</f>
        <v/>
      </c>
      <c r="F246" s="106">
        <f>IFERROR(IF(VLOOKUP($A246,'Annex 2 EHV charges'!$D:$O,10,FALSE)=0,"",VLOOKUP($A246,'Annex 2 EHV charges'!$D:$O,10,FALSE)),"")</f>
        <v>1326.65</v>
      </c>
      <c r="G246" s="107">
        <f>IFERROR(IF(VLOOKUP($A246,'Annex 2 EHV charges'!$D:$O,11,FALSE)=0,"",VLOOKUP($A246,'Annex 2 EHV charges'!$D:$O,11,FALSE)),"")</f>
        <v>0.05</v>
      </c>
      <c r="H246" s="107">
        <f>IFERROR(IF(VLOOKUP($A246,'Annex 2 EHV charges'!$D:$O,12,FALSE)=0,"",VLOOKUP($A246,'Annex 2 EHV charges'!$D:$O,12,FALSE)),"")</f>
        <v>0.05</v>
      </c>
    </row>
    <row r="247" spans="1:8" x14ac:dyDescent="0.2">
      <c r="A247" s="104" t="str">
        <f t="array" ref="A247">IFERROR(INDEX('Annex 2 EHV charges'!$D$11:$D$410, MATCH(0, IF(ISBLANK('Annex 2 EHV charges'!$D$11:$D$410),1, COUNTIF(A$4:$A246, 'Annex 2 EHV charges'!$D$11:$D$410)), 0)),"")</f>
        <v>New Export 9</v>
      </c>
      <c r="B247" s="103" t="str">
        <f>IF($A247="","",VLOOKUP($A247,'Annex 2 EHV charges'!$D:$O,2,0))</f>
        <v>New Export 9</v>
      </c>
      <c r="C247" s="104" t="str">
        <f>IF($A247="","",VLOOKUP($A247,'Annex 2 EHV charges'!$D:$O,3,0))</f>
        <v>New Export 9</v>
      </c>
      <c r="D247" s="103" t="str">
        <f>IF($A247="","",VLOOKUP($A247,'Annex 2 EHV charges'!$D:$O,4,0))</f>
        <v>Coleford</v>
      </c>
      <c r="E247" s="105">
        <f>IFERROR(IF(VLOOKUP($A247,'Annex 2 EHV charges'!$D:$O,9,FALSE)=0,"",VLOOKUP($A247,'Annex 2 EHV charges'!$D:$O,9,FALSE)),"")</f>
        <v>-5.774</v>
      </c>
      <c r="F247" s="106">
        <f>IFERROR(IF(VLOOKUP($A247,'Annex 2 EHV charges'!$D:$O,10,FALSE)=0,"",VLOOKUP($A247,'Annex 2 EHV charges'!$D:$O,10,FALSE)),"")</f>
        <v>640.66</v>
      </c>
      <c r="G247" s="107">
        <f>IFERROR(IF(VLOOKUP($A247,'Annex 2 EHV charges'!$D:$O,11,FALSE)=0,"",VLOOKUP($A247,'Annex 2 EHV charges'!$D:$O,11,FALSE)),"")</f>
        <v>0.05</v>
      </c>
      <c r="H247" s="107">
        <f>IFERROR(IF(VLOOKUP($A247,'Annex 2 EHV charges'!$D:$O,12,FALSE)=0,"",VLOOKUP($A247,'Annex 2 EHV charges'!$D:$O,12,FALSE)),"")</f>
        <v>0.05</v>
      </c>
    </row>
    <row r="248" spans="1:8" x14ac:dyDescent="0.2">
      <c r="A248" s="104" t="str">
        <f t="array" ref="A248">IFERROR(INDEX('Annex 2 EHV charges'!$D$11:$D$410, MATCH(0, IF(ISBLANK('Annex 2 EHV charges'!$D$11:$D$410),1, COUNTIF(A$4:$A247, 'Annex 2 EHV charges'!$D$11:$D$410)), 0)),"")</f>
        <v>New Export 10</v>
      </c>
      <c r="B248" s="103" t="str">
        <f>IF($A248="","",VLOOKUP($A248,'Annex 2 EHV charges'!$D:$O,2,0))</f>
        <v>New Export 10</v>
      </c>
      <c r="C248" s="104" t="str">
        <f>IF($A248="","",VLOOKUP($A248,'Annex 2 EHV charges'!$D:$O,3,0))</f>
        <v>New Export 10</v>
      </c>
      <c r="D248" s="103" t="str">
        <f>IF($A248="","",VLOOKUP($A248,'Annex 2 EHV charges'!$D:$O,4,0))</f>
        <v>Cornwall Bio Park</v>
      </c>
      <c r="E248" s="105">
        <f>IFERROR(IF(VLOOKUP($A248,'Annex 2 EHV charges'!$D:$O,9,FALSE)=0,"",VLOOKUP($A248,'Annex 2 EHV charges'!$D:$O,9,FALSE)),"")</f>
        <v>-10.191000000000001</v>
      </c>
      <c r="F248" s="106">
        <f>IFERROR(IF(VLOOKUP($A248,'Annex 2 EHV charges'!$D:$O,10,FALSE)=0,"",VLOOKUP($A248,'Annex 2 EHV charges'!$D:$O,10,FALSE)),"")</f>
        <v>2142.9</v>
      </c>
      <c r="G248" s="107">
        <f>IFERROR(IF(VLOOKUP($A248,'Annex 2 EHV charges'!$D:$O,11,FALSE)=0,"",VLOOKUP($A248,'Annex 2 EHV charges'!$D:$O,11,FALSE)),"")</f>
        <v>0.05</v>
      </c>
      <c r="H248" s="107">
        <f>IFERROR(IF(VLOOKUP($A248,'Annex 2 EHV charges'!$D:$O,12,FALSE)=0,"",VLOOKUP($A248,'Annex 2 EHV charges'!$D:$O,12,FALSE)),"")</f>
        <v>0.05</v>
      </c>
    </row>
    <row r="249" spans="1:8" x14ac:dyDescent="0.2">
      <c r="A249" s="104" t="str">
        <f t="array" ref="A249">IFERROR(INDEX('Annex 2 EHV charges'!$D$11:$D$410, MATCH(0, IF(ISBLANK('Annex 2 EHV charges'!$D$11:$D$410),1, COUNTIF(A$4:$A248, 'Annex 2 EHV charges'!$D$11:$D$410)), 0)),"")</f>
        <v>New Export 11</v>
      </c>
      <c r="B249" s="103" t="str">
        <f>IF($A249="","",VLOOKUP($A249,'Annex 2 EHV charges'!$D:$O,2,0))</f>
        <v>New Export 11</v>
      </c>
      <c r="C249" s="104" t="str">
        <f>IF($A249="","",VLOOKUP($A249,'Annex 2 EHV charges'!$D:$O,3,0))</f>
        <v>New Export 11</v>
      </c>
      <c r="D249" s="103" t="str">
        <f>IF($A249="","",VLOOKUP($A249,'Annex 2 EHV charges'!$D:$O,4,0))</f>
        <v>Fire Station Lane</v>
      </c>
      <c r="E249" s="105">
        <f>IFERROR(IF(VLOOKUP($A249,'Annex 2 EHV charges'!$D:$O,9,FALSE)=0,"",VLOOKUP($A249,'Annex 2 EHV charges'!$D:$O,9,FALSE)),"")</f>
        <v>-0.33100000000000002</v>
      </c>
      <c r="F249" s="106">
        <f>IFERROR(IF(VLOOKUP($A249,'Annex 2 EHV charges'!$D:$O,10,FALSE)=0,"",VLOOKUP($A249,'Annex 2 EHV charges'!$D:$O,10,FALSE)),"")</f>
        <v>450.21</v>
      </c>
      <c r="G249" s="107">
        <f>IFERROR(IF(VLOOKUP($A249,'Annex 2 EHV charges'!$D:$O,11,FALSE)=0,"",VLOOKUP($A249,'Annex 2 EHV charges'!$D:$O,11,FALSE)),"")</f>
        <v>0.05</v>
      </c>
      <c r="H249" s="107">
        <f>IFERROR(IF(VLOOKUP($A249,'Annex 2 EHV charges'!$D:$O,12,FALSE)=0,"",VLOOKUP($A249,'Annex 2 EHV charges'!$D:$O,12,FALSE)),"")</f>
        <v>0.05</v>
      </c>
    </row>
    <row r="250" spans="1:8" x14ac:dyDescent="0.2">
      <c r="A250" s="104" t="str">
        <f t="array" ref="A250">IFERROR(INDEX('Annex 2 EHV charges'!$D$11:$D$410, MATCH(0, IF(ISBLANK('Annex 2 EHV charges'!$D$11:$D$410),1, COUNTIF(A$4:$A249, 'Annex 2 EHV charges'!$D$11:$D$410)), 0)),"")</f>
        <v>New Export 12</v>
      </c>
      <c r="B250" s="103" t="str">
        <f>IF($A250="","",VLOOKUP($A250,'Annex 2 EHV charges'!$D:$O,2,0))</f>
        <v>New Export 12</v>
      </c>
      <c r="C250" s="104" t="str">
        <f>IF($A250="","",VLOOKUP($A250,'Annex 2 EHV charges'!$D:$O,3,0))</f>
        <v>New Export 12</v>
      </c>
      <c r="D250" s="103" t="str">
        <f>IF($A250="","",VLOOKUP($A250,'Annex 2 EHV charges'!$D:$O,4,0))</f>
        <v>Hallen 33kV Battery</v>
      </c>
      <c r="E250" s="105" t="str">
        <f>IFERROR(IF(VLOOKUP($A250,'Annex 2 EHV charges'!$D:$O,9,FALSE)=0,"",VLOOKUP($A250,'Annex 2 EHV charges'!$D:$O,9,FALSE)),"")</f>
        <v/>
      </c>
      <c r="F250" s="106">
        <f>IFERROR(IF(VLOOKUP($A250,'Annex 2 EHV charges'!$D:$O,10,FALSE)=0,"",VLOOKUP($A250,'Annex 2 EHV charges'!$D:$O,10,FALSE)),"")</f>
        <v>709.68</v>
      </c>
      <c r="G250" s="107">
        <f>IFERROR(IF(VLOOKUP($A250,'Annex 2 EHV charges'!$D:$O,11,FALSE)=0,"",VLOOKUP($A250,'Annex 2 EHV charges'!$D:$O,11,FALSE)),"")</f>
        <v>0.05</v>
      </c>
      <c r="H250" s="107">
        <f>IFERROR(IF(VLOOKUP($A250,'Annex 2 EHV charges'!$D:$O,12,FALSE)=0,"",VLOOKUP($A250,'Annex 2 EHV charges'!$D:$O,12,FALSE)),"")</f>
        <v>0.05</v>
      </c>
    </row>
    <row r="251" spans="1:8" x14ac:dyDescent="0.2">
      <c r="A251" s="104" t="str">
        <f t="array" ref="A251">IFERROR(INDEX('Annex 2 EHV charges'!$D$11:$D$410, MATCH(0, IF(ISBLANK('Annex 2 EHV charges'!$D$11:$D$410),1, COUNTIF(A$4:$A250, 'Annex 2 EHV charges'!$D$11:$D$410)), 0)),"")</f>
        <v>New Export 13</v>
      </c>
      <c r="B251" s="103" t="str">
        <f>IF($A251="","",VLOOKUP($A251,'Annex 2 EHV charges'!$D:$O,2,0))</f>
        <v>New Export 13</v>
      </c>
      <c r="C251" s="104" t="str">
        <f>IF($A251="","",VLOOKUP($A251,'Annex 2 EHV charges'!$D:$O,3,0))</f>
        <v>New Export 13</v>
      </c>
      <c r="D251" s="103" t="str">
        <f>IF($A251="","",VLOOKUP($A251,'Annex 2 EHV charges'!$D:$O,4,0))</f>
        <v>Lodge Farm</v>
      </c>
      <c r="E251" s="105" t="str">
        <f>IFERROR(IF(VLOOKUP($A251,'Annex 2 EHV charges'!$D:$O,9,FALSE)=0,"",VLOOKUP($A251,'Annex 2 EHV charges'!$D:$O,9,FALSE)),"")</f>
        <v/>
      </c>
      <c r="F251" s="106">
        <f>IFERROR(IF(VLOOKUP($A251,'Annex 2 EHV charges'!$D:$O,10,FALSE)=0,"",VLOOKUP($A251,'Annex 2 EHV charges'!$D:$O,10,FALSE)),"")</f>
        <v>2388.75</v>
      </c>
      <c r="G251" s="107">
        <f>IFERROR(IF(VLOOKUP($A251,'Annex 2 EHV charges'!$D:$O,11,FALSE)=0,"",VLOOKUP($A251,'Annex 2 EHV charges'!$D:$O,11,FALSE)),"")</f>
        <v>0.05</v>
      </c>
      <c r="H251" s="107">
        <f>IFERROR(IF(VLOOKUP($A251,'Annex 2 EHV charges'!$D:$O,12,FALSE)=0,"",VLOOKUP($A251,'Annex 2 EHV charges'!$D:$O,12,FALSE)),"")</f>
        <v>0.05</v>
      </c>
    </row>
    <row r="252" spans="1:8" x14ac:dyDescent="0.2">
      <c r="A252" s="104" t="str">
        <f t="array" ref="A252">IFERROR(INDEX('Annex 2 EHV charges'!$D$11:$D$410, MATCH(0, IF(ISBLANK('Annex 2 EHV charges'!$D$11:$D$410),1, COUNTIF(A$4:$A251, 'Annex 2 EHV charges'!$D$11:$D$410)), 0)),"")</f>
        <v>New Export 14</v>
      </c>
      <c r="B252" s="103" t="str">
        <f>IF($A252="","",VLOOKUP($A252,'Annex 2 EHV charges'!$D:$O,2,0))</f>
        <v>New Export 14</v>
      </c>
      <c r="C252" s="104" t="str">
        <f>IF($A252="","",VLOOKUP($A252,'Annex 2 EHV charges'!$D:$O,3,0))</f>
        <v>New Export 14</v>
      </c>
      <c r="D252" s="103" t="str">
        <f>IF($A252="","",VLOOKUP($A252,'Annex 2 EHV charges'!$D:$O,4,0))</f>
        <v>Lower Bedminister CHP</v>
      </c>
      <c r="E252" s="105">
        <f>IFERROR(IF(VLOOKUP($A252,'Annex 2 EHV charges'!$D:$O,9,FALSE)=0,"",VLOOKUP($A252,'Annex 2 EHV charges'!$D:$O,9,FALSE)),"")</f>
        <v>-1.399</v>
      </c>
      <c r="F252" s="106">
        <f>IFERROR(IF(VLOOKUP($A252,'Annex 2 EHV charges'!$D:$O,10,FALSE)=0,"",VLOOKUP($A252,'Annex 2 EHV charges'!$D:$O,10,FALSE)),"")</f>
        <v>369.42</v>
      </c>
      <c r="G252" s="107">
        <f>IFERROR(IF(VLOOKUP($A252,'Annex 2 EHV charges'!$D:$O,11,FALSE)=0,"",VLOOKUP($A252,'Annex 2 EHV charges'!$D:$O,11,FALSE)),"")</f>
        <v>0.05</v>
      </c>
      <c r="H252" s="107">
        <f>IFERROR(IF(VLOOKUP($A252,'Annex 2 EHV charges'!$D:$O,12,FALSE)=0,"",VLOOKUP($A252,'Annex 2 EHV charges'!$D:$O,12,FALSE)),"")</f>
        <v>0.05</v>
      </c>
    </row>
    <row r="253" spans="1:8" x14ac:dyDescent="0.2">
      <c r="A253" s="104" t="str">
        <f t="array" ref="A253">IFERROR(INDEX('Annex 2 EHV charges'!$D$11:$D$410, MATCH(0, IF(ISBLANK('Annex 2 EHV charges'!$D$11:$D$410),1, COUNTIF(A$4:$A252, 'Annex 2 EHV charges'!$D$11:$D$410)), 0)),"")</f>
        <v>New Export 15</v>
      </c>
      <c r="B253" s="103" t="str">
        <f>IF($A253="","",VLOOKUP($A253,'Annex 2 EHV charges'!$D:$O,2,0))</f>
        <v>New Export 15</v>
      </c>
      <c r="C253" s="104" t="str">
        <f>IF($A253="","",VLOOKUP($A253,'Annex 2 EHV charges'!$D:$O,3,0))</f>
        <v>New Export 15</v>
      </c>
      <c r="D253" s="103" t="str">
        <f>IF($A253="","",VLOOKUP($A253,'Annex 2 EHV charges'!$D:$O,4,0))</f>
        <v>Lufton</v>
      </c>
      <c r="E253" s="105" t="str">
        <f>IFERROR(IF(VLOOKUP($A253,'Annex 2 EHV charges'!$D:$O,9,FALSE)=0,"",VLOOKUP($A253,'Annex 2 EHV charges'!$D:$O,9,FALSE)),"")</f>
        <v/>
      </c>
      <c r="F253" s="106">
        <f>IFERROR(IF(VLOOKUP($A253,'Annex 2 EHV charges'!$D:$O,10,FALSE)=0,"",VLOOKUP($A253,'Annex 2 EHV charges'!$D:$O,10,FALSE)),"")</f>
        <v>1458.59</v>
      </c>
      <c r="G253" s="107">
        <f>IFERROR(IF(VLOOKUP($A253,'Annex 2 EHV charges'!$D:$O,11,FALSE)=0,"",VLOOKUP($A253,'Annex 2 EHV charges'!$D:$O,11,FALSE)),"")</f>
        <v>0.05</v>
      </c>
      <c r="H253" s="107">
        <f>IFERROR(IF(VLOOKUP($A253,'Annex 2 EHV charges'!$D:$O,12,FALSE)=0,"",VLOOKUP($A253,'Annex 2 EHV charges'!$D:$O,12,FALSE)),"")</f>
        <v>0.05</v>
      </c>
    </row>
    <row r="254" spans="1:8" x14ac:dyDescent="0.2">
      <c r="A254" s="104" t="str">
        <f t="array" ref="A254">IFERROR(INDEX('Annex 2 EHV charges'!$D$11:$D$410, MATCH(0, IF(ISBLANK('Annex 2 EHV charges'!$D$11:$D$410),1, COUNTIF(A$4:$A253, 'Annex 2 EHV charges'!$D$11:$D$410)), 0)),"")</f>
        <v>New Export 16</v>
      </c>
      <c r="B254" s="103" t="str">
        <f>IF($A254="","",VLOOKUP($A254,'Annex 2 EHV charges'!$D:$O,2,0))</f>
        <v>New Export 16</v>
      </c>
      <c r="C254" s="104" t="str">
        <f>IF($A254="","",VLOOKUP($A254,'Annex 2 EHV charges'!$D:$O,3,0))</f>
        <v>New Export 16</v>
      </c>
      <c r="D254" s="103" t="str">
        <f>IF($A254="","",VLOOKUP($A254,'Annex 2 EHV charges'!$D:$O,4,0))</f>
        <v xml:space="preserve">Severn Road </v>
      </c>
      <c r="E254" s="105" t="str">
        <f>IFERROR(IF(VLOOKUP($A254,'Annex 2 EHV charges'!$D:$O,9,FALSE)=0,"",VLOOKUP($A254,'Annex 2 EHV charges'!$D:$O,9,FALSE)),"")</f>
        <v/>
      </c>
      <c r="F254" s="106">
        <f>IFERROR(IF(VLOOKUP($A254,'Annex 2 EHV charges'!$D:$O,10,FALSE)=0,"",VLOOKUP($A254,'Annex 2 EHV charges'!$D:$O,10,FALSE)),"")</f>
        <v>2278.33</v>
      </c>
      <c r="G254" s="107">
        <f>IFERROR(IF(VLOOKUP($A254,'Annex 2 EHV charges'!$D:$O,11,FALSE)=0,"",VLOOKUP($A254,'Annex 2 EHV charges'!$D:$O,11,FALSE)),"")</f>
        <v>0.05</v>
      </c>
      <c r="H254" s="107">
        <f>IFERROR(IF(VLOOKUP($A254,'Annex 2 EHV charges'!$D:$O,12,FALSE)=0,"",VLOOKUP($A254,'Annex 2 EHV charges'!$D:$O,12,FALSE)),"")</f>
        <v>0.05</v>
      </c>
    </row>
    <row r="255" spans="1:8" x14ac:dyDescent="0.2">
      <c r="A255" s="104" t="str">
        <f t="array" ref="A255">IFERROR(INDEX('Annex 2 EHV charges'!$D$11:$D$410, MATCH(0, IF(ISBLANK('Annex 2 EHV charges'!$D$11:$D$410),1, COUNTIF(A$4:$A254, 'Annex 2 EHV charges'!$D$11:$D$410)), 0)),"")</f>
        <v>New Export 17</v>
      </c>
      <c r="B255" s="103" t="str">
        <f>IF($A255="","",VLOOKUP($A255,'Annex 2 EHV charges'!$D:$O,2,0))</f>
        <v>New Export 17</v>
      </c>
      <c r="C255" s="104" t="str">
        <f>IF($A255="","",VLOOKUP($A255,'Annex 2 EHV charges'!$D:$O,3,0))</f>
        <v>New Export 17</v>
      </c>
      <c r="D255" s="103" t="str">
        <f>IF($A255="","",VLOOKUP($A255,'Annex 2 EHV charges'!$D:$O,4,0))</f>
        <v>Tregeen AD(OTHM1)</v>
      </c>
      <c r="E255" s="105">
        <f>IFERROR(IF(VLOOKUP($A255,'Annex 2 EHV charges'!$D:$O,9,FALSE)=0,"",VLOOKUP($A255,'Annex 2 EHV charges'!$D:$O,9,FALSE)),"")</f>
        <v>-6.0000000000000001E-3</v>
      </c>
      <c r="F255" s="106">
        <f>IFERROR(IF(VLOOKUP($A255,'Annex 2 EHV charges'!$D:$O,10,FALSE)=0,"",VLOOKUP($A255,'Annex 2 EHV charges'!$D:$O,10,FALSE)),"")</f>
        <v>25.8</v>
      </c>
      <c r="G255" s="107">
        <f>IFERROR(IF(VLOOKUP($A255,'Annex 2 EHV charges'!$D:$O,11,FALSE)=0,"",VLOOKUP($A255,'Annex 2 EHV charges'!$D:$O,11,FALSE)),"")</f>
        <v>0.05</v>
      </c>
      <c r="H255" s="107">
        <f>IFERROR(IF(VLOOKUP($A255,'Annex 2 EHV charges'!$D:$O,12,FALSE)=0,"",VLOOKUP($A255,'Annex 2 EHV charges'!$D:$O,12,FALSE)),"")</f>
        <v>0.05</v>
      </c>
    </row>
    <row r="256" spans="1:8" x14ac:dyDescent="0.2">
      <c r="A256" s="104" t="str">
        <f t="array" ref="A256">IFERROR(INDEX('Annex 2 EHV charges'!$D$11:$D$410, MATCH(0, IF(ISBLANK('Annex 2 EHV charges'!$D$11:$D$410),1, COUNTIF(A$4:$A255, 'Annex 2 EHV charges'!$D$11:$D$410)), 0)),"")</f>
        <v>New Export 19</v>
      </c>
      <c r="B256" s="103" t="str">
        <f>IF($A256="","",VLOOKUP($A256,'Annex 2 EHV charges'!$D:$O,2,0))</f>
        <v>New Export 19</v>
      </c>
      <c r="C256" s="104" t="str">
        <f>IF($A256="","",VLOOKUP($A256,'Annex 2 EHV charges'!$D:$O,3,0))</f>
        <v>New Export 19</v>
      </c>
      <c r="D256" s="103" t="str">
        <f>IF($A256="","",VLOOKUP($A256,'Annex 2 EHV charges'!$D:$O,4,0))</f>
        <v>Two Post Cross</v>
      </c>
      <c r="E256" s="105">
        <f>IFERROR(IF(VLOOKUP($A256,'Annex 2 EHV charges'!$D:$O,9,FALSE)=0,"",VLOOKUP($A256,'Annex 2 EHV charges'!$D:$O,9,FALSE)),"")</f>
        <v>-0.70099999999999996</v>
      </c>
      <c r="F256" s="106">
        <f>IFERROR(IF(VLOOKUP($A256,'Annex 2 EHV charges'!$D:$O,10,FALSE)=0,"",VLOOKUP($A256,'Annex 2 EHV charges'!$D:$O,10,FALSE)),"")</f>
        <v>446.83</v>
      </c>
      <c r="G256" s="107">
        <f>IFERROR(IF(VLOOKUP($A256,'Annex 2 EHV charges'!$D:$O,11,FALSE)=0,"",VLOOKUP($A256,'Annex 2 EHV charges'!$D:$O,11,FALSE)),"")</f>
        <v>0.05</v>
      </c>
      <c r="H256" s="107">
        <f>IFERROR(IF(VLOOKUP($A256,'Annex 2 EHV charges'!$D:$O,12,FALSE)=0,"",VLOOKUP($A256,'Annex 2 EHV charges'!$D:$O,12,FALSE)),"")</f>
        <v>0.05</v>
      </c>
    </row>
    <row r="257" spans="1:8" x14ac:dyDescent="0.2">
      <c r="A257" s="104" t="str">
        <f t="array" ref="A257">IFERROR(INDEX('Annex 2 EHV charges'!$D$11:$D$410, MATCH(0, IF(ISBLANK('Annex 2 EHV charges'!$D$11:$D$410),1, COUNTIF(A$4:$A256, 'Annex 2 EHV charges'!$D$11:$D$410)), 0)),"")</f>
        <v>New Export 20</v>
      </c>
      <c r="B257" s="103" t="str">
        <f>IF($A257="","",VLOOKUP($A257,'Annex 2 EHV charges'!$D:$O,2,0))</f>
        <v>New Export 20</v>
      </c>
      <c r="C257" s="104" t="str">
        <f>IF($A257="","",VLOOKUP($A257,'Annex 2 EHV charges'!$D:$O,3,0))</f>
        <v>New Export 20</v>
      </c>
      <c r="D257" s="103" t="str">
        <f>IF($A257="","",VLOOKUP($A257,'Annex 2 EHV charges'!$D:$O,4,0))</f>
        <v>Ottery St Mary PV</v>
      </c>
      <c r="E257" s="105" t="str">
        <f>IFERROR(IF(VLOOKUP($A257,'Annex 2 EHV charges'!$D:$O,9,FALSE)=0,"",VLOOKUP($A257,'Annex 2 EHV charges'!$D:$O,9,FALSE)),"")</f>
        <v/>
      </c>
      <c r="F257" s="106">
        <f>IFERROR(IF(VLOOKUP($A257,'Annex 2 EHV charges'!$D:$O,10,FALSE)=0,"",VLOOKUP($A257,'Annex 2 EHV charges'!$D:$O,10,FALSE)),"")</f>
        <v>1965.1</v>
      </c>
      <c r="G257" s="107">
        <f>IFERROR(IF(VLOOKUP($A257,'Annex 2 EHV charges'!$D:$O,11,FALSE)=0,"",VLOOKUP($A257,'Annex 2 EHV charges'!$D:$O,11,FALSE)),"")</f>
        <v>0.05</v>
      </c>
      <c r="H257" s="107">
        <f>IFERROR(IF(VLOOKUP($A257,'Annex 2 EHV charges'!$D:$O,12,FALSE)=0,"",VLOOKUP($A257,'Annex 2 EHV charges'!$D:$O,12,FALSE)),"")</f>
        <v>0.05</v>
      </c>
    </row>
    <row r="258" spans="1:8" x14ac:dyDescent="0.2">
      <c r="A258" s="104" t="str">
        <f t="array" ref="A258">IFERROR(INDEX('Annex 2 EHV charges'!$D$11:$D$410, MATCH(0, IF(ISBLANK('Annex 2 EHV charges'!$D$11:$D$410),1, COUNTIF(A$4:$A257, 'Annex 2 EHV charges'!$D$11:$D$410)), 0)),"")</f>
        <v>New Export 21</v>
      </c>
      <c r="B258" s="103" t="str">
        <f>IF($A258="","",VLOOKUP($A258,'Annex 2 EHV charges'!$D:$O,2,0))</f>
        <v>New Export 21</v>
      </c>
      <c r="C258" s="104" t="str">
        <f>IF($A258="","",VLOOKUP($A258,'Annex 2 EHV charges'!$D:$O,3,0))</f>
        <v>New Export 21</v>
      </c>
      <c r="D258" s="103" t="str">
        <f>IF($A258="","",VLOOKUP($A258,'Annex 2 EHV charges'!$D:$O,4,0))</f>
        <v>Gammaton Moor PV</v>
      </c>
      <c r="E258" s="105" t="str">
        <f>IFERROR(IF(VLOOKUP($A258,'Annex 2 EHV charges'!$D:$O,9,FALSE)=0,"",VLOOKUP($A258,'Annex 2 EHV charges'!$D:$O,9,FALSE)),"")</f>
        <v/>
      </c>
      <c r="F258" s="106">
        <f>IFERROR(IF(VLOOKUP($A258,'Annex 2 EHV charges'!$D:$O,10,FALSE)=0,"",VLOOKUP($A258,'Annex 2 EHV charges'!$D:$O,10,FALSE)),"")</f>
        <v>927.87</v>
      </c>
      <c r="G258" s="107">
        <f>IFERROR(IF(VLOOKUP($A258,'Annex 2 EHV charges'!$D:$O,11,FALSE)=0,"",VLOOKUP($A258,'Annex 2 EHV charges'!$D:$O,11,FALSE)),"")</f>
        <v>0.05</v>
      </c>
      <c r="H258" s="107">
        <f>IFERROR(IF(VLOOKUP($A258,'Annex 2 EHV charges'!$D:$O,12,FALSE)=0,"",VLOOKUP($A258,'Annex 2 EHV charges'!$D:$O,12,FALSE)),"")</f>
        <v>0.05</v>
      </c>
    </row>
    <row r="259" spans="1:8" x14ac:dyDescent="0.2">
      <c r="A259" s="104" t="str">
        <f t="array" ref="A259">IFERROR(INDEX('Annex 2 EHV charges'!$D$11:$D$410, MATCH(0, IF(ISBLANK('Annex 2 EHV charges'!$D$11:$D$410),1, COUNTIF(A$4:$A258, 'Annex 2 EHV charges'!$D$11:$D$410)), 0)),"")</f>
        <v>New Export 22</v>
      </c>
      <c r="B259" s="103" t="str">
        <f>IF($A259="","",VLOOKUP($A259,'Annex 2 EHV charges'!$D:$O,2,0))</f>
        <v>New Export 22</v>
      </c>
      <c r="C259" s="104" t="str">
        <f>IF($A259="","",VLOOKUP($A259,'Annex 2 EHV charges'!$D:$O,3,0))</f>
        <v>New Export 22</v>
      </c>
      <c r="D259" s="103" t="str">
        <f>IF($A259="","",VLOOKUP($A259,'Annex 2 EHV charges'!$D:$O,4,0))</f>
        <v>NIRO PV (Rockebeare)</v>
      </c>
      <c r="E259" s="105" t="str">
        <f>IFERROR(IF(VLOOKUP($A259,'Annex 2 EHV charges'!$D:$O,9,FALSE)=0,"",VLOOKUP($A259,'Annex 2 EHV charges'!$D:$O,9,FALSE)),"")</f>
        <v/>
      </c>
      <c r="F259" s="106">
        <f>IFERROR(IF(VLOOKUP($A259,'Annex 2 EHV charges'!$D:$O,10,FALSE)=0,"",VLOOKUP($A259,'Annex 2 EHV charges'!$D:$O,10,FALSE)),"")</f>
        <v>745.71</v>
      </c>
      <c r="G259" s="107">
        <f>IFERROR(IF(VLOOKUP($A259,'Annex 2 EHV charges'!$D:$O,11,FALSE)=0,"",VLOOKUP($A259,'Annex 2 EHV charges'!$D:$O,11,FALSE)),"")</f>
        <v>0.05</v>
      </c>
      <c r="H259" s="107">
        <f>IFERROR(IF(VLOOKUP($A259,'Annex 2 EHV charges'!$D:$O,12,FALSE)=0,"",VLOOKUP($A259,'Annex 2 EHV charges'!$D:$O,12,FALSE)),"")</f>
        <v>0.05</v>
      </c>
    </row>
    <row r="260" spans="1:8" x14ac:dyDescent="0.2">
      <c r="A260" s="104" t="str">
        <f t="array" ref="A260">IFERROR(INDEX('Annex 2 EHV charges'!$D$11:$D$410, MATCH(0, IF(ISBLANK('Annex 2 EHV charges'!$D$11:$D$410),1, COUNTIF(A$4:$A259, 'Annex 2 EHV charges'!$D$11:$D$410)), 0)),"")</f>
        <v>New Export 23</v>
      </c>
      <c r="B260" s="103" t="str">
        <f>IF($A260="","",VLOOKUP($A260,'Annex 2 EHV charges'!$D:$O,2,0))</f>
        <v>New Export 23</v>
      </c>
      <c r="C260" s="104" t="str">
        <f>IF($A260="","",VLOOKUP($A260,'Annex 2 EHV charges'!$D:$O,3,0))</f>
        <v>New Export 23</v>
      </c>
      <c r="D260" s="103" t="str">
        <f>IF($A260="","",VLOOKUP($A260,'Annex 2 EHV charges'!$D:$O,4,0))</f>
        <v>Cold Northcott Alternate</v>
      </c>
      <c r="E260" s="105" t="str">
        <f>IFERROR(IF(VLOOKUP($A260,'Annex 2 EHV charges'!$D:$O,9,FALSE)=0,"",VLOOKUP($A260,'Annex 2 EHV charges'!$D:$O,9,FALSE)),"")</f>
        <v/>
      </c>
      <c r="F260" s="106">
        <f>IFERROR(IF(VLOOKUP($A260,'Annex 2 EHV charges'!$D:$O,10,FALSE)=0,"",VLOOKUP($A260,'Annex 2 EHV charges'!$D:$O,10,FALSE)),"")</f>
        <v>925.12</v>
      </c>
      <c r="G260" s="107">
        <f>IFERROR(IF(VLOOKUP($A260,'Annex 2 EHV charges'!$D:$O,11,FALSE)=0,"",VLOOKUP($A260,'Annex 2 EHV charges'!$D:$O,11,FALSE)),"")</f>
        <v>0.05</v>
      </c>
      <c r="H260" s="107">
        <f>IFERROR(IF(VLOOKUP($A260,'Annex 2 EHV charges'!$D:$O,12,FALSE)=0,"",VLOOKUP($A260,'Annex 2 EHV charges'!$D:$O,12,FALSE)),"")</f>
        <v>0.05</v>
      </c>
    </row>
    <row r="261" spans="1:8" x14ac:dyDescent="0.2">
      <c r="A261" s="104" t="str">
        <f t="array" ref="A261">IFERROR(INDEX('Annex 2 EHV charges'!$D$11:$D$410, MATCH(0, IF(ISBLANK('Annex 2 EHV charges'!$D$11:$D$410),1, COUNTIF(A$4:$A260, 'Annex 2 EHV charges'!$D$11:$D$410)), 0)),"")</f>
        <v>New Export 24</v>
      </c>
      <c r="B261" s="103" t="str">
        <f>IF($A261="","",VLOOKUP($A261,'Annex 2 EHV charges'!$D:$O,2,0))</f>
        <v>New Export 24</v>
      </c>
      <c r="C261" s="104" t="str">
        <f>IF($A261="","",VLOOKUP($A261,'Annex 2 EHV charges'!$D:$O,3,0))</f>
        <v>New Export 24</v>
      </c>
      <c r="D261" s="103" t="str">
        <f>IF($A261="","",VLOOKUP($A261,'Annex 2 EHV charges'!$D:$O,4,0))</f>
        <v>Otterham WF Extension</v>
      </c>
      <c r="E261" s="105">
        <f>IFERROR(IF(VLOOKUP($A261,'Annex 2 EHV charges'!$D:$O,9,FALSE)=0,"",VLOOKUP($A261,'Annex 2 EHV charges'!$D:$O,9,FALSE)),"")</f>
        <v>-6.0000000000000001E-3</v>
      </c>
      <c r="F261" s="106">
        <f>IFERROR(IF(VLOOKUP($A261,'Annex 2 EHV charges'!$D:$O,10,FALSE)=0,"",VLOOKUP($A261,'Annex 2 EHV charges'!$D:$O,10,FALSE)),"")</f>
        <v>32.24</v>
      </c>
      <c r="G261" s="107">
        <f>IFERROR(IF(VLOOKUP($A261,'Annex 2 EHV charges'!$D:$O,11,FALSE)=0,"",VLOOKUP($A261,'Annex 2 EHV charges'!$D:$O,11,FALSE)),"")</f>
        <v>0.05</v>
      </c>
      <c r="H261" s="107">
        <f>IFERROR(IF(VLOOKUP($A261,'Annex 2 EHV charges'!$D:$O,12,FALSE)=0,"",VLOOKUP($A261,'Annex 2 EHV charges'!$D:$O,12,FALSE)),"")</f>
        <v>0.05</v>
      </c>
    </row>
    <row r="262" spans="1:8" x14ac:dyDescent="0.2">
      <c r="A262" s="104" t="str">
        <f t="array" ref="A262">IFERROR(INDEX('Annex 2 EHV charges'!$D$11:$D$410, MATCH(0, IF(ISBLANK('Annex 2 EHV charges'!$D$11:$D$410),1, COUNTIF(A$4:$A261, 'Annex 2 EHV charges'!$D$11:$D$410)), 0)),"")</f>
        <v>New Export 25</v>
      </c>
      <c r="B262" s="103" t="str">
        <f>IF($A262="","",VLOOKUP($A262,'Annex 2 EHV charges'!$D:$O,2,0))</f>
        <v>New Export 25</v>
      </c>
      <c r="C262" s="104" t="str">
        <f>IF($A262="","",VLOOKUP($A262,'Annex 2 EHV charges'!$D:$O,3,0))</f>
        <v>New Export 25</v>
      </c>
      <c r="D262" s="103" t="str">
        <f>IF($A262="","",VLOOKUP($A262,'Annex 2 EHV charges'!$D:$O,4,0))</f>
        <v>Lower Litchardon PV</v>
      </c>
      <c r="E262" s="105" t="str">
        <f>IFERROR(IF(VLOOKUP($A262,'Annex 2 EHV charges'!$D:$O,9,FALSE)=0,"",VLOOKUP($A262,'Annex 2 EHV charges'!$D:$O,9,FALSE)),"")</f>
        <v/>
      </c>
      <c r="F262" s="106">
        <f>IFERROR(IF(VLOOKUP($A262,'Annex 2 EHV charges'!$D:$O,10,FALSE)=0,"",VLOOKUP($A262,'Annex 2 EHV charges'!$D:$O,10,FALSE)),"")</f>
        <v>927.85</v>
      </c>
      <c r="G262" s="107">
        <f>IFERROR(IF(VLOOKUP($A262,'Annex 2 EHV charges'!$D:$O,11,FALSE)=0,"",VLOOKUP($A262,'Annex 2 EHV charges'!$D:$O,11,FALSE)),"")</f>
        <v>0.05</v>
      </c>
      <c r="H262" s="107">
        <f>IFERROR(IF(VLOOKUP($A262,'Annex 2 EHV charges'!$D:$O,12,FALSE)=0,"",VLOOKUP($A262,'Annex 2 EHV charges'!$D:$O,12,FALSE)),"")</f>
        <v>0.05</v>
      </c>
    </row>
    <row r="263" spans="1:8" x14ac:dyDescent="0.2">
      <c r="A263" s="104" t="str">
        <f t="array" ref="A263">IFERROR(INDEX('Annex 2 EHV charges'!$D$11:$D$410, MATCH(0, IF(ISBLANK('Annex 2 EHV charges'!$D$11:$D$410),1, COUNTIF(A$4:$A262, 'Annex 2 EHV charges'!$D$11:$D$410)), 0)),"")</f>
        <v>New Export 26</v>
      </c>
      <c r="B263" s="103" t="str">
        <f>IF($A263="","",VLOOKUP($A263,'Annex 2 EHV charges'!$D:$O,2,0))</f>
        <v>New Export 26</v>
      </c>
      <c r="C263" s="104" t="str">
        <f>IF($A263="","",VLOOKUP($A263,'Annex 2 EHV charges'!$D:$O,3,0))</f>
        <v>New Export 26</v>
      </c>
      <c r="D263" s="103" t="str">
        <f>IF($A263="","",VLOOKUP($A263,'Annex 2 EHV charges'!$D:$O,4,0))</f>
        <v>Feeder Road STOR</v>
      </c>
      <c r="E263" s="105">
        <f>IFERROR(IF(VLOOKUP($A263,'Annex 2 EHV charges'!$D:$O,9,FALSE)=0,"",VLOOKUP($A263,'Annex 2 EHV charges'!$D:$O,9,FALSE)),"")</f>
        <v>-1.085</v>
      </c>
      <c r="F263" s="106">
        <f>IFERROR(IF(VLOOKUP($A263,'Annex 2 EHV charges'!$D:$O,10,FALSE)=0,"",VLOOKUP($A263,'Annex 2 EHV charges'!$D:$O,10,FALSE)),"")</f>
        <v>326.88</v>
      </c>
      <c r="G263" s="107">
        <f>IFERROR(IF(VLOOKUP($A263,'Annex 2 EHV charges'!$D:$O,11,FALSE)=0,"",VLOOKUP($A263,'Annex 2 EHV charges'!$D:$O,11,FALSE)),"")</f>
        <v>0.05</v>
      </c>
      <c r="H263" s="107">
        <f>IFERROR(IF(VLOOKUP($A263,'Annex 2 EHV charges'!$D:$O,12,FALSE)=0,"",VLOOKUP($A263,'Annex 2 EHV charges'!$D:$O,12,FALSE)),"")</f>
        <v>0.05</v>
      </c>
    </row>
    <row r="264" spans="1:8" x14ac:dyDescent="0.2">
      <c r="A264" s="104" t="str">
        <f t="array" ref="A264">IFERROR(INDEX('Annex 2 EHV charges'!$D$11:$D$410, MATCH(0, IF(ISBLANK('Annex 2 EHV charges'!$D$11:$D$410),1, COUNTIF(A$4:$A263, 'Annex 2 EHV charges'!$D$11:$D$410)), 0)),"")</f>
        <v>New Export 27</v>
      </c>
      <c r="B264" s="103" t="str">
        <f>IF($A264="","",VLOOKUP($A264,'Annex 2 EHV charges'!$D:$O,2,0))</f>
        <v>New Export 27</v>
      </c>
      <c r="C264" s="104" t="str">
        <f>IF($A264="","",VLOOKUP($A264,'Annex 2 EHV charges'!$D:$O,3,0))</f>
        <v>New Export 27</v>
      </c>
      <c r="D264" s="103" t="str">
        <f>IF($A264="","",VLOOKUP($A264,'Annex 2 EHV charges'!$D:$O,4,0))</f>
        <v>Aller Langport PV</v>
      </c>
      <c r="E264" s="105" t="str">
        <f>IFERROR(IF(VLOOKUP($A264,'Annex 2 EHV charges'!$D:$O,9,FALSE)=0,"",VLOOKUP($A264,'Annex 2 EHV charges'!$D:$O,9,FALSE)),"")</f>
        <v/>
      </c>
      <c r="F264" s="106">
        <f>IFERROR(IF(VLOOKUP($A264,'Annex 2 EHV charges'!$D:$O,10,FALSE)=0,"",VLOOKUP($A264,'Annex 2 EHV charges'!$D:$O,10,FALSE)),"")</f>
        <v>456.29</v>
      </c>
      <c r="G264" s="107">
        <f>IFERROR(IF(VLOOKUP($A264,'Annex 2 EHV charges'!$D:$O,11,FALSE)=0,"",VLOOKUP($A264,'Annex 2 EHV charges'!$D:$O,11,FALSE)),"")</f>
        <v>0.05</v>
      </c>
      <c r="H264" s="107">
        <f>IFERROR(IF(VLOOKUP($A264,'Annex 2 EHV charges'!$D:$O,12,FALSE)=0,"",VLOOKUP($A264,'Annex 2 EHV charges'!$D:$O,12,FALSE)),"")</f>
        <v>0.05</v>
      </c>
    </row>
    <row r="265" spans="1:8" x14ac:dyDescent="0.2">
      <c r="A265" s="104" t="str">
        <f t="array" ref="A265">IFERROR(INDEX('Annex 2 EHV charges'!$D$11:$D$410, MATCH(0, IF(ISBLANK('Annex 2 EHV charges'!$D$11:$D$410),1, COUNTIF(A$4:$A264, 'Annex 2 EHV charges'!$D$11:$D$410)), 0)),"")</f>
        <v>New Export 28</v>
      </c>
      <c r="B265" s="103" t="str">
        <f>IF($A265="","",VLOOKUP($A265,'Annex 2 EHV charges'!$D:$O,2,0))</f>
        <v>New Export 28</v>
      </c>
      <c r="C265" s="104" t="str">
        <f>IF($A265="","",VLOOKUP($A265,'Annex 2 EHV charges'!$D:$O,3,0))</f>
        <v>New Export 28</v>
      </c>
      <c r="D265" s="103" t="str">
        <f>IF($A265="","",VLOOKUP($A265,'Annex 2 EHV charges'!$D:$O,4,0))</f>
        <v>Huish PV</v>
      </c>
      <c r="E265" s="105">
        <f>IFERROR(IF(VLOOKUP($A265,'Annex 2 EHV charges'!$D:$O,9,FALSE)=0,"",VLOOKUP($A265,'Annex 2 EHV charges'!$D:$O,9,FALSE)),"")</f>
        <v>-4.7E-2</v>
      </c>
      <c r="F265" s="106">
        <f>IFERROR(IF(VLOOKUP($A265,'Annex 2 EHV charges'!$D:$O,10,FALSE)=0,"",VLOOKUP($A265,'Annex 2 EHV charges'!$D:$O,10,FALSE)),"")</f>
        <v>1244.33</v>
      </c>
      <c r="G265" s="107">
        <f>IFERROR(IF(VLOOKUP($A265,'Annex 2 EHV charges'!$D:$O,11,FALSE)=0,"",VLOOKUP($A265,'Annex 2 EHV charges'!$D:$O,11,FALSE)),"")</f>
        <v>0.05</v>
      </c>
      <c r="H265" s="107">
        <f>IFERROR(IF(VLOOKUP($A265,'Annex 2 EHV charges'!$D:$O,12,FALSE)=0,"",VLOOKUP($A265,'Annex 2 EHV charges'!$D:$O,12,FALSE)),"")</f>
        <v>0.05</v>
      </c>
    </row>
    <row r="266" spans="1:8" x14ac:dyDescent="0.2">
      <c r="A266" s="104" t="str">
        <f t="array" ref="A266">IFERROR(INDEX('Annex 2 EHV charges'!$D$11:$D$410, MATCH(0, IF(ISBLANK('Annex 2 EHV charges'!$D$11:$D$410),1, COUNTIF(A$4:$A265, 'Annex 2 EHV charges'!$D$11:$D$410)), 0)),"")</f>
        <v>New Export 29</v>
      </c>
      <c r="B266" s="103" t="str">
        <f>IF($A266="","",VLOOKUP($A266,'Annex 2 EHV charges'!$D:$O,2,0))</f>
        <v>New Export 29</v>
      </c>
      <c r="C266" s="104" t="str">
        <f>IF($A266="","",VLOOKUP($A266,'Annex 2 EHV charges'!$D:$O,3,0))</f>
        <v>New Export 29</v>
      </c>
      <c r="D266" s="103" t="str">
        <f>IF($A266="","",VLOOKUP($A266,'Annex 2 EHV charges'!$D:$O,4,0))</f>
        <v>Trenoweth Farm</v>
      </c>
      <c r="E266" s="105" t="str">
        <f>IFERROR(IF(VLOOKUP($A266,'Annex 2 EHV charges'!$D:$O,9,FALSE)=0,"",VLOOKUP($A266,'Annex 2 EHV charges'!$D:$O,9,FALSE)),"")</f>
        <v/>
      </c>
      <c r="F266" s="106">
        <f>IFERROR(IF(VLOOKUP($A266,'Annex 2 EHV charges'!$D:$O,10,FALSE)=0,"",VLOOKUP($A266,'Annex 2 EHV charges'!$D:$O,10,FALSE)),"")</f>
        <v>927.87</v>
      </c>
      <c r="G266" s="107">
        <f>IFERROR(IF(VLOOKUP($A266,'Annex 2 EHV charges'!$D:$O,11,FALSE)=0,"",VLOOKUP($A266,'Annex 2 EHV charges'!$D:$O,11,FALSE)),"")</f>
        <v>0.05</v>
      </c>
      <c r="H266" s="107">
        <f>IFERROR(IF(VLOOKUP($A266,'Annex 2 EHV charges'!$D:$O,12,FALSE)=0,"",VLOOKUP($A266,'Annex 2 EHV charges'!$D:$O,12,FALSE)),"")</f>
        <v>0.05</v>
      </c>
    </row>
    <row r="267" spans="1:8" x14ac:dyDescent="0.2">
      <c r="A267" s="104" t="str">
        <f t="array" ref="A267">IFERROR(INDEX('Annex 2 EHV charges'!$D$11:$D$410, MATCH(0, IF(ISBLANK('Annex 2 EHV charges'!$D$11:$D$410),1, COUNTIF(A$4:$A266, 'Annex 2 EHV charges'!$D$11:$D$410)), 0)),"")</f>
        <v>New Export 30</v>
      </c>
      <c r="B267" s="103" t="str">
        <f>IF($A267="","",VLOOKUP($A267,'Annex 2 EHV charges'!$D:$O,2,0))</f>
        <v>New Export 30</v>
      </c>
      <c r="C267" s="104" t="str">
        <f>IF($A267="","",VLOOKUP($A267,'Annex 2 EHV charges'!$D:$O,3,0))</f>
        <v>New Export 30</v>
      </c>
      <c r="D267" s="103" t="str">
        <f>IF($A267="","",VLOOKUP($A267,'Annex 2 EHV charges'!$D:$O,4,0))</f>
        <v>Teign View Power Plant</v>
      </c>
      <c r="E267" s="105">
        <f>IFERROR(IF(VLOOKUP($A267,'Annex 2 EHV charges'!$D:$O,9,FALSE)=0,"",VLOOKUP($A267,'Annex 2 EHV charges'!$D:$O,9,FALSE)),"")</f>
        <v>-6.548</v>
      </c>
      <c r="F267" s="106">
        <f>IFERROR(IF(VLOOKUP($A267,'Annex 2 EHV charges'!$D:$O,10,FALSE)=0,"",VLOOKUP($A267,'Annex 2 EHV charges'!$D:$O,10,FALSE)),"")</f>
        <v>483.95</v>
      </c>
      <c r="G267" s="107">
        <f>IFERROR(IF(VLOOKUP($A267,'Annex 2 EHV charges'!$D:$O,11,FALSE)=0,"",VLOOKUP($A267,'Annex 2 EHV charges'!$D:$O,11,FALSE)),"")</f>
        <v>0.05</v>
      </c>
      <c r="H267" s="107">
        <f>IFERROR(IF(VLOOKUP($A267,'Annex 2 EHV charges'!$D:$O,12,FALSE)=0,"",VLOOKUP($A267,'Annex 2 EHV charges'!$D:$O,12,FALSE)),"")</f>
        <v>0.05</v>
      </c>
    </row>
    <row r="268" spans="1:8" x14ac:dyDescent="0.2">
      <c r="A268" s="104" t="str">
        <f t="array" ref="A268">IFERROR(INDEX('Annex 2 EHV charges'!$D$11:$D$410, MATCH(0, IF(ISBLANK('Annex 2 EHV charges'!$D$11:$D$410),1, COUNTIF(A$4:$A267, 'Annex 2 EHV charges'!$D$11:$D$410)), 0)),"")</f>
        <v>New Export 32</v>
      </c>
      <c r="B268" s="103" t="str">
        <f>IF($A268="","",VLOOKUP($A268,'Annex 2 EHV charges'!$D:$O,2,0))</f>
        <v>New Export 32</v>
      </c>
      <c r="C268" s="104" t="str">
        <f>IF($A268="","",VLOOKUP($A268,'Annex 2 EHV charges'!$D:$O,3,0))</f>
        <v>New Export 32</v>
      </c>
      <c r="D268" s="103" t="str">
        <f>IF($A268="","",VLOOKUP($A268,'Annex 2 EHV charges'!$D:$O,4,0))</f>
        <v>West Holcombe PV</v>
      </c>
      <c r="E268" s="105" t="str">
        <f>IFERROR(IF(VLOOKUP($A268,'Annex 2 EHV charges'!$D:$O,9,FALSE)=0,"",VLOOKUP($A268,'Annex 2 EHV charges'!$D:$O,9,FALSE)),"")</f>
        <v/>
      </c>
      <c r="F268" s="106">
        <f>IFERROR(IF(VLOOKUP($A268,'Annex 2 EHV charges'!$D:$O,10,FALSE)=0,"",VLOOKUP($A268,'Annex 2 EHV charges'!$D:$O,10,FALSE)),"")</f>
        <v>1107.56</v>
      </c>
      <c r="G268" s="107">
        <f>IFERROR(IF(VLOOKUP($A268,'Annex 2 EHV charges'!$D:$O,11,FALSE)=0,"",VLOOKUP($A268,'Annex 2 EHV charges'!$D:$O,11,FALSE)),"")</f>
        <v>0.05</v>
      </c>
      <c r="H268" s="107">
        <f>IFERROR(IF(VLOOKUP($A268,'Annex 2 EHV charges'!$D:$O,12,FALSE)=0,"",VLOOKUP($A268,'Annex 2 EHV charges'!$D:$O,12,FALSE)),"")</f>
        <v>0.05</v>
      </c>
    </row>
    <row r="269" spans="1:8" x14ac:dyDescent="0.2">
      <c r="A269" s="104" t="str">
        <f t="array" ref="A269">IFERROR(INDEX('Annex 2 EHV charges'!$D$11:$D$410, MATCH(0, IF(ISBLANK('Annex 2 EHV charges'!$D$11:$D$410),1, COUNTIF(A$4:$A268, 'Annex 2 EHV charges'!$D$11:$D$410)), 0)),"")</f>
        <v/>
      </c>
      <c r="B269" s="103" t="str">
        <f>IF($A269="","",VLOOKUP($A269,'Annex 2 EHV charges'!$D:$O,2,0))</f>
        <v/>
      </c>
      <c r="C269" s="104" t="str">
        <f>IF($A269="","",VLOOKUP($A269,'Annex 2 EHV charges'!$D:$O,3,0))</f>
        <v/>
      </c>
      <c r="D269" s="103" t="str">
        <f>IF($A269="","",VLOOKUP($A269,'Annex 2 EHV charges'!$D:$O,4,0))</f>
        <v/>
      </c>
      <c r="E269" s="105" t="str">
        <f>IFERROR(IF(VLOOKUP($A269,'Annex 2 EHV charges'!$D:$O,9,FALSE)=0,"",VLOOKUP($A269,'Annex 2 EHV charges'!$D:$O,9,FALSE)),"")</f>
        <v/>
      </c>
      <c r="F269" s="106" t="str">
        <f>IFERROR(IF(VLOOKUP($A269,'Annex 2 EHV charges'!$D:$O,10,FALSE)=0,"",VLOOKUP($A269,'Annex 2 EHV charges'!$D:$O,10,FALSE)),"")</f>
        <v/>
      </c>
      <c r="G269" s="107" t="str">
        <f>IFERROR(IF(VLOOKUP($A269,'Annex 2 EHV charges'!$D:$O,11,FALSE)=0,"",VLOOKUP($A269,'Annex 2 EHV charges'!$D:$O,11,FALSE)),"")</f>
        <v/>
      </c>
      <c r="H269" s="107" t="str">
        <f>IFERROR(IF(VLOOKUP($A269,'Annex 2 EHV charges'!$D:$O,12,FALSE)=0,"",VLOOKUP($A269,'Annex 2 EHV charges'!$D:$O,12,FALSE)),"")</f>
        <v/>
      </c>
    </row>
    <row r="270" spans="1:8" x14ac:dyDescent="0.2">
      <c r="A270" s="104" t="str">
        <f t="array" ref="A270">IFERROR(INDEX('Annex 2 EHV charges'!$D$11:$D$410, MATCH(0, IF(ISBLANK('Annex 2 EHV charges'!$D$11:$D$410),1, COUNTIF(A$4:$A269, 'Annex 2 EHV charges'!$D$11:$D$410)), 0)),"")</f>
        <v/>
      </c>
      <c r="B270" s="103" t="str">
        <f>IF($A270="","",VLOOKUP($A270,'Annex 2 EHV charges'!$D:$O,2,0))</f>
        <v/>
      </c>
      <c r="C270" s="104" t="str">
        <f>IF($A270="","",VLOOKUP($A270,'Annex 2 EHV charges'!$D:$O,3,0))</f>
        <v/>
      </c>
      <c r="D270" s="103" t="str">
        <f>IF($A270="","",VLOOKUP($A270,'Annex 2 EHV charges'!$D:$O,4,0))</f>
        <v/>
      </c>
      <c r="E270" s="105" t="str">
        <f>IFERROR(IF(VLOOKUP($A270,'Annex 2 EHV charges'!$D:$O,9,FALSE)=0,"",VLOOKUP($A270,'Annex 2 EHV charges'!$D:$O,9,FALSE)),"")</f>
        <v/>
      </c>
      <c r="F270" s="106" t="str">
        <f>IFERROR(IF(VLOOKUP($A270,'Annex 2 EHV charges'!$D:$O,10,FALSE)=0,"",VLOOKUP($A270,'Annex 2 EHV charges'!$D:$O,10,FALSE)),"")</f>
        <v/>
      </c>
      <c r="G270" s="107" t="str">
        <f>IFERROR(IF(VLOOKUP($A270,'Annex 2 EHV charges'!$D:$O,11,FALSE)=0,"",VLOOKUP($A270,'Annex 2 EHV charges'!$D:$O,11,FALSE)),"")</f>
        <v/>
      </c>
      <c r="H270" s="107" t="str">
        <f>IFERROR(IF(VLOOKUP($A270,'Annex 2 EHV charges'!$D:$O,12,FALSE)=0,"",VLOOKUP($A270,'Annex 2 EHV charges'!$D:$O,12,FALSE)),"")</f>
        <v/>
      </c>
    </row>
    <row r="271" spans="1:8" x14ac:dyDescent="0.2">
      <c r="A271" s="104" t="str">
        <f t="array" ref="A271">IFERROR(INDEX('Annex 2 EHV charges'!$D$11:$D$410, MATCH(0, IF(ISBLANK('Annex 2 EHV charges'!$D$11:$D$410),1, COUNTIF(A$4:$A270, 'Annex 2 EHV charges'!$D$11:$D$410)), 0)),"")</f>
        <v/>
      </c>
      <c r="B271" s="103" t="str">
        <f>IF($A271="","",VLOOKUP($A271,'Annex 2 EHV charges'!$D:$O,2,0))</f>
        <v/>
      </c>
      <c r="C271" s="104" t="str">
        <f>IF($A271="","",VLOOKUP($A271,'Annex 2 EHV charges'!$D:$O,3,0))</f>
        <v/>
      </c>
      <c r="D271" s="103" t="str">
        <f>IF($A271="","",VLOOKUP($A271,'Annex 2 EHV charges'!$D:$O,4,0))</f>
        <v/>
      </c>
      <c r="E271" s="105" t="str">
        <f>IFERROR(IF(VLOOKUP($A271,'Annex 2 EHV charges'!$D:$O,9,FALSE)=0,"",VLOOKUP($A271,'Annex 2 EHV charges'!$D:$O,9,FALSE)),"")</f>
        <v/>
      </c>
      <c r="F271" s="106" t="str">
        <f>IFERROR(IF(VLOOKUP($A271,'Annex 2 EHV charges'!$D:$O,10,FALSE)=0,"",VLOOKUP($A271,'Annex 2 EHV charges'!$D:$O,10,FALSE)),"")</f>
        <v/>
      </c>
      <c r="G271" s="107" t="str">
        <f>IFERROR(IF(VLOOKUP($A271,'Annex 2 EHV charges'!$D:$O,11,FALSE)=0,"",VLOOKUP($A271,'Annex 2 EHV charges'!$D:$O,11,FALSE)),"")</f>
        <v/>
      </c>
      <c r="H271" s="107" t="str">
        <f>IFERROR(IF(VLOOKUP($A271,'Annex 2 EHV charges'!$D:$O,12,FALSE)=0,"",VLOOKUP($A271,'Annex 2 EHV charges'!$D:$O,12,FALSE)),"")</f>
        <v/>
      </c>
    </row>
    <row r="272" spans="1:8" x14ac:dyDescent="0.2">
      <c r="A272" s="104" t="str">
        <f t="array" ref="A272">IFERROR(INDEX('Annex 2 EHV charges'!$D$11:$D$410, MATCH(0, IF(ISBLANK('Annex 2 EHV charges'!$D$11:$D$410),1, COUNTIF(A$4:$A271, 'Annex 2 EHV charges'!$D$11:$D$410)), 0)),"")</f>
        <v/>
      </c>
      <c r="B272" s="103" t="str">
        <f>IF($A272="","",VLOOKUP($A272,'Annex 2 EHV charges'!$D:$O,2,0))</f>
        <v/>
      </c>
      <c r="C272" s="104" t="str">
        <f>IF($A272="","",VLOOKUP($A272,'Annex 2 EHV charges'!$D:$O,3,0))</f>
        <v/>
      </c>
      <c r="D272" s="103" t="str">
        <f>IF($A272="","",VLOOKUP($A272,'Annex 2 EHV charges'!$D:$O,4,0))</f>
        <v/>
      </c>
      <c r="E272" s="105" t="str">
        <f>IFERROR(IF(VLOOKUP($A272,'Annex 2 EHV charges'!$D:$O,9,FALSE)=0,"",VLOOKUP($A272,'Annex 2 EHV charges'!$D:$O,9,FALSE)),"")</f>
        <v/>
      </c>
      <c r="F272" s="106" t="str">
        <f>IFERROR(IF(VLOOKUP($A272,'Annex 2 EHV charges'!$D:$O,10,FALSE)=0,"",VLOOKUP($A272,'Annex 2 EHV charges'!$D:$O,10,FALSE)),"")</f>
        <v/>
      </c>
      <c r="G272" s="107" t="str">
        <f>IFERROR(IF(VLOOKUP($A272,'Annex 2 EHV charges'!$D:$O,11,FALSE)=0,"",VLOOKUP($A272,'Annex 2 EHV charges'!$D:$O,11,FALSE)),"")</f>
        <v/>
      </c>
      <c r="H272" s="107" t="str">
        <f>IFERROR(IF(VLOOKUP($A272,'Annex 2 EHV charges'!$D:$O,12,FALSE)=0,"",VLOOKUP($A272,'Annex 2 EHV charges'!$D:$O,12,FALSE)),"")</f>
        <v/>
      </c>
    </row>
    <row r="273" spans="1:8" x14ac:dyDescent="0.2">
      <c r="A273" s="104" t="str">
        <f t="array" ref="A273">IFERROR(INDEX('Annex 2 EHV charges'!$D$11:$D$410, MATCH(0, IF(ISBLANK('Annex 2 EHV charges'!$D$11:$D$410),1, COUNTIF(A$4:$A272, 'Annex 2 EHV charges'!$D$11:$D$410)), 0)),"")</f>
        <v/>
      </c>
      <c r="B273" s="103" t="str">
        <f>IF($A273="","",VLOOKUP($A273,'Annex 2 EHV charges'!$D:$O,2,0))</f>
        <v/>
      </c>
      <c r="C273" s="104" t="str">
        <f>IF($A273="","",VLOOKUP($A273,'Annex 2 EHV charges'!$D:$O,3,0))</f>
        <v/>
      </c>
      <c r="D273" s="103" t="str">
        <f>IF($A273="","",VLOOKUP($A273,'Annex 2 EHV charges'!$D:$O,4,0))</f>
        <v/>
      </c>
      <c r="E273" s="105" t="str">
        <f>IFERROR(IF(VLOOKUP($A273,'Annex 2 EHV charges'!$D:$O,9,FALSE)=0,"",VLOOKUP($A273,'Annex 2 EHV charges'!$D:$O,9,FALSE)),"")</f>
        <v/>
      </c>
      <c r="F273" s="106" t="str">
        <f>IFERROR(IF(VLOOKUP($A273,'Annex 2 EHV charges'!$D:$O,10,FALSE)=0,"",VLOOKUP($A273,'Annex 2 EHV charges'!$D:$O,10,FALSE)),"")</f>
        <v/>
      </c>
      <c r="G273" s="107" t="str">
        <f>IFERROR(IF(VLOOKUP($A273,'Annex 2 EHV charges'!$D:$O,11,FALSE)=0,"",VLOOKUP($A273,'Annex 2 EHV charges'!$D:$O,11,FALSE)),"")</f>
        <v/>
      </c>
      <c r="H273" s="107" t="str">
        <f>IFERROR(IF(VLOOKUP($A273,'Annex 2 EHV charges'!$D:$O,12,FALSE)=0,"",VLOOKUP($A273,'Annex 2 EHV charges'!$D:$O,12,FALSE)),"")</f>
        <v/>
      </c>
    </row>
    <row r="274" spans="1:8" x14ac:dyDescent="0.2">
      <c r="A274" s="104" t="str">
        <f t="array" ref="A274">IFERROR(INDEX('Annex 2 EHV charges'!$D$11:$D$410, MATCH(0, IF(ISBLANK('Annex 2 EHV charges'!$D$11:$D$410),1, COUNTIF(A$4:$A273, 'Annex 2 EHV charges'!$D$11:$D$410)), 0)),"")</f>
        <v/>
      </c>
      <c r="B274" s="103" t="str">
        <f>IF($A274="","",VLOOKUP($A274,'Annex 2 EHV charges'!$D:$O,2,0))</f>
        <v/>
      </c>
      <c r="C274" s="104" t="str">
        <f>IF($A274="","",VLOOKUP($A274,'Annex 2 EHV charges'!$D:$O,3,0))</f>
        <v/>
      </c>
      <c r="D274" s="103" t="str">
        <f>IF($A274="","",VLOOKUP($A274,'Annex 2 EHV charges'!$D:$O,4,0))</f>
        <v/>
      </c>
      <c r="E274" s="105" t="str">
        <f>IFERROR(IF(VLOOKUP($A274,'Annex 2 EHV charges'!$D:$O,9,FALSE)=0,"",VLOOKUP($A274,'Annex 2 EHV charges'!$D:$O,9,FALSE)),"")</f>
        <v/>
      </c>
      <c r="F274" s="106" t="str">
        <f>IFERROR(IF(VLOOKUP($A274,'Annex 2 EHV charges'!$D:$O,10,FALSE)=0,"",VLOOKUP($A274,'Annex 2 EHV charges'!$D:$O,10,FALSE)),"")</f>
        <v/>
      </c>
      <c r="G274" s="107" t="str">
        <f>IFERROR(IF(VLOOKUP($A274,'Annex 2 EHV charges'!$D:$O,11,FALSE)=0,"",VLOOKUP($A274,'Annex 2 EHV charges'!$D:$O,11,FALSE)),"")</f>
        <v/>
      </c>
      <c r="H274" s="107" t="str">
        <f>IFERROR(IF(VLOOKUP($A274,'Annex 2 EHV charges'!$D:$O,12,FALSE)=0,"",VLOOKUP($A274,'Annex 2 EHV charges'!$D:$O,12,FALSE)),"")</f>
        <v/>
      </c>
    </row>
    <row r="275" spans="1:8" x14ac:dyDescent="0.2">
      <c r="A275" s="104" t="str">
        <f t="array" ref="A275">IFERROR(INDEX('Annex 2 EHV charges'!$D$11:$D$410, MATCH(0, IF(ISBLANK('Annex 2 EHV charges'!$D$11:$D$410),1, COUNTIF(A$4:$A274, 'Annex 2 EHV charges'!$D$11:$D$410)), 0)),"")</f>
        <v/>
      </c>
      <c r="B275" s="103" t="str">
        <f>IF($A275="","",VLOOKUP($A275,'Annex 2 EHV charges'!$D:$O,2,0))</f>
        <v/>
      </c>
      <c r="C275" s="104" t="str">
        <f>IF($A275="","",VLOOKUP($A275,'Annex 2 EHV charges'!$D:$O,3,0))</f>
        <v/>
      </c>
      <c r="D275" s="103" t="str">
        <f>IF($A275="","",VLOOKUP($A275,'Annex 2 EHV charges'!$D:$O,4,0))</f>
        <v/>
      </c>
      <c r="E275" s="105" t="str">
        <f>IFERROR(IF(VLOOKUP($A275,'Annex 2 EHV charges'!$D:$O,9,FALSE)=0,"",VLOOKUP($A275,'Annex 2 EHV charges'!$D:$O,9,FALSE)),"")</f>
        <v/>
      </c>
      <c r="F275" s="106" t="str">
        <f>IFERROR(IF(VLOOKUP($A275,'Annex 2 EHV charges'!$D:$O,10,FALSE)=0,"",VLOOKUP($A275,'Annex 2 EHV charges'!$D:$O,10,FALSE)),"")</f>
        <v/>
      </c>
      <c r="G275" s="107" t="str">
        <f>IFERROR(IF(VLOOKUP($A275,'Annex 2 EHV charges'!$D:$O,11,FALSE)=0,"",VLOOKUP($A275,'Annex 2 EHV charges'!$D:$O,11,FALSE)),"")</f>
        <v/>
      </c>
      <c r="H275" s="107" t="str">
        <f>IFERROR(IF(VLOOKUP($A275,'Annex 2 EHV charges'!$D:$O,12,FALSE)=0,"",VLOOKUP($A275,'Annex 2 EHV charges'!$D:$O,12,FALSE)),"")</f>
        <v/>
      </c>
    </row>
    <row r="276" spans="1:8" x14ac:dyDescent="0.2">
      <c r="A276" s="104" t="str">
        <f t="array" ref="A276">IFERROR(INDEX('Annex 2 EHV charges'!$D$11:$D$410, MATCH(0, IF(ISBLANK('Annex 2 EHV charges'!$D$11:$D$410),1, COUNTIF(A$4:$A275, 'Annex 2 EHV charges'!$D$11:$D$410)), 0)),"")</f>
        <v/>
      </c>
      <c r="B276" s="103" t="str">
        <f>IF($A276="","",VLOOKUP($A276,'Annex 2 EHV charges'!$D:$O,2,0))</f>
        <v/>
      </c>
      <c r="C276" s="104" t="str">
        <f>IF($A276="","",VLOOKUP($A276,'Annex 2 EHV charges'!$D:$O,3,0))</f>
        <v/>
      </c>
      <c r="D276" s="103" t="str">
        <f>IF($A276="","",VLOOKUP($A276,'Annex 2 EHV charges'!$D:$O,4,0))</f>
        <v/>
      </c>
      <c r="E276" s="105" t="str">
        <f>IFERROR(IF(VLOOKUP($A276,'Annex 2 EHV charges'!$D:$O,9,FALSE)=0,"",VLOOKUP($A276,'Annex 2 EHV charges'!$D:$O,9,FALSE)),"")</f>
        <v/>
      </c>
      <c r="F276" s="106" t="str">
        <f>IFERROR(IF(VLOOKUP($A276,'Annex 2 EHV charges'!$D:$O,10,FALSE)=0,"",VLOOKUP($A276,'Annex 2 EHV charges'!$D:$O,10,FALSE)),"")</f>
        <v/>
      </c>
      <c r="G276" s="107" t="str">
        <f>IFERROR(IF(VLOOKUP($A276,'Annex 2 EHV charges'!$D:$O,11,FALSE)=0,"",VLOOKUP($A276,'Annex 2 EHV charges'!$D:$O,11,FALSE)),"")</f>
        <v/>
      </c>
      <c r="H276" s="107" t="str">
        <f>IFERROR(IF(VLOOKUP($A276,'Annex 2 EHV charges'!$D:$O,12,FALSE)=0,"",VLOOKUP($A276,'Annex 2 EHV charges'!$D:$O,12,FALSE)),"")</f>
        <v/>
      </c>
    </row>
    <row r="277" spans="1:8" x14ac:dyDescent="0.2">
      <c r="A277" s="104" t="str">
        <f t="array" ref="A277">IFERROR(INDEX('Annex 2 EHV charges'!$D$11:$D$410, MATCH(0, IF(ISBLANK('Annex 2 EHV charges'!$D$11:$D$410),1, COUNTIF(A$4:$A276, 'Annex 2 EHV charges'!$D$11:$D$410)), 0)),"")</f>
        <v/>
      </c>
      <c r="B277" s="103" t="str">
        <f>IF($A277="","",VLOOKUP($A277,'Annex 2 EHV charges'!$D:$O,2,0))</f>
        <v/>
      </c>
      <c r="C277" s="104" t="str">
        <f>IF($A277="","",VLOOKUP($A277,'Annex 2 EHV charges'!$D:$O,3,0))</f>
        <v/>
      </c>
      <c r="D277" s="103" t="str">
        <f>IF($A277="","",VLOOKUP($A277,'Annex 2 EHV charges'!$D:$O,4,0))</f>
        <v/>
      </c>
      <c r="E277" s="105" t="str">
        <f>IFERROR(IF(VLOOKUP($A277,'Annex 2 EHV charges'!$D:$O,9,FALSE)=0,"",VLOOKUP($A277,'Annex 2 EHV charges'!$D:$O,9,FALSE)),"")</f>
        <v/>
      </c>
      <c r="F277" s="106" t="str">
        <f>IFERROR(IF(VLOOKUP($A277,'Annex 2 EHV charges'!$D:$O,10,FALSE)=0,"",VLOOKUP($A277,'Annex 2 EHV charges'!$D:$O,10,FALSE)),"")</f>
        <v/>
      </c>
      <c r="G277" s="107" t="str">
        <f>IFERROR(IF(VLOOKUP($A277,'Annex 2 EHV charges'!$D:$O,11,FALSE)=0,"",VLOOKUP($A277,'Annex 2 EHV charges'!$D:$O,11,FALSE)),"")</f>
        <v/>
      </c>
      <c r="H277" s="107" t="str">
        <f>IFERROR(IF(VLOOKUP($A277,'Annex 2 EHV charges'!$D:$O,12,FALSE)=0,"",VLOOKUP($A277,'Annex 2 EHV charges'!$D:$O,12,FALSE)),"")</f>
        <v/>
      </c>
    </row>
    <row r="278" spans="1:8" x14ac:dyDescent="0.2">
      <c r="A278" s="104" t="str">
        <f t="array" ref="A278">IFERROR(INDEX('Annex 2 EHV charges'!$D$11:$D$410, MATCH(0, IF(ISBLANK('Annex 2 EHV charges'!$D$11:$D$410),1, COUNTIF(A$4:$A277, 'Annex 2 EHV charges'!$D$11:$D$410)), 0)),"")</f>
        <v/>
      </c>
      <c r="B278" s="103" t="str">
        <f>IF($A278="","",VLOOKUP($A278,'Annex 2 EHV charges'!$D:$O,2,0))</f>
        <v/>
      </c>
      <c r="C278" s="104" t="str">
        <f>IF($A278="","",VLOOKUP($A278,'Annex 2 EHV charges'!$D:$O,3,0))</f>
        <v/>
      </c>
      <c r="D278" s="103" t="str">
        <f>IF($A278="","",VLOOKUP($A278,'Annex 2 EHV charges'!$D:$O,4,0))</f>
        <v/>
      </c>
      <c r="E278" s="105" t="str">
        <f>IFERROR(IF(VLOOKUP($A278,'Annex 2 EHV charges'!$D:$O,9,FALSE)=0,"",VLOOKUP($A278,'Annex 2 EHV charges'!$D:$O,9,FALSE)),"")</f>
        <v/>
      </c>
      <c r="F278" s="106" t="str">
        <f>IFERROR(IF(VLOOKUP($A278,'Annex 2 EHV charges'!$D:$O,10,FALSE)=0,"",VLOOKUP($A278,'Annex 2 EHV charges'!$D:$O,10,FALSE)),"")</f>
        <v/>
      </c>
      <c r="G278" s="107" t="str">
        <f>IFERROR(IF(VLOOKUP($A278,'Annex 2 EHV charges'!$D:$O,11,FALSE)=0,"",VLOOKUP($A278,'Annex 2 EHV charges'!$D:$O,11,FALSE)),"")</f>
        <v/>
      </c>
      <c r="H278" s="107" t="str">
        <f>IFERROR(IF(VLOOKUP($A278,'Annex 2 EHV charges'!$D:$O,12,FALSE)=0,"",VLOOKUP($A278,'Annex 2 EHV charges'!$D:$O,12,FALSE)),"")</f>
        <v/>
      </c>
    </row>
    <row r="279" spans="1:8" x14ac:dyDescent="0.2">
      <c r="A279" s="104" t="str">
        <f t="array" ref="A279">IFERROR(INDEX('Annex 2 EHV charges'!$D$11:$D$410, MATCH(0, IF(ISBLANK('Annex 2 EHV charges'!$D$11:$D$410),1, COUNTIF(A$4:$A278, 'Annex 2 EHV charges'!$D$11:$D$410)), 0)),"")</f>
        <v/>
      </c>
      <c r="B279" s="103" t="str">
        <f>IF($A279="","",VLOOKUP($A279,'Annex 2 EHV charges'!$D:$O,2,0))</f>
        <v/>
      </c>
      <c r="C279" s="104" t="str">
        <f>IF($A279="","",VLOOKUP($A279,'Annex 2 EHV charges'!$D:$O,3,0))</f>
        <v/>
      </c>
      <c r="D279" s="103" t="str">
        <f>IF($A279="","",VLOOKUP($A279,'Annex 2 EHV charges'!$D:$O,4,0))</f>
        <v/>
      </c>
      <c r="E279" s="105" t="str">
        <f>IFERROR(IF(VLOOKUP($A279,'Annex 2 EHV charges'!$D:$O,9,FALSE)=0,"",VLOOKUP($A279,'Annex 2 EHV charges'!$D:$O,9,FALSE)),"")</f>
        <v/>
      </c>
      <c r="F279" s="106" t="str">
        <f>IFERROR(IF(VLOOKUP($A279,'Annex 2 EHV charges'!$D:$O,10,FALSE)=0,"",VLOOKUP($A279,'Annex 2 EHV charges'!$D:$O,10,FALSE)),"")</f>
        <v/>
      </c>
      <c r="G279" s="107" t="str">
        <f>IFERROR(IF(VLOOKUP($A279,'Annex 2 EHV charges'!$D:$O,11,FALSE)=0,"",VLOOKUP($A279,'Annex 2 EHV charges'!$D:$O,11,FALSE)),"")</f>
        <v/>
      </c>
      <c r="H279" s="107" t="str">
        <f>IFERROR(IF(VLOOKUP($A279,'Annex 2 EHV charges'!$D:$O,12,FALSE)=0,"",VLOOKUP($A279,'Annex 2 EHV charges'!$D:$O,12,FALSE)),"")</f>
        <v/>
      </c>
    </row>
    <row r="280" spans="1:8" x14ac:dyDescent="0.2">
      <c r="A280" s="104" t="str">
        <f t="array" ref="A280">IFERROR(INDEX('Annex 2 EHV charges'!$D$11:$D$410, MATCH(0, IF(ISBLANK('Annex 2 EHV charges'!$D$11:$D$410),1, COUNTIF(A$4:$A279, 'Annex 2 EHV charges'!$D$11:$D$410)), 0)),"")</f>
        <v/>
      </c>
      <c r="B280" s="103" t="str">
        <f>IF($A280="","",VLOOKUP($A280,'Annex 2 EHV charges'!$D:$O,2,0))</f>
        <v/>
      </c>
      <c r="C280" s="104" t="str">
        <f>IF($A280="","",VLOOKUP($A280,'Annex 2 EHV charges'!$D:$O,3,0))</f>
        <v/>
      </c>
      <c r="D280" s="103" t="str">
        <f>IF($A280="","",VLOOKUP($A280,'Annex 2 EHV charges'!$D:$O,4,0))</f>
        <v/>
      </c>
      <c r="E280" s="105" t="str">
        <f>IFERROR(IF(VLOOKUP($A280,'Annex 2 EHV charges'!$D:$O,9,FALSE)=0,"",VLOOKUP($A280,'Annex 2 EHV charges'!$D:$O,9,FALSE)),"")</f>
        <v/>
      </c>
      <c r="F280" s="106" t="str">
        <f>IFERROR(IF(VLOOKUP($A280,'Annex 2 EHV charges'!$D:$O,10,FALSE)=0,"",VLOOKUP($A280,'Annex 2 EHV charges'!$D:$O,10,FALSE)),"")</f>
        <v/>
      </c>
      <c r="G280" s="107" t="str">
        <f>IFERROR(IF(VLOOKUP($A280,'Annex 2 EHV charges'!$D:$O,11,FALSE)=0,"",VLOOKUP($A280,'Annex 2 EHV charges'!$D:$O,11,FALSE)),"")</f>
        <v/>
      </c>
      <c r="H280" s="107" t="str">
        <f>IFERROR(IF(VLOOKUP($A280,'Annex 2 EHV charges'!$D:$O,12,FALSE)=0,"",VLOOKUP($A280,'Annex 2 EHV charges'!$D:$O,12,FALSE)),"")</f>
        <v/>
      </c>
    </row>
    <row r="281" spans="1:8" x14ac:dyDescent="0.2">
      <c r="A281" s="104" t="str">
        <f t="array" ref="A281">IFERROR(INDEX('Annex 2 EHV charges'!$D$11:$D$410, MATCH(0, IF(ISBLANK('Annex 2 EHV charges'!$D$11:$D$410),1, COUNTIF(A$4:$A280, 'Annex 2 EHV charges'!$D$11:$D$410)), 0)),"")</f>
        <v/>
      </c>
      <c r="B281" s="103" t="str">
        <f>IF($A281="","",VLOOKUP($A281,'Annex 2 EHV charges'!$D:$O,2,0))</f>
        <v/>
      </c>
      <c r="C281" s="104" t="str">
        <f>IF($A281="","",VLOOKUP($A281,'Annex 2 EHV charges'!$D:$O,3,0))</f>
        <v/>
      </c>
      <c r="D281" s="103" t="str">
        <f>IF($A281="","",VLOOKUP($A281,'Annex 2 EHV charges'!$D:$O,4,0))</f>
        <v/>
      </c>
      <c r="E281" s="105" t="str">
        <f>IFERROR(IF(VLOOKUP($A281,'Annex 2 EHV charges'!$D:$O,9,FALSE)=0,"",VLOOKUP($A281,'Annex 2 EHV charges'!$D:$O,9,FALSE)),"")</f>
        <v/>
      </c>
      <c r="F281" s="106" t="str">
        <f>IFERROR(IF(VLOOKUP($A281,'Annex 2 EHV charges'!$D:$O,10,FALSE)=0,"",VLOOKUP($A281,'Annex 2 EHV charges'!$D:$O,10,FALSE)),"")</f>
        <v/>
      </c>
      <c r="G281" s="107" t="str">
        <f>IFERROR(IF(VLOOKUP($A281,'Annex 2 EHV charges'!$D:$O,11,FALSE)=0,"",VLOOKUP($A281,'Annex 2 EHV charges'!$D:$O,11,FALSE)),"")</f>
        <v/>
      </c>
      <c r="H281" s="107" t="str">
        <f>IFERROR(IF(VLOOKUP($A281,'Annex 2 EHV charges'!$D:$O,12,FALSE)=0,"",VLOOKUP($A281,'Annex 2 EHV charges'!$D:$O,12,FALSE)),"")</f>
        <v/>
      </c>
    </row>
    <row r="282" spans="1:8" x14ac:dyDescent="0.2">
      <c r="A282" s="104" t="str">
        <f t="array" ref="A282">IFERROR(INDEX('Annex 2 EHV charges'!$D$11:$D$410, MATCH(0, IF(ISBLANK('Annex 2 EHV charges'!$D$11:$D$410),1, COUNTIF(A$4:$A281, 'Annex 2 EHV charges'!$D$11:$D$410)), 0)),"")</f>
        <v/>
      </c>
      <c r="B282" s="103" t="str">
        <f>IF($A282="","",VLOOKUP($A282,'Annex 2 EHV charges'!$D:$O,2,0))</f>
        <v/>
      </c>
      <c r="C282" s="104" t="str">
        <f>IF($A282="","",VLOOKUP($A282,'Annex 2 EHV charges'!$D:$O,3,0))</f>
        <v/>
      </c>
      <c r="D282" s="103" t="str">
        <f>IF($A282="","",VLOOKUP($A282,'Annex 2 EHV charges'!$D:$O,4,0))</f>
        <v/>
      </c>
      <c r="E282" s="105" t="str">
        <f>IFERROR(IF(VLOOKUP($A282,'Annex 2 EHV charges'!$D:$O,9,FALSE)=0,"",VLOOKUP($A282,'Annex 2 EHV charges'!$D:$O,9,FALSE)),"")</f>
        <v/>
      </c>
      <c r="F282" s="106" t="str">
        <f>IFERROR(IF(VLOOKUP($A282,'Annex 2 EHV charges'!$D:$O,10,FALSE)=0,"",VLOOKUP($A282,'Annex 2 EHV charges'!$D:$O,10,FALSE)),"")</f>
        <v/>
      </c>
      <c r="G282" s="107" t="str">
        <f>IFERROR(IF(VLOOKUP($A282,'Annex 2 EHV charges'!$D:$O,11,FALSE)=0,"",VLOOKUP($A282,'Annex 2 EHV charges'!$D:$O,11,FALSE)),"")</f>
        <v/>
      </c>
      <c r="H282" s="107" t="str">
        <f>IFERROR(IF(VLOOKUP($A282,'Annex 2 EHV charges'!$D:$O,12,FALSE)=0,"",VLOOKUP($A282,'Annex 2 EHV charges'!$D:$O,12,FALSE)),"")</f>
        <v/>
      </c>
    </row>
    <row r="283" spans="1:8" x14ac:dyDescent="0.2">
      <c r="A283" s="104" t="str">
        <f t="array" ref="A283">IFERROR(INDEX('Annex 2 EHV charges'!$D$11:$D$410, MATCH(0, IF(ISBLANK('Annex 2 EHV charges'!$D$11:$D$410),1, COUNTIF(A$4:$A282, 'Annex 2 EHV charges'!$D$11:$D$410)), 0)),"")</f>
        <v/>
      </c>
      <c r="B283" s="103" t="str">
        <f>IF($A283="","",VLOOKUP($A283,'Annex 2 EHV charges'!$D:$O,2,0))</f>
        <v/>
      </c>
      <c r="C283" s="104" t="str">
        <f>IF($A283="","",VLOOKUP($A283,'Annex 2 EHV charges'!$D:$O,3,0))</f>
        <v/>
      </c>
      <c r="D283" s="103" t="str">
        <f>IF($A283="","",VLOOKUP($A283,'Annex 2 EHV charges'!$D:$O,4,0))</f>
        <v/>
      </c>
      <c r="E283" s="105" t="str">
        <f>IFERROR(IF(VLOOKUP($A283,'Annex 2 EHV charges'!$D:$O,9,FALSE)=0,"",VLOOKUP($A283,'Annex 2 EHV charges'!$D:$O,9,FALSE)),"")</f>
        <v/>
      </c>
      <c r="F283" s="106" t="str">
        <f>IFERROR(IF(VLOOKUP($A283,'Annex 2 EHV charges'!$D:$O,10,FALSE)=0,"",VLOOKUP($A283,'Annex 2 EHV charges'!$D:$O,10,FALSE)),"")</f>
        <v/>
      </c>
      <c r="G283" s="107" t="str">
        <f>IFERROR(IF(VLOOKUP($A283,'Annex 2 EHV charges'!$D:$O,11,FALSE)=0,"",VLOOKUP($A283,'Annex 2 EHV charges'!$D:$O,11,FALSE)),"")</f>
        <v/>
      </c>
      <c r="H283" s="107" t="str">
        <f>IFERROR(IF(VLOOKUP($A283,'Annex 2 EHV charges'!$D:$O,12,FALSE)=0,"",VLOOKUP($A283,'Annex 2 EHV charges'!$D:$O,12,FALSE)),"")</f>
        <v/>
      </c>
    </row>
    <row r="284" spans="1:8" x14ac:dyDescent="0.2">
      <c r="A284" s="104" t="str">
        <f t="array" ref="A284">IFERROR(INDEX('Annex 2 EHV charges'!$D$11:$D$410, MATCH(0, IF(ISBLANK('Annex 2 EHV charges'!$D$11:$D$410),1, COUNTIF(A$4:$A283, 'Annex 2 EHV charges'!$D$11:$D$410)), 0)),"")</f>
        <v/>
      </c>
      <c r="B284" s="103" t="str">
        <f>IF($A284="","",VLOOKUP($A284,'Annex 2 EHV charges'!$D:$O,2,0))</f>
        <v/>
      </c>
      <c r="C284" s="104" t="str">
        <f>IF($A284="","",VLOOKUP($A284,'Annex 2 EHV charges'!$D:$O,3,0))</f>
        <v/>
      </c>
      <c r="D284" s="103" t="str">
        <f>IF($A284="","",VLOOKUP($A284,'Annex 2 EHV charges'!$D:$O,4,0))</f>
        <v/>
      </c>
      <c r="E284" s="105" t="str">
        <f>IFERROR(IF(VLOOKUP($A284,'Annex 2 EHV charges'!$D:$O,9,FALSE)=0,"",VLOOKUP($A284,'Annex 2 EHV charges'!$D:$O,9,FALSE)),"")</f>
        <v/>
      </c>
      <c r="F284" s="106" t="str">
        <f>IFERROR(IF(VLOOKUP($A284,'Annex 2 EHV charges'!$D:$O,10,FALSE)=0,"",VLOOKUP($A284,'Annex 2 EHV charges'!$D:$O,10,FALSE)),"")</f>
        <v/>
      </c>
      <c r="G284" s="107" t="str">
        <f>IFERROR(IF(VLOOKUP($A284,'Annex 2 EHV charges'!$D:$O,11,FALSE)=0,"",VLOOKUP($A284,'Annex 2 EHV charges'!$D:$O,11,FALSE)),"")</f>
        <v/>
      </c>
      <c r="H284" s="107" t="str">
        <f>IFERROR(IF(VLOOKUP($A284,'Annex 2 EHV charges'!$D:$O,12,FALSE)=0,"",VLOOKUP($A284,'Annex 2 EHV charges'!$D:$O,12,FALSE)),"")</f>
        <v/>
      </c>
    </row>
    <row r="285" spans="1:8" x14ac:dyDescent="0.2">
      <c r="A285" s="104" t="str">
        <f t="array" ref="A285">IFERROR(INDEX('Annex 2 EHV charges'!$D$11:$D$410, MATCH(0, IF(ISBLANK('Annex 2 EHV charges'!$D$11:$D$410),1, COUNTIF(A$4:$A284, 'Annex 2 EHV charges'!$D$11:$D$410)), 0)),"")</f>
        <v/>
      </c>
      <c r="B285" s="103" t="str">
        <f>IF($A285="","",VLOOKUP($A285,'Annex 2 EHV charges'!$D:$O,2,0))</f>
        <v/>
      </c>
      <c r="C285" s="104" t="str">
        <f>IF($A285="","",VLOOKUP($A285,'Annex 2 EHV charges'!$D:$O,3,0))</f>
        <v/>
      </c>
      <c r="D285" s="103" t="str">
        <f>IF($A285="","",VLOOKUP($A285,'Annex 2 EHV charges'!$D:$O,4,0))</f>
        <v/>
      </c>
      <c r="E285" s="105" t="str">
        <f>IFERROR(IF(VLOOKUP($A285,'Annex 2 EHV charges'!$D:$O,9,FALSE)=0,"",VLOOKUP($A285,'Annex 2 EHV charges'!$D:$O,9,FALSE)),"")</f>
        <v/>
      </c>
      <c r="F285" s="106" t="str">
        <f>IFERROR(IF(VLOOKUP($A285,'Annex 2 EHV charges'!$D:$O,10,FALSE)=0,"",VLOOKUP($A285,'Annex 2 EHV charges'!$D:$O,10,FALSE)),"")</f>
        <v/>
      </c>
      <c r="G285" s="107" t="str">
        <f>IFERROR(IF(VLOOKUP($A285,'Annex 2 EHV charges'!$D:$O,11,FALSE)=0,"",VLOOKUP($A285,'Annex 2 EHV charges'!$D:$O,11,FALSE)),"")</f>
        <v/>
      </c>
      <c r="H285" s="107" t="str">
        <f>IFERROR(IF(VLOOKUP($A285,'Annex 2 EHV charges'!$D:$O,12,FALSE)=0,"",VLOOKUP($A285,'Annex 2 EHV charges'!$D:$O,12,FALSE)),"")</f>
        <v/>
      </c>
    </row>
    <row r="286" spans="1:8" x14ac:dyDescent="0.2">
      <c r="A286" s="104" t="str">
        <f t="array" ref="A286">IFERROR(INDEX('Annex 2 EHV charges'!$D$11:$D$410, MATCH(0, IF(ISBLANK('Annex 2 EHV charges'!$D$11:$D$410),1, COUNTIF(A$4:$A285, 'Annex 2 EHV charges'!$D$11:$D$410)), 0)),"")</f>
        <v/>
      </c>
      <c r="B286" s="103" t="str">
        <f>IF($A286="","",VLOOKUP($A286,'Annex 2 EHV charges'!$D:$O,2,0))</f>
        <v/>
      </c>
      <c r="C286" s="104" t="str">
        <f>IF($A286="","",VLOOKUP($A286,'Annex 2 EHV charges'!$D:$O,3,0))</f>
        <v/>
      </c>
      <c r="D286" s="103" t="str">
        <f>IF($A286="","",VLOOKUP($A286,'Annex 2 EHV charges'!$D:$O,4,0))</f>
        <v/>
      </c>
      <c r="E286" s="105" t="str">
        <f>IFERROR(IF(VLOOKUP($A286,'Annex 2 EHV charges'!$D:$O,9,FALSE)=0,"",VLOOKUP($A286,'Annex 2 EHV charges'!$D:$O,9,FALSE)),"")</f>
        <v/>
      </c>
      <c r="F286" s="106" t="str">
        <f>IFERROR(IF(VLOOKUP($A286,'Annex 2 EHV charges'!$D:$O,10,FALSE)=0,"",VLOOKUP($A286,'Annex 2 EHV charges'!$D:$O,10,FALSE)),"")</f>
        <v/>
      </c>
      <c r="G286" s="107" t="str">
        <f>IFERROR(IF(VLOOKUP($A286,'Annex 2 EHV charges'!$D:$O,11,FALSE)=0,"",VLOOKUP($A286,'Annex 2 EHV charges'!$D:$O,11,FALSE)),"")</f>
        <v/>
      </c>
      <c r="H286" s="107" t="str">
        <f>IFERROR(IF(VLOOKUP($A286,'Annex 2 EHV charges'!$D:$O,12,FALSE)=0,"",VLOOKUP($A286,'Annex 2 EHV charges'!$D:$O,12,FALSE)),"")</f>
        <v/>
      </c>
    </row>
    <row r="287" spans="1:8" x14ac:dyDescent="0.2">
      <c r="A287" s="104" t="str">
        <f t="array" ref="A287">IFERROR(INDEX('Annex 2 EHV charges'!$D$11:$D$410, MATCH(0, IF(ISBLANK('Annex 2 EHV charges'!$D$11:$D$410),1, COUNTIF(A$4:$A286, 'Annex 2 EHV charges'!$D$11:$D$410)), 0)),"")</f>
        <v/>
      </c>
      <c r="B287" s="103" t="str">
        <f>IF($A287="","",VLOOKUP($A287,'Annex 2 EHV charges'!$D:$O,2,0))</f>
        <v/>
      </c>
      <c r="C287" s="104" t="str">
        <f>IF($A287="","",VLOOKUP($A287,'Annex 2 EHV charges'!$D:$O,3,0))</f>
        <v/>
      </c>
      <c r="D287" s="103" t="str">
        <f>IF($A287="","",VLOOKUP($A287,'Annex 2 EHV charges'!$D:$O,4,0))</f>
        <v/>
      </c>
      <c r="E287" s="105" t="str">
        <f>IFERROR(IF(VLOOKUP($A287,'Annex 2 EHV charges'!$D:$O,9,FALSE)=0,"",VLOOKUP($A287,'Annex 2 EHV charges'!$D:$O,9,FALSE)),"")</f>
        <v/>
      </c>
      <c r="F287" s="106" t="str">
        <f>IFERROR(IF(VLOOKUP($A287,'Annex 2 EHV charges'!$D:$O,10,FALSE)=0,"",VLOOKUP($A287,'Annex 2 EHV charges'!$D:$O,10,FALSE)),"")</f>
        <v/>
      </c>
      <c r="G287" s="107" t="str">
        <f>IFERROR(IF(VLOOKUP($A287,'Annex 2 EHV charges'!$D:$O,11,FALSE)=0,"",VLOOKUP($A287,'Annex 2 EHV charges'!$D:$O,11,FALSE)),"")</f>
        <v/>
      </c>
      <c r="H287" s="107" t="str">
        <f>IFERROR(IF(VLOOKUP($A287,'Annex 2 EHV charges'!$D:$O,12,FALSE)=0,"",VLOOKUP($A287,'Annex 2 EHV charges'!$D:$O,12,FALSE)),"")</f>
        <v/>
      </c>
    </row>
    <row r="288" spans="1:8" x14ac:dyDescent="0.2">
      <c r="A288" s="104" t="str">
        <f t="array" ref="A288">IFERROR(INDEX('Annex 2 EHV charges'!$D$11:$D$410, MATCH(0, IF(ISBLANK('Annex 2 EHV charges'!$D$11:$D$410),1, COUNTIF(A$4:$A287, 'Annex 2 EHV charges'!$D$11:$D$410)), 0)),"")</f>
        <v/>
      </c>
      <c r="B288" s="103" t="str">
        <f>IF($A288="","",VLOOKUP($A288,'Annex 2 EHV charges'!$D:$O,2,0))</f>
        <v/>
      </c>
      <c r="C288" s="104" t="str">
        <f>IF($A288="","",VLOOKUP($A288,'Annex 2 EHV charges'!$D:$O,3,0))</f>
        <v/>
      </c>
      <c r="D288" s="103" t="str">
        <f>IF($A288="","",VLOOKUP($A288,'Annex 2 EHV charges'!$D:$O,4,0))</f>
        <v/>
      </c>
      <c r="E288" s="105" t="str">
        <f>IFERROR(IF(VLOOKUP($A288,'Annex 2 EHV charges'!$D:$O,9,FALSE)=0,"",VLOOKUP($A288,'Annex 2 EHV charges'!$D:$O,9,FALSE)),"")</f>
        <v/>
      </c>
      <c r="F288" s="106" t="str">
        <f>IFERROR(IF(VLOOKUP($A288,'Annex 2 EHV charges'!$D:$O,10,FALSE)=0,"",VLOOKUP($A288,'Annex 2 EHV charges'!$D:$O,10,FALSE)),"")</f>
        <v/>
      </c>
      <c r="G288" s="107" t="str">
        <f>IFERROR(IF(VLOOKUP($A288,'Annex 2 EHV charges'!$D:$O,11,FALSE)=0,"",VLOOKUP($A288,'Annex 2 EHV charges'!$D:$O,11,FALSE)),"")</f>
        <v/>
      </c>
      <c r="H288" s="107" t="str">
        <f>IFERROR(IF(VLOOKUP($A288,'Annex 2 EHV charges'!$D:$O,12,FALSE)=0,"",VLOOKUP($A288,'Annex 2 EHV charges'!$D:$O,12,FALSE)),"")</f>
        <v/>
      </c>
    </row>
    <row r="289" spans="1:8" x14ac:dyDescent="0.2">
      <c r="A289" s="104" t="str">
        <f t="array" ref="A289">IFERROR(INDEX('Annex 2 EHV charges'!$D$11:$D$410, MATCH(0, IF(ISBLANK('Annex 2 EHV charges'!$D$11:$D$410),1, COUNTIF(A$4:$A288, 'Annex 2 EHV charges'!$D$11:$D$410)), 0)),"")</f>
        <v/>
      </c>
      <c r="B289" s="103" t="str">
        <f>IF($A289="","",VLOOKUP($A289,'Annex 2 EHV charges'!$D:$O,2,0))</f>
        <v/>
      </c>
      <c r="C289" s="104" t="str">
        <f>IF($A289="","",VLOOKUP($A289,'Annex 2 EHV charges'!$D:$O,3,0))</f>
        <v/>
      </c>
      <c r="D289" s="103" t="str">
        <f>IF($A289="","",VLOOKUP($A289,'Annex 2 EHV charges'!$D:$O,4,0))</f>
        <v/>
      </c>
      <c r="E289" s="105" t="str">
        <f>IFERROR(IF(VLOOKUP($A289,'Annex 2 EHV charges'!$D:$O,9,FALSE)=0,"",VLOOKUP($A289,'Annex 2 EHV charges'!$D:$O,9,FALSE)),"")</f>
        <v/>
      </c>
      <c r="F289" s="106" t="str">
        <f>IFERROR(IF(VLOOKUP($A289,'Annex 2 EHV charges'!$D:$O,10,FALSE)=0,"",VLOOKUP($A289,'Annex 2 EHV charges'!$D:$O,10,FALSE)),"")</f>
        <v/>
      </c>
      <c r="G289" s="107" t="str">
        <f>IFERROR(IF(VLOOKUP($A289,'Annex 2 EHV charges'!$D:$O,11,FALSE)=0,"",VLOOKUP($A289,'Annex 2 EHV charges'!$D:$O,11,FALSE)),"")</f>
        <v/>
      </c>
      <c r="H289" s="107" t="str">
        <f>IFERROR(IF(VLOOKUP($A289,'Annex 2 EHV charges'!$D:$O,12,FALSE)=0,"",VLOOKUP($A289,'Annex 2 EHV charges'!$D:$O,12,FALSE)),"")</f>
        <v/>
      </c>
    </row>
    <row r="290" spans="1:8" x14ac:dyDescent="0.2">
      <c r="A290" s="104" t="str">
        <f t="array" ref="A290">IFERROR(INDEX('Annex 2 EHV charges'!$D$11:$D$410, MATCH(0, IF(ISBLANK('Annex 2 EHV charges'!$D$11:$D$410),1, COUNTIF(A$4:$A289, 'Annex 2 EHV charges'!$D$11:$D$410)), 0)),"")</f>
        <v/>
      </c>
      <c r="B290" s="103" t="str">
        <f>IF($A290="","",VLOOKUP($A290,'Annex 2 EHV charges'!$D:$O,2,0))</f>
        <v/>
      </c>
      <c r="C290" s="104" t="str">
        <f>IF($A290="","",VLOOKUP($A290,'Annex 2 EHV charges'!$D:$O,3,0))</f>
        <v/>
      </c>
      <c r="D290" s="103" t="str">
        <f>IF($A290="","",VLOOKUP($A290,'Annex 2 EHV charges'!$D:$O,4,0))</f>
        <v/>
      </c>
      <c r="E290" s="105" t="str">
        <f>IFERROR(IF(VLOOKUP($A290,'Annex 2 EHV charges'!$D:$O,9,FALSE)=0,"",VLOOKUP($A290,'Annex 2 EHV charges'!$D:$O,9,FALSE)),"")</f>
        <v/>
      </c>
      <c r="F290" s="106" t="str">
        <f>IFERROR(IF(VLOOKUP($A290,'Annex 2 EHV charges'!$D:$O,10,FALSE)=0,"",VLOOKUP($A290,'Annex 2 EHV charges'!$D:$O,10,FALSE)),"")</f>
        <v/>
      </c>
      <c r="G290" s="107" t="str">
        <f>IFERROR(IF(VLOOKUP($A290,'Annex 2 EHV charges'!$D:$O,11,FALSE)=0,"",VLOOKUP($A290,'Annex 2 EHV charges'!$D:$O,11,FALSE)),"")</f>
        <v/>
      </c>
      <c r="H290" s="107" t="str">
        <f>IFERROR(IF(VLOOKUP($A290,'Annex 2 EHV charges'!$D:$O,12,FALSE)=0,"",VLOOKUP($A290,'Annex 2 EHV charges'!$D:$O,12,FALSE)),"")</f>
        <v/>
      </c>
    </row>
    <row r="291" spans="1:8" x14ac:dyDescent="0.2">
      <c r="A291" s="104" t="str">
        <f t="array" ref="A291">IFERROR(INDEX('Annex 2 EHV charges'!$D$11:$D$410, MATCH(0, IF(ISBLANK('Annex 2 EHV charges'!$D$11:$D$410),1, COUNTIF(A$4:$A290, 'Annex 2 EHV charges'!$D$11:$D$410)), 0)),"")</f>
        <v/>
      </c>
      <c r="B291" s="103" t="str">
        <f>IF($A291="","",VLOOKUP($A291,'Annex 2 EHV charges'!$D:$O,2,0))</f>
        <v/>
      </c>
      <c r="C291" s="104" t="str">
        <f>IF($A291="","",VLOOKUP($A291,'Annex 2 EHV charges'!$D:$O,3,0))</f>
        <v/>
      </c>
      <c r="D291" s="103" t="str">
        <f>IF($A291="","",VLOOKUP($A291,'Annex 2 EHV charges'!$D:$O,4,0))</f>
        <v/>
      </c>
      <c r="E291" s="105" t="str">
        <f>IFERROR(IF(VLOOKUP($A291,'Annex 2 EHV charges'!$D:$O,9,FALSE)=0,"",VLOOKUP($A291,'Annex 2 EHV charges'!$D:$O,9,FALSE)),"")</f>
        <v/>
      </c>
      <c r="F291" s="106" t="str">
        <f>IFERROR(IF(VLOOKUP($A291,'Annex 2 EHV charges'!$D:$O,10,FALSE)=0,"",VLOOKUP($A291,'Annex 2 EHV charges'!$D:$O,10,FALSE)),"")</f>
        <v/>
      </c>
      <c r="G291" s="107" t="str">
        <f>IFERROR(IF(VLOOKUP($A291,'Annex 2 EHV charges'!$D:$O,11,FALSE)=0,"",VLOOKUP($A291,'Annex 2 EHV charges'!$D:$O,11,FALSE)),"")</f>
        <v/>
      </c>
      <c r="H291" s="107" t="str">
        <f>IFERROR(IF(VLOOKUP($A291,'Annex 2 EHV charges'!$D:$O,12,FALSE)=0,"",VLOOKUP($A291,'Annex 2 EHV charges'!$D:$O,12,FALSE)),"")</f>
        <v/>
      </c>
    </row>
    <row r="292" spans="1:8" x14ac:dyDescent="0.2">
      <c r="A292" s="104" t="str">
        <f t="array" ref="A292">IFERROR(INDEX('Annex 2 EHV charges'!$D$11:$D$410, MATCH(0, IF(ISBLANK('Annex 2 EHV charges'!$D$11:$D$410),1, COUNTIF(A$4:$A291, 'Annex 2 EHV charges'!$D$11:$D$410)), 0)),"")</f>
        <v/>
      </c>
      <c r="B292" s="103" t="str">
        <f>IF($A292="","",VLOOKUP($A292,'Annex 2 EHV charges'!$D:$O,2,0))</f>
        <v/>
      </c>
      <c r="C292" s="104" t="str">
        <f>IF($A292="","",VLOOKUP($A292,'Annex 2 EHV charges'!$D:$O,3,0))</f>
        <v/>
      </c>
      <c r="D292" s="103" t="str">
        <f>IF($A292="","",VLOOKUP($A292,'Annex 2 EHV charges'!$D:$O,4,0))</f>
        <v/>
      </c>
      <c r="E292" s="105" t="str">
        <f>IFERROR(IF(VLOOKUP($A292,'Annex 2 EHV charges'!$D:$O,9,FALSE)=0,"",VLOOKUP($A292,'Annex 2 EHV charges'!$D:$O,9,FALSE)),"")</f>
        <v/>
      </c>
      <c r="F292" s="106" t="str">
        <f>IFERROR(IF(VLOOKUP($A292,'Annex 2 EHV charges'!$D:$O,10,FALSE)=0,"",VLOOKUP($A292,'Annex 2 EHV charges'!$D:$O,10,FALSE)),"")</f>
        <v/>
      </c>
      <c r="G292" s="107" t="str">
        <f>IFERROR(IF(VLOOKUP($A292,'Annex 2 EHV charges'!$D:$O,11,FALSE)=0,"",VLOOKUP($A292,'Annex 2 EHV charges'!$D:$O,11,FALSE)),"")</f>
        <v/>
      </c>
      <c r="H292" s="107" t="str">
        <f>IFERROR(IF(VLOOKUP($A292,'Annex 2 EHV charges'!$D:$O,12,FALSE)=0,"",VLOOKUP($A292,'Annex 2 EHV charges'!$D:$O,12,FALSE)),"")</f>
        <v/>
      </c>
    </row>
    <row r="293" spans="1:8" x14ac:dyDescent="0.2">
      <c r="A293" s="104" t="str">
        <f t="array" ref="A293">IFERROR(INDEX('Annex 2 EHV charges'!$D$11:$D$410, MATCH(0, IF(ISBLANK('Annex 2 EHV charges'!$D$11:$D$410),1, COUNTIF(A$4:$A292, 'Annex 2 EHV charges'!$D$11:$D$410)), 0)),"")</f>
        <v/>
      </c>
      <c r="B293" s="103" t="str">
        <f>IF($A293="","",VLOOKUP($A293,'Annex 2 EHV charges'!$D:$O,2,0))</f>
        <v/>
      </c>
      <c r="C293" s="104" t="str">
        <f>IF($A293="","",VLOOKUP($A293,'Annex 2 EHV charges'!$D:$O,3,0))</f>
        <v/>
      </c>
      <c r="D293" s="103" t="str">
        <f>IF($A293="","",VLOOKUP($A293,'Annex 2 EHV charges'!$D:$O,4,0))</f>
        <v/>
      </c>
      <c r="E293" s="105" t="str">
        <f>IFERROR(IF(VLOOKUP($A293,'Annex 2 EHV charges'!$D:$O,9,FALSE)=0,"",VLOOKUP($A293,'Annex 2 EHV charges'!$D:$O,9,FALSE)),"")</f>
        <v/>
      </c>
      <c r="F293" s="106" t="str">
        <f>IFERROR(IF(VLOOKUP($A293,'Annex 2 EHV charges'!$D:$O,10,FALSE)=0,"",VLOOKUP($A293,'Annex 2 EHV charges'!$D:$O,10,FALSE)),"")</f>
        <v/>
      </c>
      <c r="G293" s="107" t="str">
        <f>IFERROR(IF(VLOOKUP($A293,'Annex 2 EHV charges'!$D:$O,11,FALSE)=0,"",VLOOKUP($A293,'Annex 2 EHV charges'!$D:$O,11,FALSE)),"")</f>
        <v/>
      </c>
      <c r="H293" s="107" t="str">
        <f>IFERROR(IF(VLOOKUP($A293,'Annex 2 EHV charges'!$D:$O,12,FALSE)=0,"",VLOOKUP($A293,'Annex 2 EHV charges'!$D:$O,12,FALSE)),"")</f>
        <v/>
      </c>
    </row>
    <row r="294" spans="1:8" x14ac:dyDescent="0.2">
      <c r="A294" s="104" t="str">
        <f t="array" ref="A294">IFERROR(INDEX('Annex 2 EHV charges'!$D$11:$D$410, MATCH(0, IF(ISBLANK('Annex 2 EHV charges'!$D$11:$D$410),1, COUNTIF(A$4:$A293, 'Annex 2 EHV charges'!$D$11:$D$410)), 0)),"")</f>
        <v/>
      </c>
      <c r="B294" s="103" t="str">
        <f>IF($A294="","",VLOOKUP($A294,'Annex 2 EHV charges'!$D:$O,2,0))</f>
        <v/>
      </c>
      <c r="C294" s="104" t="str">
        <f>IF($A294="","",VLOOKUP($A294,'Annex 2 EHV charges'!$D:$O,3,0))</f>
        <v/>
      </c>
      <c r="D294" s="103" t="str">
        <f>IF($A294="","",VLOOKUP($A294,'Annex 2 EHV charges'!$D:$O,4,0))</f>
        <v/>
      </c>
      <c r="E294" s="105" t="str">
        <f>IFERROR(IF(VLOOKUP($A294,'Annex 2 EHV charges'!$D:$O,9,FALSE)=0,"",VLOOKUP($A294,'Annex 2 EHV charges'!$D:$O,9,FALSE)),"")</f>
        <v/>
      </c>
      <c r="F294" s="106" t="str">
        <f>IFERROR(IF(VLOOKUP($A294,'Annex 2 EHV charges'!$D:$O,10,FALSE)=0,"",VLOOKUP($A294,'Annex 2 EHV charges'!$D:$O,10,FALSE)),"")</f>
        <v/>
      </c>
      <c r="G294" s="107" t="str">
        <f>IFERROR(IF(VLOOKUP($A294,'Annex 2 EHV charges'!$D:$O,11,FALSE)=0,"",VLOOKUP($A294,'Annex 2 EHV charges'!$D:$O,11,FALSE)),"")</f>
        <v/>
      </c>
      <c r="H294" s="107" t="str">
        <f>IFERROR(IF(VLOOKUP($A294,'Annex 2 EHV charges'!$D:$O,12,FALSE)=0,"",VLOOKUP($A294,'Annex 2 EHV charges'!$D:$O,12,FALSE)),"")</f>
        <v/>
      </c>
    </row>
    <row r="295" spans="1:8" x14ac:dyDescent="0.2">
      <c r="A295" s="104" t="str">
        <f t="array" ref="A295">IFERROR(INDEX('Annex 2 EHV charges'!$D$11:$D$410, MATCH(0, IF(ISBLANK('Annex 2 EHV charges'!$D$11:$D$410),1, COUNTIF(A$4:$A294, 'Annex 2 EHV charges'!$D$11:$D$410)), 0)),"")</f>
        <v/>
      </c>
      <c r="B295" s="103" t="str">
        <f>IF($A295="","",VLOOKUP($A295,'Annex 2 EHV charges'!$D:$O,2,0))</f>
        <v/>
      </c>
      <c r="C295" s="104" t="str">
        <f>IF($A295="","",VLOOKUP($A295,'Annex 2 EHV charges'!$D:$O,3,0))</f>
        <v/>
      </c>
      <c r="D295" s="103" t="str">
        <f>IF($A295="","",VLOOKUP($A295,'Annex 2 EHV charges'!$D:$O,4,0))</f>
        <v/>
      </c>
      <c r="E295" s="105" t="str">
        <f>IFERROR(IF(VLOOKUP($A295,'Annex 2 EHV charges'!$D:$O,9,FALSE)=0,"",VLOOKUP($A295,'Annex 2 EHV charges'!$D:$O,9,FALSE)),"")</f>
        <v/>
      </c>
      <c r="F295" s="106" t="str">
        <f>IFERROR(IF(VLOOKUP($A295,'Annex 2 EHV charges'!$D:$O,10,FALSE)=0,"",VLOOKUP($A295,'Annex 2 EHV charges'!$D:$O,10,FALSE)),"")</f>
        <v/>
      </c>
      <c r="G295" s="107" t="str">
        <f>IFERROR(IF(VLOOKUP($A295,'Annex 2 EHV charges'!$D:$O,11,FALSE)=0,"",VLOOKUP($A295,'Annex 2 EHV charges'!$D:$O,11,FALSE)),"")</f>
        <v/>
      </c>
      <c r="H295" s="107" t="str">
        <f>IFERROR(IF(VLOOKUP($A295,'Annex 2 EHV charges'!$D:$O,12,FALSE)=0,"",VLOOKUP($A295,'Annex 2 EHV charges'!$D:$O,12,FALSE)),"")</f>
        <v/>
      </c>
    </row>
    <row r="296" spans="1:8" x14ac:dyDescent="0.2">
      <c r="A296" s="104" t="str">
        <f t="array" ref="A296">IFERROR(INDEX('Annex 2 EHV charges'!$D$11:$D$410, MATCH(0, IF(ISBLANK('Annex 2 EHV charges'!$D$11:$D$410),1, COUNTIF(A$4:$A295, 'Annex 2 EHV charges'!$D$11:$D$410)), 0)),"")</f>
        <v/>
      </c>
      <c r="B296" s="103" t="str">
        <f>IF($A296="","",VLOOKUP($A296,'Annex 2 EHV charges'!$D:$O,2,0))</f>
        <v/>
      </c>
      <c r="C296" s="104" t="str">
        <f>IF($A296="","",VLOOKUP($A296,'Annex 2 EHV charges'!$D:$O,3,0))</f>
        <v/>
      </c>
      <c r="D296" s="103" t="str">
        <f>IF($A296="","",VLOOKUP($A296,'Annex 2 EHV charges'!$D:$O,4,0))</f>
        <v/>
      </c>
      <c r="E296" s="105" t="str">
        <f>IFERROR(IF(VLOOKUP($A296,'Annex 2 EHV charges'!$D:$O,9,FALSE)=0,"",VLOOKUP($A296,'Annex 2 EHV charges'!$D:$O,9,FALSE)),"")</f>
        <v/>
      </c>
      <c r="F296" s="106" t="str">
        <f>IFERROR(IF(VLOOKUP($A296,'Annex 2 EHV charges'!$D:$O,10,FALSE)=0,"",VLOOKUP($A296,'Annex 2 EHV charges'!$D:$O,10,FALSE)),"")</f>
        <v/>
      </c>
      <c r="G296" s="107" t="str">
        <f>IFERROR(IF(VLOOKUP($A296,'Annex 2 EHV charges'!$D:$O,11,FALSE)=0,"",VLOOKUP($A296,'Annex 2 EHV charges'!$D:$O,11,FALSE)),"")</f>
        <v/>
      </c>
      <c r="H296" s="107" t="str">
        <f>IFERROR(IF(VLOOKUP($A296,'Annex 2 EHV charges'!$D:$O,12,FALSE)=0,"",VLOOKUP($A296,'Annex 2 EHV charges'!$D:$O,12,FALSE)),"")</f>
        <v/>
      </c>
    </row>
    <row r="297" spans="1:8" x14ac:dyDescent="0.2">
      <c r="A297" s="104" t="str">
        <f t="array" ref="A297">IFERROR(INDEX('Annex 2 EHV charges'!$D$11:$D$410, MATCH(0, IF(ISBLANK('Annex 2 EHV charges'!$D$11:$D$410),1, COUNTIF(A$4:$A296, 'Annex 2 EHV charges'!$D$11:$D$410)), 0)),"")</f>
        <v/>
      </c>
      <c r="B297" s="103" t="str">
        <f>IF($A297="","",VLOOKUP($A297,'Annex 2 EHV charges'!$D:$O,2,0))</f>
        <v/>
      </c>
      <c r="C297" s="104" t="str">
        <f>IF($A297="","",VLOOKUP($A297,'Annex 2 EHV charges'!$D:$O,3,0))</f>
        <v/>
      </c>
      <c r="D297" s="103" t="str">
        <f>IF($A297="","",VLOOKUP($A297,'Annex 2 EHV charges'!$D:$O,4,0))</f>
        <v/>
      </c>
      <c r="E297" s="105" t="str">
        <f>IFERROR(IF(VLOOKUP($A297,'Annex 2 EHV charges'!$D:$O,9,FALSE)=0,"",VLOOKUP($A297,'Annex 2 EHV charges'!$D:$O,9,FALSE)),"")</f>
        <v/>
      </c>
      <c r="F297" s="106" t="str">
        <f>IFERROR(IF(VLOOKUP($A297,'Annex 2 EHV charges'!$D:$O,10,FALSE)=0,"",VLOOKUP($A297,'Annex 2 EHV charges'!$D:$O,10,FALSE)),"")</f>
        <v/>
      </c>
      <c r="G297" s="107" t="str">
        <f>IFERROR(IF(VLOOKUP($A297,'Annex 2 EHV charges'!$D:$O,11,FALSE)=0,"",VLOOKUP($A297,'Annex 2 EHV charges'!$D:$O,11,FALSE)),"")</f>
        <v/>
      </c>
      <c r="H297" s="107" t="str">
        <f>IFERROR(IF(VLOOKUP($A297,'Annex 2 EHV charges'!$D:$O,12,FALSE)=0,"",VLOOKUP($A297,'Annex 2 EHV charges'!$D:$O,12,FALSE)),"")</f>
        <v/>
      </c>
    </row>
    <row r="298" spans="1:8" x14ac:dyDescent="0.2">
      <c r="A298" s="104" t="str">
        <f t="array" ref="A298">IFERROR(INDEX('Annex 2 EHV charges'!$D$11:$D$410, MATCH(0, IF(ISBLANK('Annex 2 EHV charges'!$D$11:$D$410),1, COUNTIF(A$4:$A297, 'Annex 2 EHV charges'!$D$11:$D$410)), 0)),"")</f>
        <v/>
      </c>
      <c r="B298" s="103" t="str">
        <f>IF($A298="","",VLOOKUP($A298,'Annex 2 EHV charges'!$D:$O,2,0))</f>
        <v/>
      </c>
      <c r="C298" s="104" t="str">
        <f>IF($A298="","",VLOOKUP($A298,'Annex 2 EHV charges'!$D:$O,3,0))</f>
        <v/>
      </c>
      <c r="D298" s="103" t="str">
        <f>IF($A298="","",VLOOKUP($A298,'Annex 2 EHV charges'!$D:$O,4,0))</f>
        <v/>
      </c>
      <c r="E298" s="105" t="str">
        <f>IFERROR(IF(VLOOKUP($A298,'Annex 2 EHV charges'!$D:$O,9,FALSE)=0,"",VLOOKUP($A298,'Annex 2 EHV charges'!$D:$O,9,FALSE)),"")</f>
        <v/>
      </c>
      <c r="F298" s="106" t="str">
        <f>IFERROR(IF(VLOOKUP($A298,'Annex 2 EHV charges'!$D:$O,10,FALSE)=0,"",VLOOKUP($A298,'Annex 2 EHV charges'!$D:$O,10,FALSE)),"")</f>
        <v/>
      </c>
      <c r="G298" s="107" t="str">
        <f>IFERROR(IF(VLOOKUP($A298,'Annex 2 EHV charges'!$D:$O,11,FALSE)=0,"",VLOOKUP($A298,'Annex 2 EHV charges'!$D:$O,11,FALSE)),"")</f>
        <v/>
      </c>
      <c r="H298" s="107" t="str">
        <f>IFERROR(IF(VLOOKUP($A298,'Annex 2 EHV charges'!$D:$O,12,FALSE)=0,"",VLOOKUP($A298,'Annex 2 EHV charges'!$D:$O,12,FALSE)),"")</f>
        <v/>
      </c>
    </row>
    <row r="299" spans="1:8" x14ac:dyDescent="0.2">
      <c r="A299" s="104" t="str">
        <f t="array" ref="A299">IFERROR(INDEX('Annex 2 EHV charges'!$D$11:$D$410, MATCH(0, IF(ISBLANK('Annex 2 EHV charges'!$D$11:$D$410),1, COUNTIF(A$4:$A298, 'Annex 2 EHV charges'!$D$11:$D$410)), 0)),"")</f>
        <v/>
      </c>
      <c r="B299" s="103" t="str">
        <f>IF($A299="","",VLOOKUP($A299,'Annex 2 EHV charges'!$D:$O,2,0))</f>
        <v/>
      </c>
      <c r="C299" s="104" t="str">
        <f>IF($A299="","",VLOOKUP($A299,'Annex 2 EHV charges'!$D:$O,3,0))</f>
        <v/>
      </c>
      <c r="D299" s="103" t="str">
        <f>IF($A299="","",VLOOKUP($A299,'Annex 2 EHV charges'!$D:$O,4,0))</f>
        <v/>
      </c>
      <c r="E299" s="105" t="str">
        <f>IFERROR(IF(VLOOKUP($A299,'Annex 2 EHV charges'!$D:$O,9,FALSE)=0,"",VLOOKUP($A299,'Annex 2 EHV charges'!$D:$O,9,FALSE)),"")</f>
        <v/>
      </c>
      <c r="F299" s="106" t="str">
        <f>IFERROR(IF(VLOOKUP($A299,'Annex 2 EHV charges'!$D:$O,10,FALSE)=0,"",VLOOKUP($A299,'Annex 2 EHV charges'!$D:$O,10,FALSE)),"")</f>
        <v/>
      </c>
      <c r="G299" s="107" t="str">
        <f>IFERROR(IF(VLOOKUP($A299,'Annex 2 EHV charges'!$D:$O,11,FALSE)=0,"",VLOOKUP($A299,'Annex 2 EHV charges'!$D:$O,11,FALSE)),"")</f>
        <v/>
      </c>
      <c r="H299" s="107" t="str">
        <f>IFERROR(IF(VLOOKUP($A299,'Annex 2 EHV charges'!$D:$O,12,FALSE)=0,"",VLOOKUP($A299,'Annex 2 EHV charges'!$D:$O,12,FALSE)),"")</f>
        <v/>
      </c>
    </row>
    <row r="300" spans="1:8" x14ac:dyDescent="0.2">
      <c r="A300" s="104" t="str">
        <f t="array" ref="A300">IFERROR(INDEX('Annex 2 EHV charges'!$D$11:$D$410, MATCH(0, IF(ISBLANK('Annex 2 EHV charges'!$D$11:$D$410),1, COUNTIF(A$4:$A299, 'Annex 2 EHV charges'!$D$11:$D$410)), 0)),"")</f>
        <v/>
      </c>
      <c r="B300" s="103" t="str">
        <f>IF($A300="","",VLOOKUP($A300,'Annex 2 EHV charges'!$D:$O,2,0))</f>
        <v/>
      </c>
      <c r="C300" s="104" t="str">
        <f>IF($A300="","",VLOOKUP($A300,'Annex 2 EHV charges'!$D:$O,3,0))</f>
        <v/>
      </c>
      <c r="D300" s="103" t="str">
        <f>IF($A300="","",VLOOKUP($A300,'Annex 2 EHV charges'!$D:$O,4,0))</f>
        <v/>
      </c>
      <c r="E300" s="105" t="str">
        <f>IFERROR(IF(VLOOKUP($A300,'Annex 2 EHV charges'!$D:$O,9,FALSE)=0,"",VLOOKUP($A300,'Annex 2 EHV charges'!$D:$O,9,FALSE)),"")</f>
        <v/>
      </c>
      <c r="F300" s="106" t="str">
        <f>IFERROR(IF(VLOOKUP($A300,'Annex 2 EHV charges'!$D:$O,10,FALSE)=0,"",VLOOKUP($A300,'Annex 2 EHV charges'!$D:$O,10,FALSE)),"")</f>
        <v/>
      </c>
      <c r="G300" s="107" t="str">
        <f>IFERROR(IF(VLOOKUP($A300,'Annex 2 EHV charges'!$D:$O,11,FALSE)=0,"",VLOOKUP($A300,'Annex 2 EHV charges'!$D:$O,11,FALSE)),"")</f>
        <v/>
      </c>
      <c r="H300" s="107" t="str">
        <f>IFERROR(IF(VLOOKUP($A300,'Annex 2 EHV charges'!$D:$O,12,FALSE)=0,"",VLOOKUP($A300,'Annex 2 EHV charges'!$D:$O,12,FALSE)),"")</f>
        <v/>
      </c>
    </row>
    <row r="301" spans="1:8" x14ac:dyDescent="0.2">
      <c r="A301" s="104" t="str">
        <f t="array" ref="A301">IFERROR(INDEX('Annex 2 EHV charges'!$D$11:$D$410, MATCH(0, IF(ISBLANK('Annex 2 EHV charges'!$D$11:$D$410),1, COUNTIF(A$4:$A300, 'Annex 2 EHV charges'!$D$11:$D$410)), 0)),"")</f>
        <v/>
      </c>
      <c r="B301" s="103" t="str">
        <f>IF($A301="","",VLOOKUP($A301,'Annex 2 EHV charges'!$D:$O,2,0))</f>
        <v/>
      </c>
      <c r="C301" s="104" t="str">
        <f>IF($A301="","",VLOOKUP($A301,'Annex 2 EHV charges'!$D:$O,3,0))</f>
        <v/>
      </c>
      <c r="D301" s="103" t="str">
        <f>IF($A301="","",VLOOKUP($A301,'Annex 2 EHV charges'!$D:$O,4,0))</f>
        <v/>
      </c>
      <c r="E301" s="105" t="str">
        <f>IFERROR(IF(VLOOKUP($A301,'Annex 2 EHV charges'!$D:$O,9,FALSE)=0,"",VLOOKUP($A301,'Annex 2 EHV charges'!$D:$O,9,FALSE)),"")</f>
        <v/>
      </c>
      <c r="F301" s="106" t="str">
        <f>IFERROR(IF(VLOOKUP($A301,'Annex 2 EHV charges'!$D:$O,10,FALSE)=0,"",VLOOKUP($A301,'Annex 2 EHV charges'!$D:$O,10,FALSE)),"")</f>
        <v/>
      </c>
      <c r="G301" s="107" t="str">
        <f>IFERROR(IF(VLOOKUP($A301,'Annex 2 EHV charges'!$D:$O,11,FALSE)=0,"",VLOOKUP($A301,'Annex 2 EHV charges'!$D:$O,11,FALSE)),"")</f>
        <v/>
      </c>
      <c r="H301" s="107" t="str">
        <f>IFERROR(IF(VLOOKUP($A301,'Annex 2 EHV charges'!$D:$O,12,FALSE)=0,"",VLOOKUP($A301,'Annex 2 EHV charges'!$D:$O,12,FALSE)),"")</f>
        <v/>
      </c>
    </row>
    <row r="302" spans="1:8" x14ac:dyDescent="0.2">
      <c r="A302" s="104" t="str">
        <f t="array" ref="A302">IFERROR(INDEX('Annex 2 EHV charges'!$D$11:$D$410, MATCH(0, IF(ISBLANK('Annex 2 EHV charges'!$D$11:$D$410),1, COUNTIF(A$4:$A301, 'Annex 2 EHV charges'!$D$11:$D$410)), 0)),"")</f>
        <v/>
      </c>
      <c r="B302" s="103" t="str">
        <f>IF($A302="","",VLOOKUP($A302,'Annex 2 EHV charges'!$D:$O,2,0))</f>
        <v/>
      </c>
      <c r="C302" s="104" t="str">
        <f>IF($A302="","",VLOOKUP($A302,'Annex 2 EHV charges'!$D:$O,3,0))</f>
        <v/>
      </c>
      <c r="D302" s="103" t="str">
        <f>IF($A302="","",VLOOKUP($A302,'Annex 2 EHV charges'!$D:$O,4,0))</f>
        <v/>
      </c>
      <c r="E302" s="105" t="str">
        <f>IFERROR(IF(VLOOKUP($A302,'Annex 2 EHV charges'!$D:$O,9,FALSE)=0,"",VLOOKUP($A302,'Annex 2 EHV charges'!$D:$O,9,FALSE)),"")</f>
        <v/>
      </c>
      <c r="F302" s="106" t="str">
        <f>IFERROR(IF(VLOOKUP($A302,'Annex 2 EHV charges'!$D:$O,10,FALSE)=0,"",VLOOKUP($A302,'Annex 2 EHV charges'!$D:$O,10,FALSE)),"")</f>
        <v/>
      </c>
      <c r="G302" s="107" t="str">
        <f>IFERROR(IF(VLOOKUP($A302,'Annex 2 EHV charges'!$D:$O,11,FALSE)=0,"",VLOOKUP($A302,'Annex 2 EHV charges'!$D:$O,11,FALSE)),"")</f>
        <v/>
      </c>
      <c r="H302" s="107" t="str">
        <f>IFERROR(IF(VLOOKUP($A302,'Annex 2 EHV charges'!$D:$O,12,FALSE)=0,"",VLOOKUP($A302,'Annex 2 EHV charges'!$D:$O,12,FALSE)),"")</f>
        <v/>
      </c>
    </row>
    <row r="303" spans="1:8" x14ac:dyDescent="0.2">
      <c r="A303" s="104" t="str">
        <f t="array" ref="A303">IFERROR(INDEX('Annex 2 EHV charges'!$D$11:$D$410, MATCH(0, IF(ISBLANK('Annex 2 EHV charges'!$D$11:$D$410),1, COUNTIF(A$4:$A302, 'Annex 2 EHV charges'!$D$11:$D$410)), 0)),"")</f>
        <v/>
      </c>
      <c r="B303" s="103" t="str">
        <f>IF($A303="","",VLOOKUP($A303,'Annex 2 EHV charges'!$D:$O,2,0))</f>
        <v/>
      </c>
      <c r="C303" s="104" t="str">
        <f>IF($A303="","",VLOOKUP($A303,'Annex 2 EHV charges'!$D:$O,3,0))</f>
        <v/>
      </c>
      <c r="D303" s="103" t="str">
        <f>IF($A303="","",VLOOKUP($A303,'Annex 2 EHV charges'!$D:$O,4,0))</f>
        <v/>
      </c>
      <c r="E303" s="105" t="str">
        <f>IFERROR(IF(VLOOKUP($A303,'Annex 2 EHV charges'!$D:$O,9,FALSE)=0,"",VLOOKUP($A303,'Annex 2 EHV charges'!$D:$O,9,FALSE)),"")</f>
        <v/>
      </c>
      <c r="F303" s="106" t="str">
        <f>IFERROR(IF(VLOOKUP($A303,'Annex 2 EHV charges'!$D:$O,10,FALSE)=0,"",VLOOKUP($A303,'Annex 2 EHV charges'!$D:$O,10,FALSE)),"")</f>
        <v/>
      </c>
      <c r="G303" s="107" t="str">
        <f>IFERROR(IF(VLOOKUP($A303,'Annex 2 EHV charges'!$D:$O,11,FALSE)=0,"",VLOOKUP($A303,'Annex 2 EHV charges'!$D:$O,11,FALSE)),"")</f>
        <v/>
      </c>
      <c r="H303" s="107" t="str">
        <f>IFERROR(IF(VLOOKUP($A303,'Annex 2 EHV charges'!$D:$O,12,FALSE)=0,"",VLOOKUP($A303,'Annex 2 EHV charges'!$D:$O,12,FALSE)),"")</f>
        <v/>
      </c>
    </row>
    <row r="304" spans="1:8" x14ac:dyDescent="0.2">
      <c r="A304" s="104" t="str">
        <f t="array" ref="A304">IFERROR(INDEX('Annex 2 EHV charges'!$D$11:$D$410, MATCH(0, IF(ISBLANK('Annex 2 EHV charges'!$D$11:$D$410),1, COUNTIF(A$4:$A303, 'Annex 2 EHV charges'!$D$11:$D$410)), 0)),"")</f>
        <v/>
      </c>
      <c r="B304" s="103" t="str">
        <f>IF($A304="","",VLOOKUP($A304,'Annex 2 EHV charges'!$D:$O,2,0))</f>
        <v/>
      </c>
      <c r="C304" s="104" t="str">
        <f>IF($A304="","",VLOOKUP($A304,'Annex 2 EHV charges'!$D:$O,3,0))</f>
        <v/>
      </c>
      <c r="D304" s="103" t="str">
        <f>IF($A304="","",VLOOKUP($A304,'Annex 2 EHV charges'!$D:$O,4,0))</f>
        <v/>
      </c>
      <c r="E304" s="105" t="str">
        <f>IFERROR(IF(VLOOKUP($A304,'Annex 2 EHV charges'!$D:$O,9,FALSE)=0,"",VLOOKUP($A304,'Annex 2 EHV charges'!$D:$O,9,FALSE)),"")</f>
        <v/>
      </c>
      <c r="F304" s="106" t="str">
        <f>IFERROR(IF(VLOOKUP($A304,'Annex 2 EHV charges'!$D:$O,10,FALSE)=0,"",VLOOKUP($A304,'Annex 2 EHV charges'!$D:$O,10,FALSE)),"")</f>
        <v/>
      </c>
      <c r="G304" s="107" t="str">
        <f>IFERROR(IF(VLOOKUP($A304,'Annex 2 EHV charges'!$D:$O,11,FALSE)=0,"",VLOOKUP($A304,'Annex 2 EHV charges'!$D:$O,11,FALSE)),"")</f>
        <v/>
      </c>
      <c r="H304" s="107" t="str">
        <f>IFERROR(IF(VLOOKUP($A304,'Annex 2 EHV charges'!$D:$O,12,FALSE)=0,"",VLOOKUP($A304,'Annex 2 EHV charges'!$D:$O,12,FALSE)),"")</f>
        <v/>
      </c>
    </row>
    <row r="305" spans="1:8" x14ac:dyDescent="0.2">
      <c r="A305" s="104" t="str">
        <f t="array" ref="A305">IFERROR(INDEX('Annex 2 EHV charges'!$D$11:$D$410, MATCH(0, IF(ISBLANK('Annex 2 EHV charges'!$D$11:$D$410),1, COUNTIF(A$4:$A304, 'Annex 2 EHV charges'!$D$11:$D$410)), 0)),"")</f>
        <v/>
      </c>
      <c r="B305" s="103" t="str">
        <f>IF($A305="","",VLOOKUP($A305,'Annex 2 EHV charges'!$D:$O,2,0))</f>
        <v/>
      </c>
      <c r="C305" s="104" t="str">
        <f>IF($A305="","",VLOOKUP($A305,'Annex 2 EHV charges'!$D:$O,3,0))</f>
        <v/>
      </c>
      <c r="D305" s="103" t="str">
        <f>IF($A305="","",VLOOKUP($A305,'Annex 2 EHV charges'!$D:$O,4,0))</f>
        <v/>
      </c>
      <c r="E305" s="105" t="str">
        <f>IFERROR(IF(VLOOKUP($A305,'Annex 2 EHV charges'!$D:$O,9,FALSE)=0,"",VLOOKUP($A305,'Annex 2 EHV charges'!$D:$O,9,FALSE)),"")</f>
        <v/>
      </c>
      <c r="F305" s="106" t="str">
        <f>IFERROR(IF(VLOOKUP($A305,'Annex 2 EHV charges'!$D:$O,10,FALSE)=0,"",VLOOKUP($A305,'Annex 2 EHV charges'!$D:$O,10,FALSE)),"")</f>
        <v/>
      </c>
      <c r="G305" s="107" t="str">
        <f>IFERROR(IF(VLOOKUP($A305,'Annex 2 EHV charges'!$D:$O,11,FALSE)=0,"",VLOOKUP($A305,'Annex 2 EHV charges'!$D:$O,11,FALSE)),"")</f>
        <v/>
      </c>
      <c r="H305" s="107" t="str">
        <f>IFERROR(IF(VLOOKUP($A305,'Annex 2 EHV charges'!$D:$O,12,FALSE)=0,"",VLOOKUP($A305,'Annex 2 EHV charges'!$D:$O,12,FALSE)),"")</f>
        <v/>
      </c>
    </row>
    <row r="306" spans="1:8" x14ac:dyDescent="0.2">
      <c r="A306" s="104" t="str">
        <f t="array" ref="A306">IFERROR(INDEX('Annex 2 EHV charges'!$D$11:$D$410, MATCH(0, IF(ISBLANK('Annex 2 EHV charges'!$D$11:$D$410),1, COUNTIF(A$4:$A305, 'Annex 2 EHV charges'!$D$11:$D$410)), 0)),"")</f>
        <v/>
      </c>
      <c r="B306" s="103" t="str">
        <f>IF($A306="","",VLOOKUP($A306,'Annex 2 EHV charges'!$D:$O,2,0))</f>
        <v/>
      </c>
      <c r="C306" s="104" t="str">
        <f>IF($A306="","",VLOOKUP($A306,'Annex 2 EHV charges'!$D:$O,3,0))</f>
        <v/>
      </c>
      <c r="D306" s="103" t="str">
        <f>IF($A306="","",VLOOKUP($A306,'Annex 2 EHV charges'!$D:$O,4,0))</f>
        <v/>
      </c>
      <c r="E306" s="105" t="str">
        <f>IFERROR(IF(VLOOKUP($A306,'Annex 2 EHV charges'!$D:$O,9,FALSE)=0,"",VLOOKUP($A306,'Annex 2 EHV charges'!$D:$O,9,FALSE)),"")</f>
        <v/>
      </c>
      <c r="F306" s="106" t="str">
        <f>IFERROR(IF(VLOOKUP($A306,'Annex 2 EHV charges'!$D:$O,10,FALSE)=0,"",VLOOKUP($A306,'Annex 2 EHV charges'!$D:$O,10,FALSE)),"")</f>
        <v/>
      </c>
      <c r="G306" s="107" t="str">
        <f>IFERROR(IF(VLOOKUP($A306,'Annex 2 EHV charges'!$D:$O,11,FALSE)=0,"",VLOOKUP($A306,'Annex 2 EHV charges'!$D:$O,11,FALSE)),"")</f>
        <v/>
      </c>
      <c r="H306" s="107" t="str">
        <f>IFERROR(IF(VLOOKUP($A306,'Annex 2 EHV charges'!$D:$O,12,FALSE)=0,"",VLOOKUP($A306,'Annex 2 EHV charges'!$D:$O,12,FALSE)),"")</f>
        <v/>
      </c>
    </row>
    <row r="307" spans="1:8" x14ac:dyDescent="0.2">
      <c r="A307" s="104" t="str">
        <f t="array" ref="A307">IFERROR(INDEX('Annex 2 EHV charges'!$D$11:$D$410, MATCH(0, IF(ISBLANK('Annex 2 EHV charges'!$D$11:$D$410),1, COUNTIF(A$4:$A306, 'Annex 2 EHV charges'!$D$11:$D$410)), 0)),"")</f>
        <v/>
      </c>
      <c r="B307" s="103" t="str">
        <f>IF($A307="","",VLOOKUP($A307,'Annex 2 EHV charges'!$D:$O,2,0))</f>
        <v/>
      </c>
      <c r="C307" s="104" t="str">
        <f>IF($A307="","",VLOOKUP($A307,'Annex 2 EHV charges'!$D:$O,3,0))</f>
        <v/>
      </c>
      <c r="D307" s="103" t="str">
        <f>IF($A307="","",VLOOKUP($A307,'Annex 2 EHV charges'!$D:$O,4,0))</f>
        <v/>
      </c>
      <c r="E307" s="105" t="str">
        <f>IFERROR(IF(VLOOKUP($A307,'Annex 2 EHV charges'!$D:$O,9,FALSE)=0,"",VLOOKUP($A307,'Annex 2 EHV charges'!$D:$O,9,FALSE)),"")</f>
        <v/>
      </c>
      <c r="F307" s="106" t="str">
        <f>IFERROR(IF(VLOOKUP($A307,'Annex 2 EHV charges'!$D:$O,10,FALSE)=0,"",VLOOKUP($A307,'Annex 2 EHV charges'!$D:$O,10,FALSE)),"")</f>
        <v/>
      </c>
      <c r="G307" s="107" t="str">
        <f>IFERROR(IF(VLOOKUP($A307,'Annex 2 EHV charges'!$D:$O,11,FALSE)=0,"",VLOOKUP($A307,'Annex 2 EHV charges'!$D:$O,11,FALSE)),"")</f>
        <v/>
      </c>
      <c r="H307" s="107" t="str">
        <f>IFERROR(IF(VLOOKUP($A307,'Annex 2 EHV charges'!$D:$O,12,FALSE)=0,"",VLOOKUP($A307,'Annex 2 EHV charges'!$D:$O,12,FALSE)),"")</f>
        <v/>
      </c>
    </row>
    <row r="308" spans="1:8" x14ac:dyDescent="0.2">
      <c r="A308" s="104" t="str">
        <f t="array" ref="A308">IFERROR(INDEX('Annex 2 EHV charges'!$D$11:$D$410, MATCH(0, IF(ISBLANK('Annex 2 EHV charges'!$D$11:$D$410),1, COUNTIF(A$4:$A307, 'Annex 2 EHV charges'!$D$11:$D$410)), 0)),"")</f>
        <v/>
      </c>
      <c r="B308" s="103" t="str">
        <f>IF($A308="","",VLOOKUP($A308,'Annex 2 EHV charges'!$D:$O,2,0))</f>
        <v/>
      </c>
      <c r="C308" s="104" t="str">
        <f>IF($A308="","",VLOOKUP($A308,'Annex 2 EHV charges'!$D:$O,3,0))</f>
        <v/>
      </c>
      <c r="D308" s="103" t="str">
        <f>IF($A308="","",VLOOKUP($A308,'Annex 2 EHV charges'!$D:$O,4,0))</f>
        <v/>
      </c>
      <c r="E308" s="105" t="str">
        <f>IFERROR(IF(VLOOKUP($A308,'Annex 2 EHV charges'!$D:$O,9,FALSE)=0,"",VLOOKUP($A308,'Annex 2 EHV charges'!$D:$O,9,FALSE)),"")</f>
        <v/>
      </c>
      <c r="F308" s="106" t="str">
        <f>IFERROR(IF(VLOOKUP($A308,'Annex 2 EHV charges'!$D:$O,10,FALSE)=0,"",VLOOKUP($A308,'Annex 2 EHV charges'!$D:$O,10,FALSE)),"")</f>
        <v/>
      </c>
      <c r="G308" s="107" t="str">
        <f>IFERROR(IF(VLOOKUP($A308,'Annex 2 EHV charges'!$D:$O,11,FALSE)=0,"",VLOOKUP($A308,'Annex 2 EHV charges'!$D:$O,11,FALSE)),"")</f>
        <v/>
      </c>
      <c r="H308" s="107" t="str">
        <f>IFERROR(IF(VLOOKUP($A308,'Annex 2 EHV charges'!$D:$O,12,FALSE)=0,"",VLOOKUP($A308,'Annex 2 EHV charges'!$D:$O,12,FALSE)),"")</f>
        <v/>
      </c>
    </row>
    <row r="309" spans="1:8" x14ac:dyDescent="0.2">
      <c r="A309" s="104" t="str">
        <f t="array" ref="A309">IFERROR(INDEX('Annex 2 EHV charges'!$D$11:$D$410, MATCH(0, IF(ISBLANK('Annex 2 EHV charges'!$D$11:$D$410),1, COUNTIF(A$4:$A308, 'Annex 2 EHV charges'!$D$11:$D$410)), 0)),"")</f>
        <v/>
      </c>
      <c r="B309" s="103" t="str">
        <f>IF($A309="","",VLOOKUP($A309,'Annex 2 EHV charges'!$D:$O,2,0))</f>
        <v/>
      </c>
      <c r="C309" s="104" t="str">
        <f>IF($A309="","",VLOOKUP($A309,'Annex 2 EHV charges'!$D:$O,3,0))</f>
        <v/>
      </c>
      <c r="D309" s="103" t="str">
        <f>IF($A309="","",VLOOKUP($A309,'Annex 2 EHV charges'!$D:$O,4,0))</f>
        <v/>
      </c>
      <c r="E309" s="105" t="str">
        <f>IFERROR(IF(VLOOKUP($A309,'Annex 2 EHV charges'!$D:$O,9,FALSE)=0,"",VLOOKUP($A309,'Annex 2 EHV charges'!$D:$O,9,FALSE)),"")</f>
        <v/>
      </c>
      <c r="F309" s="106" t="str">
        <f>IFERROR(IF(VLOOKUP($A309,'Annex 2 EHV charges'!$D:$O,10,FALSE)=0,"",VLOOKUP($A309,'Annex 2 EHV charges'!$D:$O,10,FALSE)),"")</f>
        <v/>
      </c>
      <c r="G309" s="107" t="str">
        <f>IFERROR(IF(VLOOKUP($A309,'Annex 2 EHV charges'!$D:$O,11,FALSE)=0,"",VLOOKUP($A309,'Annex 2 EHV charges'!$D:$O,11,FALSE)),"")</f>
        <v/>
      </c>
      <c r="H309" s="107" t="str">
        <f>IFERROR(IF(VLOOKUP($A309,'Annex 2 EHV charges'!$D:$O,12,FALSE)=0,"",VLOOKUP($A309,'Annex 2 EHV charges'!$D:$O,12,FALSE)),"")</f>
        <v/>
      </c>
    </row>
    <row r="310" spans="1:8" x14ac:dyDescent="0.2">
      <c r="A310" s="104" t="str">
        <f t="array" ref="A310">IFERROR(INDEX('Annex 2 EHV charges'!$D$11:$D$410, MATCH(0, IF(ISBLANK('Annex 2 EHV charges'!$D$11:$D$410),1, COUNTIF(A$4:$A309, 'Annex 2 EHV charges'!$D$11:$D$410)), 0)),"")</f>
        <v/>
      </c>
      <c r="B310" s="103" t="str">
        <f>IF($A310="","",VLOOKUP($A310,'Annex 2 EHV charges'!$D:$O,2,0))</f>
        <v/>
      </c>
      <c r="C310" s="104" t="str">
        <f>IF($A310="","",VLOOKUP($A310,'Annex 2 EHV charges'!$D:$O,3,0))</f>
        <v/>
      </c>
      <c r="D310" s="103" t="str">
        <f>IF($A310="","",VLOOKUP($A310,'Annex 2 EHV charges'!$D:$O,4,0))</f>
        <v/>
      </c>
      <c r="E310" s="105" t="str">
        <f>IFERROR(IF(VLOOKUP($A310,'Annex 2 EHV charges'!$D:$O,9,FALSE)=0,"",VLOOKUP($A310,'Annex 2 EHV charges'!$D:$O,9,FALSE)),"")</f>
        <v/>
      </c>
      <c r="F310" s="106" t="str">
        <f>IFERROR(IF(VLOOKUP($A310,'Annex 2 EHV charges'!$D:$O,10,FALSE)=0,"",VLOOKUP($A310,'Annex 2 EHV charges'!$D:$O,10,FALSE)),"")</f>
        <v/>
      </c>
      <c r="G310" s="107" t="str">
        <f>IFERROR(IF(VLOOKUP($A310,'Annex 2 EHV charges'!$D:$O,11,FALSE)=0,"",VLOOKUP($A310,'Annex 2 EHV charges'!$D:$O,11,FALSE)),"")</f>
        <v/>
      </c>
      <c r="H310" s="107" t="str">
        <f>IFERROR(IF(VLOOKUP($A310,'Annex 2 EHV charges'!$D:$O,12,FALSE)=0,"",VLOOKUP($A310,'Annex 2 EHV charges'!$D:$O,12,FALSE)),"")</f>
        <v/>
      </c>
    </row>
    <row r="311" spans="1:8" x14ac:dyDescent="0.2">
      <c r="A311" s="104" t="str">
        <f t="array" ref="A311">IFERROR(INDEX('Annex 2 EHV charges'!$D$11:$D$410, MATCH(0, IF(ISBLANK('Annex 2 EHV charges'!$D$11:$D$410),1, COUNTIF(A$4:$A310, 'Annex 2 EHV charges'!$D$11:$D$410)), 0)),"")</f>
        <v/>
      </c>
      <c r="B311" s="103" t="str">
        <f>IF($A311="","",VLOOKUP($A311,'Annex 2 EHV charges'!$D:$O,2,0))</f>
        <v/>
      </c>
      <c r="C311" s="104" t="str">
        <f>IF($A311="","",VLOOKUP($A311,'Annex 2 EHV charges'!$D:$O,3,0))</f>
        <v/>
      </c>
      <c r="D311" s="103" t="str">
        <f>IF($A311="","",VLOOKUP($A311,'Annex 2 EHV charges'!$D:$O,4,0))</f>
        <v/>
      </c>
      <c r="E311" s="105" t="str">
        <f>IFERROR(IF(VLOOKUP($A311,'Annex 2 EHV charges'!$D:$O,9,FALSE)=0,"",VLOOKUP($A311,'Annex 2 EHV charges'!$D:$O,9,FALSE)),"")</f>
        <v/>
      </c>
      <c r="F311" s="106" t="str">
        <f>IFERROR(IF(VLOOKUP($A311,'Annex 2 EHV charges'!$D:$O,10,FALSE)=0,"",VLOOKUP($A311,'Annex 2 EHV charges'!$D:$O,10,FALSE)),"")</f>
        <v/>
      </c>
      <c r="G311" s="107" t="str">
        <f>IFERROR(IF(VLOOKUP($A311,'Annex 2 EHV charges'!$D:$O,11,FALSE)=0,"",VLOOKUP($A311,'Annex 2 EHV charges'!$D:$O,11,FALSE)),"")</f>
        <v/>
      </c>
      <c r="H311" s="107" t="str">
        <f>IFERROR(IF(VLOOKUP($A311,'Annex 2 EHV charges'!$D:$O,12,FALSE)=0,"",VLOOKUP($A311,'Annex 2 EHV charges'!$D:$O,12,FALSE)),"")</f>
        <v/>
      </c>
    </row>
    <row r="312" spans="1:8" x14ac:dyDescent="0.2">
      <c r="A312" s="104" t="str">
        <f t="array" ref="A312">IFERROR(INDEX('Annex 2 EHV charges'!$D$11:$D$410, MATCH(0, IF(ISBLANK('Annex 2 EHV charges'!$D$11:$D$410),1, COUNTIF(A$4:$A311, 'Annex 2 EHV charges'!$D$11:$D$410)), 0)),"")</f>
        <v/>
      </c>
      <c r="B312" s="103" t="str">
        <f>IF($A312="","",VLOOKUP($A312,'Annex 2 EHV charges'!$D:$O,2,0))</f>
        <v/>
      </c>
      <c r="C312" s="104" t="str">
        <f>IF($A312="","",VLOOKUP($A312,'Annex 2 EHV charges'!$D:$O,3,0))</f>
        <v/>
      </c>
      <c r="D312" s="103" t="str">
        <f>IF($A312="","",VLOOKUP($A312,'Annex 2 EHV charges'!$D:$O,4,0))</f>
        <v/>
      </c>
      <c r="E312" s="105" t="str">
        <f>IFERROR(IF(VLOOKUP($A312,'Annex 2 EHV charges'!$D:$O,9,FALSE)=0,"",VLOOKUP($A312,'Annex 2 EHV charges'!$D:$O,9,FALSE)),"")</f>
        <v/>
      </c>
      <c r="F312" s="106" t="str">
        <f>IFERROR(IF(VLOOKUP($A312,'Annex 2 EHV charges'!$D:$O,10,FALSE)=0,"",VLOOKUP($A312,'Annex 2 EHV charges'!$D:$O,10,FALSE)),"")</f>
        <v/>
      </c>
      <c r="G312" s="107" t="str">
        <f>IFERROR(IF(VLOOKUP($A312,'Annex 2 EHV charges'!$D:$O,11,FALSE)=0,"",VLOOKUP($A312,'Annex 2 EHV charges'!$D:$O,11,FALSE)),"")</f>
        <v/>
      </c>
      <c r="H312" s="107" t="str">
        <f>IFERROR(IF(VLOOKUP($A312,'Annex 2 EHV charges'!$D:$O,12,FALSE)=0,"",VLOOKUP($A312,'Annex 2 EHV charges'!$D:$O,12,FALSE)),"")</f>
        <v/>
      </c>
    </row>
    <row r="313" spans="1:8" x14ac:dyDescent="0.2">
      <c r="A313" s="104" t="str">
        <f t="array" ref="A313">IFERROR(INDEX('Annex 2 EHV charges'!$D$11:$D$410, MATCH(0, IF(ISBLANK('Annex 2 EHV charges'!$D$11:$D$410),1, COUNTIF(A$4:$A312, 'Annex 2 EHV charges'!$D$11:$D$410)), 0)),"")</f>
        <v/>
      </c>
      <c r="B313" s="103" t="str">
        <f>IF($A313="","",VLOOKUP($A313,'Annex 2 EHV charges'!$D:$O,2,0))</f>
        <v/>
      </c>
      <c r="C313" s="104" t="str">
        <f>IF($A313="","",VLOOKUP($A313,'Annex 2 EHV charges'!$D:$O,3,0))</f>
        <v/>
      </c>
      <c r="D313" s="103" t="str">
        <f>IF($A313="","",VLOOKUP($A313,'Annex 2 EHV charges'!$D:$O,4,0))</f>
        <v/>
      </c>
      <c r="E313" s="105" t="str">
        <f>IFERROR(IF(VLOOKUP($A313,'Annex 2 EHV charges'!$D:$O,9,FALSE)=0,"",VLOOKUP($A313,'Annex 2 EHV charges'!$D:$O,9,FALSE)),"")</f>
        <v/>
      </c>
      <c r="F313" s="106" t="str">
        <f>IFERROR(IF(VLOOKUP($A313,'Annex 2 EHV charges'!$D:$O,10,FALSE)=0,"",VLOOKUP($A313,'Annex 2 EHV charges'!$D:$O,10,FALSE)),"")</f>
        <v/>
      </c>
      <c r="G313" s="107" t="str">
        <f>IFERROR(IF(VLOOKUP($A313,'Annex 2 EHV charges'!$D:$O,11,FALSE)=0,"",VLOOKUP($A313,'Annex 2 EHV charges'!$D:$O,11,FALSE)),"")</f>
        <v/>
      </c>
      <c r="H313" s="107" t="str">
        <f>IFERROR(IF(VLOOKUP($A313,'Annex 2 EHV charges'!$D:$O,12,FALSE)=0,"",VLOOKUP($A313,'Annex 2 EHV charges'!$D:$O,12,FALSE)),"")</f>
        <v/>
      </c>
    </row>
    <row r="314" spans="1:8" x14ac:dyDescent="0.2">
      <c r="A314" s="104" t="str">
        <f t="array" ref="A314">IFERROR(INDEX('Annex 2 EHV charges'!$D$11:$D$410, MATCH(0, IF(ISBLANK('Annex 2 EHV charges'!$D$11:$D$410),1, COUNTIF(A$4:$A313, 'Annex 2 EHV charges'!$D$11:$D$410)), 0)),"")</f>
        <v/>
      </c>
      <c r="B314" s="103" t="str">
        <f>IF($A314="","",VLOOKUP($A314,'Annex 2 EHV charges'!$D:$O,2,0))</f>
        <v/>
      </c>
      <c r="C314" s="104" t="str">
        <f>IF($A314="","",VLOOKUP($A314,'Annex 2 EHV charges'!$D:$O,3,0))</f>
        <v/>
      </c>
      <c r="D314" s="103" t="str">
        <f>IF($A314="","",VLOOKUP($A314,'Annex 2 EHV charges'!$D:$O,4,0))</f>
        <v/>
      </c>
      <c r="E314" s="105" t="str">
        <f>IFERROR(IF(VLOOKUP($A314,'Annex 2 EHV charges'!$D:$O,9,FALSE)=0,"",VLOOKUP($A314,'Annex 2 EHV charges'!$D:$O,9,FALSE)),"")</f>
        <v/>
      </c>
      <c r="F314" s="106" t="str">
        <f>IFERROR(IF(VLOOKUP($A314,'Annex 2 EHV charges'!$D:$O,10,FALSE)=0,"",VLOOKUP($A314,'Annex 2 EHV charges'!$D:$O,10,FALSE)),"")</f>
        <v/>
      </c>
      <c r="G314" s="107" t="str">
        <f>IFERROR(IF(VLOOKUP($A314,'Annex 2 EHV charges'!$D:$O,11,FALSE)=0,"",VLOOKUP($A314,'Annex 2 EHV charges'!$D:$O,11,FALSE)),"")</f>
        <v/>
      </c>
      <c r="H314" s="107" t="str">
        <f>IFERROR(IF(VLOOKUP($A314,'Annex 2 EHV charges'!$D:$O,12,FALSE)=0,"",VLOOKUP($A314,'Annex 2 EHV charges'!$D:$O,12,FALSE)),"")</f>
        <v/>
      </c>
    </row>
    <row r="315" spans="1:8" x14ac:dyDescent="0.2">
      <c r="A315" s="104" t="str">
        <f t="array" ref="A315">IFERROR(INDEX('Annex 2 EHV charges'!$D$11:$D$410, MATCH(0, IF(ISBLANK('Annex 2 EHV charges'!$D$11:$D$410),1, COUNTIF(A$4:$A314, 'Annex 2 EHV charges'!$D$11:$D$410)), 0)),"")</f>
        <v/>
      </c>
      <c r="B315" s="103" t="str">
        <f>IF($A315="","",VLOOKUP($A315,'Annex 2 EHV charges'!$D:$O,2,0))</f>
        <v/>
      </c>
      <c r="C315" s="104" t="str">
        <f>IF($A315="","",VLOOKUP($A315,'Annex 2 EHV charges'!$D:$O,3,0))</f>
        <v/>
      </c>
      <c r="D315" s="103" t="str">
        <f>IF($A315="","",VLOOKUP($A315,'Annex 2 EHV charges'!$D:$O,4,0))</f>
        <v/>
      </c>
      <c r="E315" s="105" t="str">
        <f>IFERROR(IF(VLOOKUP($A315,'Annex 2 EHV charges'!$D:$O,9,FALSE)=0,"",VLOOKUP($A315,'Annex 2 EHV charges'!$D:$O,9,FALSE)),"")</f>
        <v/>
      </c>
      <c r="F315" s="106" t="str">
        <f>IFERROR(IF(VLOOKUP($A315,'Annex 2 EHV charges'!$D:$O,10,FALSE)=0,"",VLOOKUP($A315,'Annex 2 EHV charges'!$D:$O,10,FALSE)),"")</f>
        <v/>
      </c>
      <c r="G315" s="107" t="str">
        <f>IFERROR(IF(VLOOKUP($A315,'Annex 2 EHV charges'!$D:$O,11,FALSE)=0,"",VLOOKUP($A315,'Annex 2 EHV charges'!$D:$O,11,FALSE)),"")</f>
        <v/>
      </c>
      <c r="H315" s="107" t="str">
        <f>IFERROR(IF(VLOOKUP($A315,'Annex 2 EHV charges'!$D:$O,12,FALSE)=0,"",VLOOKUP($A315,'Annex 2 EHV charges'!$D:$O,12,FALSE)),"")</f>
        <v/>
      </c>
    </row>
    <row r="316" spans="1:8" x14ac:dyDescent="0.2">
      <c r="A316" s="104" t="str">
        <f t="array" ref="A316">IFERROR(INDEX('Annex 2 EHV charges'!$D$11:$D$410, MATCH(0, IF(ISBLANK('Annex 2 EHV charges'!$D$11:$D$410),1, COUNTIF(A$4:$A315, 'Annex 2 EHV charges'!$D$11:$D$410)), 0)),"")</f>
        <v/>
      </c>
      <c r="B316" s="103" t="str">
        <f>IF($A316="","",VLOOKUP($A316,'Annex 2 EHV charges'!$D:$O,2,0))</f>
        <v/>
      </c>
      <c r="C316" s="104" t="str">
        <f>IF($A316="","",VLOOKUP($A316,'Annex 2 EHV charges'!$D:$O,3,0))</f>
        <v/>
      </c>
      <c r="D316" s="103" t="str">
        <f>IF($A316="","",VLOOKUP($A316,'Annex 2 EHV charges'!$D:$O,4,0))</f>
        <v/>
      </c>
      <c r="E316" s="105" t="str">
        <f>IFERROR(IF(VLOOKUP($A316,'Annex 2 EHV charges'!$D:$O,9,FALSE)=0,"",VLOOKUP($A316,'Annex 2 EHV charges'!$D:$O,9,FALSE)),"")</f>
        <v/>
      </c>
      <c r="F316" s="106" t="str">
        <f>IFERROR(IF(VLOOKUP($A316,'Annex 2 EHV charges'!$D:$O,10,FALSE)=0,"",VLOOKUP($A316,'Annex 2 EHV charges'!$D:$O,10,FALSE)),"")</f>
        <v/>
      </c>
      <c r="G316" s="107" t="str">
        <f>IFERROR(IF(VLOOKUP($A316,'Annex 2 EHV charges'!$D:$O,11,FALSE)=0,"",VLOOKUP($A316,'Annex 2 EHV charges'!$D:$O,11,FALSE)),"")</f>
        <v/>
      </c>
      <c r="H316" s="107" t="str">
        <f>IFERROR(IF(VLOOKUP($A316,'Annex 2 EHV charges'!$D:$O,12,FALSE)=0,"",VLOOKUP($A316,'Annex 2 EHV charges'!$D:$O,12,FALSE)),"")</f>
        <v/>
      </c>
    </row>
    <row r="317" spans="1:8" x14ac:dyDescent="0.2">
      <c r="A317" s="104" t="str">
        <f t="array" ref="A317">IFERROR(INDEX('Annex 2 EHV charges'!$D$11:$D$410, MATCH(0, IF(ISBLANK('Annex 2 EHV charges'!$D$11:$D$410),1, COUNTIF(A$4:$A316, 'Annex 2 EHV charges'!$D$11:$D$410)), 0)),"")</f>
        <v/>
      </c>
      <c r="B317" s="103" t="str">
        <f>IF($A317="","",VLOOKUP($A317,'Annex 2 EHV charges'!$D:$O,2,0))</f>
        <v/>
      </c>
      <c r="C317" s="104" t="str">
        <f>IF($A317="","",VLOOKUP($A317,'Annex 2 EHV charges'!$D:$O,3,0))</f>
        <v/>
      </c>
      <c r="D317" s="103" t="str">
        <f>IF($A317="","",VLOOKUP($A317,'Annex 2 EHV charges'!$D:$O,4,0))</f>
        <v/>
      </c>
      <c r="E317" s="105" t="str">
        <f>IFERROR(IF(VLOOKUP($A317,'Annex 2 EHV charges'!$D:$O,9,FALSE)=0,"",VLOOKUP($A317,'Annex 2 EHV charges'!$D:$O,9,FALSE)),"")</f>
        <v/>
      </c>
      <c r="F317" s="106" t="str">
        <f>IFERROR(IF(VLOOKUP($A317,'Annex 2 EHV charges'!$D:$O,10,FALSE)=0,"",VLOOKUP($A317,'Annex 2 EHV charges'!$D:$O,10,FALSE)),"")</f>
        <v/>
      </c>
      <c r="G317" s="107" t="str">
        <f>IFERROR(IF(VLOOKUP($A317,'Annex 2 EHV charges'!$D:$O,11,FALSE)=0,"",VLOOKUP($A317,'Annex 2 EHV charges'!$D:$O,11,FALSE)),"")</f>
        <v/>
      </c>
      <c r="H317" s="107" t="str">
        <f>IFERROR(IF(VLOOKUP($A317,'Annex 2 EHV charges'!$D:$O,12,FALSE)=0,"",VLOOKUP($A317,'Annex 2 EHV charges'!$D:$O,12,FALSE)),"")</f>
        <v/>
      </c>
    </row>
    <row r="318" spans="1:8" x14ac:dyDescent="0.2">
      <c r="A318" s="104" t="str">
        <f t="array" ref="A318">IFERROR(INDEX('Annex 2 EHV charges'!$D$11:$D$410, MATCH(0, IF(ISBLANK('Annex 2 EHV charges'!$D$11:$D$410),1, COUNTIF(A$4:$A317, 'Annex 2 EHV charges'!$D$11:$D$410)), 0)),"")</f>
        <v/>
      </c>
      <c r="B318" s="103" t="str">
        <f>IF($A318="","",VLOOKUP($A318,'Annex 2 EHV charges'!$D:$O,2,0))</f>
        <v/>
      </c>
      <c r="C318" s="104" t="str">
        <f>IF($A318="","",VLOOKUP($A318,'Annex 2 EHV charges'!$D:$O,3,0))</f>
        <v/>
      </c>
      <c r="D318" s="103" t="str">
        <f>IF($A318="","",VLOOKUP($A318,'Annex 2 EHV charges'!$D:$O,4,0))</f>
        <v/>
      </c>
      <c r="E318" s="105" t="str">
        <f>IFERROR(IF(VLOOKUP($A318,'Annex 2 EHV charges'!$D:$O,9,FALSE)=0,"",VLOOKUP($A318,'Annex 2 EHV charges'!$D:$O,9,FALSE)),"")</f>
        <v/>
      </c>
      <c r="F318" s="106" t="str">
        <f>IFERROR(IF(VLOOKUP($A318,'Annex 2 EHV charges'!$D:$O,10,FALSE)=0,"",VLOOKUP($A318,'Annex 2 EHV charges'!$D:$O,10,FALSE)),"")</f>
        <v/>
      </c>
      <c r="G318" s="107" t="str">
        <f>IFERROR(IF(VLOOKUP($A318,'Annex 2 EHV charges'!$D:$O,11,FALSE)=0,"",VLOOKUP($A318,'Annex 2 EHV charges'!$D:$O,11,FALSE)),"")</f>
        <v/>
      </c>
      <c r="H318" s="107" t="str">
        <f>IFERROR(IF(VLOOKUP($A318,'Annex 2 EHV charges'!$D:$O,12,FALSE)=0,"",VLOOKUP($A318,'Annex 2 EHV charges'!$D:$O,12,FALSE)),"")</f>
        <v/>
      </c>
    </row>
    <row r="319" spans="1:8" x14ac:dyDescent="0.2">
      <c r="A319" s="104" t="str">
        <f t="array" ref="A319">IFERROR(INDEX('Annex 2 EHV charges'!$D$11:$D$410, MATCH(0, IF(ISBLANK('Annex 2 EHV charges'!$D$11:$D$410),1, COUNTIF(A$4:$A318, 'Annex 2 EHV charges'!$D$11:$D$410)), 0)),"")</f>
        <v/>
      </c>
      <c r="B319" s="103" t="str">
        <f>IF($A319="","",VLOOKUP($A319,'Annex 2 EHV charges'!$D:$O,2,0))</f>
        <v/>
      </c>
      <c r="C319" s="104" t="str">
        <f>IF($A319="","",VLOOKUP($A319,'Annex 2 EHV charges'!$D:$O,3,0))</f>
        <v/>
      </c>
      <c r="D319" s="103" t="str">
        <f>IF($A319="","",VLOOKUP($A319,'Annex 2 EHV charges'!$D:$O,4,0))</f>
        <v/>
      </c>
      <c r="E319" s="105" t="str">
        <f>IFERROR(IF(VLOOKUP($A319,'Annex 2 EHV charges'!$D:$O,9,FALSE)=0,"",VLOOKUP($A319,'Annex 2 EHV charges'!$D:$O,9,FALSE)),"")</f>
        <v/>
      </c>
      <c r="F319" s="106" t="str">
        <f>IFERROR(IF(VLOOKUP($A319,'Annex 2 EHV charges'!$D:$O,10,FALSE)=0,"",VLOOKUP($A319,'Annex 2 EHV charges'!$D:$O,10,FALSE)),"")</f>
        <v/>
      </c>
      <c r="G319" s="107" t="str">
        <f>IFERROR(IF(VLOOKUP($A319,'Annex 2 EHV charges'!$D:$O,11,FALSE)=0,"",VLOOKUP($A319,'Annex 2 EHV charges'!$D:$O,11,FALSE)),"")</f>
        <v/>
      </c>
      <c r="H319" s="107" t="str">
        <f>IFERROR(IF(VLOOKUP($A319,'Annex 2 EHV charges'!$D:$O,12,FALSE)=0,"",VLOOKUP($A319,'Annex 2 EHV charges'!$D:$O,12,FALSE)),"")</f>
        <v/>
      </c>
    </row>
    <row r="320" spans="1:8" x14ac:dyDescent="0.2">
      <c r="A320" s="104" t="str">
        <f t="array" ref="A320">IFERROR(INDEX('Annex 2 EHV charges'!$D$11:$D$410, MATCH(0, IF(ISBLANK('Annex 2 EHV charges'!$D$11:$D$410),1, COUNTIF(A$4:$A319, 'Annex 2 EHV charges'!$D$11:$D$410)), 0)),"")</f>
        <v/>
      </c>
      <c r="B320" s="103" t="str">
        <f>IF($A320="","",VLOOKUP($A320,'Annex 2 EHV charges'!$D:$O,2,0))</f>
        <v/>
      </c>
      <c r="C320" s="104" t="str">
        <f>IF($A320="","",VLOOKUP($A320,'Annex 2 EHV charges'!$D:$O,3,0))</f>
        <v/>
      </c>
      <c r="D320" s="103" t="str">
        <f>IF($A320="","",VLOOKUP($A320,'Annex 2 EHV charges'!$D:$O,4,0))</f>
        <v/>
      </c>
      <c r="E320" s="105" t="str">
        <f>IFERROR(IF(VLOOKUP($A320,'Annex 2 EHV charges'!$D:$O,9,FALSE)=0,"",VLOOKUP($A320,'Annex 2 EHV charges'!$D:$O,9,FALSE)),"")</f>
        <v/>
      </c>
      <c r="F320" s="106" t="str">
        <f>IFERROR(IF(VLOOKUP($A320,'Annex 2 EHV charges'!$D:$O,10,FALSE)=0,"",VLOOKUP($A320,'Annex 2 EHV charges'!$D:$O,10,FALSE)),"")</f>
        <v/>
      </c>
      <c r="G320" s="107" t="str">
        <f>IFERROR(IF(VLOOKUP($A320,'Annex 2 EHV charges'!$D:$O,11,FALSE)=0,"",VLOOKUP($A320,'Annex 2 EHV charges'!$D:$O,11,FALSE)),"")</f>
        <v/>
      </c>
      <c r="H320" s="107" t="str">
        <f>IFERROR(IF(VLOOKUP($A320,'Annex 2 EHV charges'!$D:$O,12,FALSE)=0,"",VLOOKUP($A320,'Annex 2 EHV charges'!$D:$O,12,FALSE)),"")</f>
        <v/>
      </c>
    </row>
    <row r="321" spans="1:8" x14ac:dyDescent="0.2">
      <c r="A321" s="104" t="str">
        <f t="array" ref="A321">IFERROR(INDEX('Annex 2 EHV charges'!$D$11:$D$410, MATCH(0, IF(ISBLANK('Annex 2 EHV charges'!$D$11:$D$410),1, COUNTIF(A$4:$A320, 'Annex 2 EHV charges'!$D$11:$D$410)), 0)),"")</f>
        <v/>
      </c>
      <c r="B321" s="103" t="str">
        <f>IF($A321="","",VLOOKUP($A321,'Annex 2 EHV charges'!$D:$O,2,0))</f>
        <v/>
      </c>
      <c r="C321" s="104" t="str">
        <f>IF($A321="","",VLOOKUP($A321,'Annex 2 EHV charges'!$D:$O,3,0))</f>
        <v/>
      </c>
      <c r="D321" s="103" t="str">
        <f>IF($A321="","",VLOOKUP($A321,'Annex 2 EHV charges'!$D:$O,4,0))</f>
        <v/>
      </c>
      <c r="E321" s="105" t="str">
        <f>IFERROR(IF(VLOOKUP($A321,'Annex 2 EHV charges'!$D:$O,9,FALSE)=0,"",VLOOKUP($A321,'Annex 2 EHV charges'!$D:$O,9,FALSE)),"")</f>
        <v/>
      </c>
      <c r="F321" s="106" t="str">
        <f>IFERROR(IF(VLOOKUP($A321,'Annex 2 EHV charges'!$D:$O,10,FALSE)=0,"",VLOOKUP($A321,'Annex 2 EHV charges'!$D:$O,10,FALSE)),"")</f>
        <v/>
      </c>
      <c r="G321" s="107" t="str">
        <f>IFERROR(IF(VLOOKUP($A321,'Annex 2 EHV charges'!$D:$O,11,FALSE)=0,"",VLOOKUP($A321,'Annex 2 EHV charges'!$D:$O,11,FALSE)),"")</f>
        <v/>
      </c>
      <c r="H321" s="107" t="str">
        <f>IFERROR(IF(VLOOKUP($A321,'Annex 2 EHV charges'!$D:$O,12,FALSE)=0,"",VLOOKUP($A321,'Annex 2 EHV charges'!$D:$O,12,FALSE)),"")</f>
        <v/>
      </c>
    </row>
    <row r="322" spans="1:8" x14ac:dyDescent="0.2">
      <c r="A322" s="104" t="str">
        <f t="array" ref="A322">IFERROR(INDEX('Annex 2 EHV charges'!$D$11:$D$410, MATCH(0, IF(ISBLANK('Annex 2 EHV charges'!$D$11:$D$410),1, COUNTIF(A$4:$A321, 'Annex 2 EHV charges'!$D$11:$D$410)), 0)),"")</f>
        <v/>
      </c>
      <c r="B322" s="103" t="str">
        <f>IF($A322="","",VLOOKUP($A322,'Annex 2 EHV charges'!$D:$O,2,0))</f>
        <v/>
      </c>
      <c r="C322" s="104" t="str">
        <f>IF($A322="","",VLOOKUP($A322,'Annex 2 EHV charges'!$D:$O,3,0))</f>
        <v/>
      </c>
      <c r="D322" s="103" t="str">
        <f>IF($A322="","",VLOOKUP($A322,'Annex 2 EHV charges'!$D:$O,4,0))</f>
        <v/>
      </c>
      <c r="E322" s="105" t="str">
        <f>IFERROR(IF(VLOOKUP($A322,'Annex 2 EHV charges'!$D:$O,9,FALSE)=0,"",VLOOKUP($A322,'Annex 2 EHV charges'!$D:$O,9,FALSE)),"")</f>
        <v/>
      </c>
      <c r="F322" s="106" t="str">
        <f>IFERROR(IF(VLOOKUP($A322,'Annex 2 EHV charges'!$D:$O,10,FALSE)=0,"",VLOOKUP($A322,'Annex 2 EHV charges'!$D:$O,10,FALSE)),"")</f>
        <v/>
      </c>
      <c r="G322" s="107" t="str">
        <f>IFERROR(IF(VLOOKUP($A322,'Annex 2 EHV charges'!$D:$O,11,FALSE)=0,"",VLOOKUP($A322,'Annex 2 EHV charges'!$D:$O,11,FALSE)),"")</f>
        <v/>
      </c>
      <c r="H322" s="107" t="str">
        <f>IFERROR(IF(VLOOKUP($A322,'Annex 2 EHV charges'!$D:$O,12,FALSE)=0,"",VLOOKUP($A322,'Annex 2 EHV charges'!$D:$O,12,FALSE)),"")</f>
        <v/>
      </c>
    </row>
    <row r="323" spans="1:8" x14ac:dyDescent="0.2">
      <c r="A323" s="104" t="str">
        <f t="array" ref="A323">IFERROR(INDEX('Annex 2 EHV charges'!$D$11:$D$410, MATCH(0, IF(ISBLANK('Annex 2 EHV charges'!$D$11:$D$410),1, COUNTIF(A$4:$A322, 'Annex 2 EHV charges'!$D$11:$D$410)), 0)),"")</f>
        <v/>
      </c>
      <c r="B323" s="103" t="str">
        <f>IF($A323="","",VLOOKUP($A323,'Annex 2 EHV charges'!$D:$O,2,0))</f>
        <v/>
      </c>
      <c r="C323" s="104" t="str">
        <f>IF($A323="","",VLOOKUP($A323,'Annex 2 EHV charges'!$D:$O,3,0))</f>
        <v/>
      </c>
      <c r="D323" s="103" t="str">
        <f>IF($A323="","",VLOOKUP($A323,'Annex 2 EHV charges'!$D:$O,4,0))</f>
        <v/>
      </c>
      <c r="E323" s="105" t="str">
        <f>IFERROR(IF(VLOOKUP($A323,'Annex 2 EHV charges'!$D:$O,9,FALSE)=0,"",VLOOKUP($A323,'Annex 2 EHV charges'!$D:$O,9,FALSE)),"")</f>
        <v/>
      </c>
      <c r="F323" s="106" t="str">
        <f>IFERROR(IF(VLOOKUP($A323,'Annex 2 EHV charges'!$D:$O,10,FALSE)=0,"",VLOOKUP($A323,'Annex 2 EHV charges'!$D:$O,10,FALSE)),"")</f>
        <v/>
      </c>
      <c r="G323" s="107" t="str">
        <f>IFERROR(IF(VLOOKUP($A323,'Annex 2 EHV charges'!$D:$O,11,FALSE)=0,"",VLOOKUP($A323,'Annex 2 EHV charges'!$D:$O,11,FALSE)),"")</f>
        <v/>
      </c>
      <c r="H323" s="107" t="str">
        <f>IFERROR(IF(VLOOKUP($A323,'Annex 2 EHV charges'!$D:$O,12,FALSE)=0,"",VLOOKUP($A323,'Annex 2 EHV charges'!$D:$O,12,FALSE)),"")</f>
        <v/>
      </c>
    </row>
    <row r="324" spans="1:8" x14ac:dyDescent="0.2">
      <c r="A324" s="104" t="str">
        <f t="array" ref="A324">IFERROR(INDEX('Annex 2 EHV charges'!$D$11:$D$410, MATCH(0, IF(ISBLANK('Annex 2 EHV charges'!$D$11:$D$410),1, COUNTIF(A$4:$A323, 'Annex 2 EHV charges'!$D$11:$D$410)), 0)),"")</f>
        <v/>
      </c>
      <c r="B324" s="103" t="str">
        <f>IF($A324="","",VLOOKUP($A324,'Annex 2 EHV charges'!$D:$O,2,0))</f>
        <v/>
      </c>
      <c r="C324" s="104" t="str">
        <f>IF($A324="","",VLOOKUP($A324,'Annex 2 EHV charges'!$D:$O,3,0))</f>
        <v/>
      </c>
      <c r="D324" s="103" t="str">
        <f>IF($A324="","",VLOOKUP($A324,'Annex 2 EHV charges'!$D:$O,4,0))</f>
        <v/>
      </c>
      <c r="E324" s="105" t="str">
        <f>IFERROR(IF(VLOOKUP($A324,'Annex 2 EHV charges'!$D:$O,9,FALSE)=0,"",VLOOKUP($A324,'Annex 2 EHV charges'!$D:$O,9,FALSE)),"")</f>
        <v/>
      </c>
      <c r="F324" s="106" t="str">
        <f>IFERROR(IF(VLOOKUP($A324,'Annex 2 EHV charges'!$D:$O,10,FALSE)=0,"",VLOOKUP($A324,'Annex 2 EHV charges'!$D:$O,10,FALSE)),"")</f>
        <v/>
      </c>
      <c r="G324" s="107" t="str">
        <f>IFERROR(IF(VLOOKUP($A324,'Annex 2 EHV charges'!$D:$O,11,FALSE)=0,"",VLOOKUP($A324,'Annex 2 EHV charges'!$D:$O,11,FALSE)),"")</f>
        <v/>
      </c>
      <c r="H324" s="107" t="str">
        <f>IFERROR(IF(VLOOKUP($A324,'Annex 2 EHV charges'!$D:$O,12,FALSE)=0,"",VLOOKUP($A324,'Annex 2 EHV charges'!$D:$O,12,FALSE)),"")</f>
        <v/>
      </c>
    </row>
    <row r="325" spans="1:8" x14ac:dyDescent="0.2">
      <c r="A325" s="104" t="str">
        <f t="array" ref="A325">IFERROR(INDEX('Annex 2 EHV charges'!$D$11:$D$410, MATCH(0, IF(ISBLANK('Annex 2 EHV charges'!$D$11:$D$410),1, COUNTIF(A$4:$A324, 'Annex 2 EHV charges'!$D$11:$D$410)), 0)),"")</f>
        <v/>
      </c>
      <c r="B325" s="103" t="str">
        <f>IF($A325="","",VLOOKUP($A325,'Annex 2 EHV charges'!$D:$O,2,0))</f>
        <v/>
      </c>
      <c r="C325" s="104" t="str">
        <f>IF($A325="","",VLOOKUP($A325,'Annex 2 EHV charges'!$D:$O,3,0))</f>
        <v/>
      </c>
      <c r="D325" s="103" t="str">
        <f>IF($A325="","",VLOOKUP($A325,'Annex 2 EHV charges'!$D:$O,4,0))</f>
        <v/>
      </c>
      <c r="E325" s="105" t="str">
        <f>IFERROR(IF(VLOOKUP($A325,'Annex 2 EHV charges'!$D:$O,9,FALSE)=0,"",VLOOKUP($A325,'Annex 2 EHV charges'!$D:$O,9,FALSE)),"")</f>
        <v/>
      </c>
      <c r="F325" s="106" t="str">
        <f>IFERROR(IF(VLOOKUP($A325,'Annex 2 EHV charges'!$D:$O,10,FALSE)=0,"",VLOOKUP($A325,'Annex 2 EHV charges'!$D:$O,10,FALSE)),"")</f>
        <v/>
      </c>
      <c r="G325" s="107" t="str">
        <f>IFERROR(IF(VLOOKUP($A325,'Annex 2 EHV charges'!$D:$O,11,FALSE)=0,"",VLOOKUP($A325,'Annex 2 EHV charges'!$D:$O,11,FALSE)),"")</f>
        <v/>
      </c>
      <c r="H325" s="107" t="str">
        <f>IFERROR(IF(VLOOKUP($A325,'Annex 2 EHV charges'!$D:$O,12,FALSE)=0,"",VLOOKUP($A325,'Annex 2 EHV charges'!$D:$O,12,FALSE)),"")</f>
        <v/>
      </c>
    </row>
    <row r="326" spans="1:8" x14ac:dyDescent="0.2">
      <c r="A326" s="104" t="str">
        <f t="array" ref="A326">IFERROR(INDEX('Annex 2 EHV charges'!$D$11:$D$410, MATCH(0, IF(ISBLANK('Annex 2 EHV charges'!$D$11:$D$410),1, COUNTIF(A$4:$A325, 'Annex 2 EHV charges'!$D$11:$D$410)), 0)),"")</f>
        <v/>
      </c>
      <c r="B326" s="103" t="str">
        <f>IF($A326="","",VLOOKUP($A326,'Annex 2 EHV charges'!$D:$O,2,0))</f>
        <v/>
      </c>
      <c r="C326" s="104" t="str">
        <f>IF($A326="","",VLOOKUP($A326,'Annex 2 EHV charges'!$D:$O,3,0))</f>
        <v/>
      </c>
      <c r="D326" s="103" t="str">
        <f>IF($A326="","",VLOOKUP($A326,'Annex 2 EHV charges'!$D:$O,4,0))</f>
        <v/>
      </c>
      <c r="E326" s="105" t="str">
        <f>IFERROR(IF(VLOOKUP($A326,'Annex 2 EHV charges'!$D:$O,9,FALSE)=0,"",VLOOKUP($A326,'Annex 2 EHV charges'!$D:$O,9,FALSE)),"")</f>
        <v/>
      </c>
      <c r="F326" s="106" t="str">
        <f>IFERROR(IF(VLOOKUP($A326,'Annex 2 EHV charges'!$D:$O,10,FALSE)=0,"",VLOOKUP($A326,'Annex 2 EHV charges'!$D:$O,10,FALSE)),"")</f>
        <v/>
      </c>
      <c r="G326" s="107" t="str">
        <f>IFERROR(IF(VLOOKUP($A326,'Annex 2 EHV charges'!$D:$O,11,FALSE)=0,"",VLOOKUP($A326,'Annex 2 EHV charges'!$D:$O,11,FALSE)),"")</f>
        <v/>
      </c>
      <c r="H326" s="107" t="str">
        <f>IFERROR(IF(VLOOKUP($A326,'Annex 2 EHV charges'!$D:$O,12,FALSE)=0,"",VLOOKUP($A326,'Annex 2 EHV charges'!$D:$O,12,FALSE)),"")</f>
        <v/>
      </c>
    </row>
    <row r="327" spans="1:8" x14ac:dyDescent="0.2">
      <c r="A327" s="104" t="str">
        <f t="array" ref="A327">IFERROR(INDEX('Annex 2 EHV charges'!$D$11:$D$410, MATCH(0, IF(ISBLANK('Annex 2 EHV charges'!$D$11:$D$410),1, COUNTIF(A$4:$A326, 'Annex 2 EHV charges'!$D$11:$D$410)), 0)),"")</f>
        <v/>
      </c>
      <c r="B327" s="103" t="str">
        <f>IF($A327="","",VLOOKUP($A327,'Annex 2 EHV charges'!$D:$O,2,0))</f>
        <v/>
      </c>
      <c r="C327" s="104" t="str">
        <f>IF($A327="","",VLOOKUP($A327,'Annex 2 EHV charges'!$D:$O,3,0))</f>
        <v/>
      </c>
      <c r="D327" s="103" t="str">
        <f>IF($A327="","",VLOOKUP($A327,'Annex 2 EHV charges'!$D:$O,4,0))</f>
        <v/>
      </c>
      <c r="E327" s="105" t="str">
        <f>IFERROR(IF(VLOOKUP($A327,'Annex 2 EHV charges'!$D:$O,9,FALSE)=0,"",VLOOKUP($A327,'Annex 2 EHV charges'!$D:$O,9,FALSE)),"")</f>
        <v/>
      </c>
      <c r="F327" s="106" t="str">
        <f>IFERROR(IF(VLOOKUP($A327,'Annex 2 EHV charges'!$D:$O,10,FALSE)=0,"",VLOOKUP($A327,'Annex 2 EHV charges'!$D:$O,10,FALSE)),"")</f>
        <v/>
      </c>
      <c r="G327" s="107" t="str">
        <f>IFERROR(IF(VLOOKUP($A327,'Annex 2 EHV charges'!$D:$O,11,FALSE)=0,"",VLOOKUP($A327,'Annex 2 EHV charges'!$D:$O,11,FALSE)),"")</f>
        <v/>
      </c>
      <c r="H327" s="107" t="str">
        <f>IFERROR(IF(VLOOKUP($A327,'Annex 2 EHV charges'!$D:$O,12,FALSE)=0,"",VLOOKUP($A327,'Annex 2 EHV charges'!$D:$O,12,FALSE)),"")</f>
        <v/>
      </c>
    </row>
    <row r="328" spans="1:8" x14ac:dyDescent="0.2">
      <c r="A328" s="104" t="str">
        <f t="array" ref="A328">IFERROR(INDEX('Annex 2 EHV charges'!$D$11:$D$410, MATCH(0, IF(ISBLANK('Annex 2 EHV charges'!$D$11:$D$410),1, COUNTIF(A$4:$A327, 'Annex 2 EHV charges'!$D$11:$D$410)), 0)),"")</f>
        <v/>
      </c>
      <c r="B328" s="103" t="str">
        <f>IF($A328="","",VLOOKUP($A328,'Annex 2 EHV charges'!$D:$O,2,0))</f>
        <v/>
      </c>
      <c r="C328" s="104" t="str">
        <f>IF($A328="","",VLOOKUP($A328,'Annex 2 EHV charges'!$D:$O,3,0))</f>
        <v/>
      </c>
      <c r="D328" s="103" t="str">
        <f>IF($A328="","",VLOOKUP($A328,'Annex 2 EHV charges'!$D:$O,4,0))</f>
        <v/>
      </c>
      <c r="E328" s="105" t="str">
        <f>IFERROR(IF(VLOOKUP($A328,'Annex 2 EHV charges'!$D:$O,9,FALSE)=0,"",VLOOKUP($A328,'Annex 2 EHV charges'!$D:$O,9,FALSE)),"")</f>
        <v/>
      </c>
      <c r="F328" s="106" t="str">
        <f>IFERROR(IF(VLOOKUP($A328,'Annex 2 EHV charges'!$D:$O,10,FALSE)=0,"",VLOOKUP($A328,'Annex 2 EHV charges'!$D:$O,10,FALSE)),"")</f>
        <v/>
      </c>
      <c r="G328" s="107" t="str">
        <f>IFERROR(IF(VLOOKUP($A328,'Annex 2 EHV charges'!$D:$O,11,FALSE)=0,"",VLOOKUP($A328,'Annex 2 EHV charges'!$D:$O,11,FALSE)),"")</f>
        <v/>
      </c>
      <c r="H328" s="107" t="str">
        <f>IFERROR(IF(VLOOKUP($A328,'Annex 2 EHV charges'!$D:$O,12,FALSE)=0,"",VLOOKUP($A328,'Annex 2 EHV charges'!$D:$O,12,FALSE)),"")</f>
        <v/>
      </c>
    </row>
    <row r="329" spans="1:8" x14ac:dyDescent="0.2">
      <c r="A329" s="104" t="str">
        <f t="array" ref="A329">IFERROR(INDEX('Annex 2 EHV charges'!$D$11:$D$410, MATCH(0, IF(ISBLANK('Annex 2 EHV charges'!$D$11:$D$410),1, COUNTIF(A$4:$A328, 'Annex 2 EHV charges'!$D$11:$D$410)), 0)),"")</f>
        <v/>
      </c>
      <c r="B329" s="103" t="str">
        <f>IF($A329="","",VLOOKUP($A329,'Annex 2 EHV charges'!$D:$O,2,0))</f>
        <v/>
      </c>
      <c r="C329" s="104" t="str">
        <f>IF($A329="","",VLOOKUP($A329,'Annex 2 EHV charges'!$D:$O,3,0))</f>
        <v/>
      </c>
      <c r="D329" s="103" t="str">
        <f>IF($A329="","",VLOOKUP($A329,'Annex 2 EHV charges'!$D:$O,4,0))</f>
        <v/>
      </c>
      <c r="E329" s="105" t="str">
        <f>IFERROR(IF(VLOOKUP($A329,'Annex 2 EHV charges'!$D:$O,9,FALSE)=0,"",VLOOKUP($A329,'Annex 2 EHV charges'!$D:$O,9,FALSE)),"")</f>
        <v/>
      </c>
      <c r="F329" s="106" t="str">
        <f>IFERROR(IF(VLOOKUP($A329,'Annex 2 EHV charges'!$D:$O,10,FALSE)=0,"",VLOOKUP($A329,'Annex 2 EHV charges'!$D:$O,10,FALSE)),"")</f>
        <v/>
      </c>
      <c r="G329" s="107" t="str">
        <f>IFERROR(IF(VLOOKUP($A329,'Annex 2 EHV charges'!$D:$O,11,FALSE)=0,"",VLOOKUP($A329,'Annex 2 EHV charges'!$D:$O,11,FALSE)),"")</f>
        <v/>
      </c>
      <c r="H329" s="107" t="str">
        <f>IFERROR(IF(VLOOKUP($A329,'Annex 2 EHV charges'!$D:$O,12,FALSE)=0,"",VLOOKUP($A329,'Annex 2 EHV charges'!$D:$O,12,FALSE)),"")</f>
        <v/>
      </c>
    </row>
    <row r="330" spans="1:8" x14ac:dyDescent="0.2">
      <c r="A330" s="104" t="str">
        <f t="array" ref="A330">IFERROR(INDEX('Annex 2 EHV charges'!$D$11:$D$410, MATCH(0, IF(ISBLANK('Annex 2 EHV charges'!$D$11:$D$410),1, COUNTIF(A$4:$A329, 'Annex 2 EHV charges'!$D$11:$D$410)), 0)),"")</f>
        <v/>
      </c>
      <c r="B330" s="103" t="str">
        <f>IF($A330="","",VLOOKUP($A330,'Annex 2 EHV charges'!$D:$O,2,0))</f>
        <v/>
      </c>
      <c r="C330" s="104" t="str">
        <f>IF($A330="","",VLOOKUP($A330,'Annex 2 EHV charges'!$D:$O,3,0))</f>
        <v/>
      </c>
      <c r="D330" s="103" t="str">
        <f>IF($A330="","",VLOOKUP($A330,'Annex 2 EHV charges'!$D:$O,4,0))</f>
        <v/>
      </c>
      <c r="E330" s="105" t="str">
        <f>IFERROR(IF(VLOOKUP($A330,'Annex 2 EHV charges'!$D:$O,9,FALSE)=0,"",VLOOKUP($A330,'Annex 2 EHV charges'!$D:$O,9,FALSE)),"")</f>
        <v/>
      </c>
      <c r="F330" s="106" t="str">
        <f>IFERROR(IF(VLOOKUP($A330,'Annex 2 EHV charges'!$D:$O,10,FALSE)=0,"",VLOOKUP($A330,'Annex 2 EHV charges'!$D:$O,10,FALSE)),"")</f>
        <v/>
      </c>
      <c r="G330" s="107" t="str">
        <f>IFERROR(IF(VLOOKUP($A330,'Annex 2 EHV charges'!$D:$O,11,FALSE)=0,"",VLOOKUP($A330,'Annex 2 EHV charges'!$D:$O,11,FALSE)),"")</f>
        <v/>
      </c>
      <c r="H330" s="107" t="str">
        <f>IFERROR(IF(VLOOKUP($A330,'Annex 2 EHV charges'!$D:$O,12,FALSE)=0,"",VLOOKUP($A330,'Annex 2 EHV charges'!$D:$O,12,FALSE)),"")</f>
        <v/>
      </c>
    </row>
    <row r="331" spans="1:8" x14ac:dyDescent="0.2">
      <c r="A331" s="104" t="str">
        <f t="array" ref="A331">IFERROR(INDEX('Annex 2 EHV charges'!$D$11:$D$410, MATCH(0, IF(ISBLANK('Annex 2 EHV charges'!$D$11:$D$410),1, COUNTIF(A$4:$A330, 'Annex 2 EHV charges'!$D$11:$D$410)), 0)),"")</f>
        <v/>
      </c>
      <c r="B331" s="103" t="str">
        <f>IF($A331="","",VLOOKUP($A331,'Annex 2 EHV charges'!$D:$O,2,0))</f>
        <v/>
      </c>
      <c r="C331" s="104" t="str">
        <f>IF($A331="","",VLOOKUP($A331,'Annex 2 EHV charges'!$D:$O,3,0))</f>
        <v/>
      </c>
      <c r="D331" s="103" t="str">
        <f>IF($A331="","",VLOOKUP($A331,'Annex 2 EHV charges'!$D:$O,4,0))</f>
        <v/>
      </c>
      <c r="E331" s="105" t="str">
        <f>IFERROR(IF(VLOOKUP($A331,'Annex 2 EHV charges'!$D:$O,9,FALSE)=0,"",VLOOKUP($A331,'Annex 2 EHV charges'!$D:$O,9,FALSE)),"")</f>
        <v/>
      </c>
      <c r="F331" s="106" t="str">
        <f>IFERROR(IF(VLOOKUP($A331,'Annex 2 EHV charges'!$D:$O,10,FALSE)=0,"",VLOOKUP($A331,'Annex 2 EHV charges'!$D:$O,10,FALSE)),"")</f>
        <v/>
      </c>
      <c r="G331" s="107" t="str">
        <f>IFERROR(IF(VLOOKUP($A331,'Annex 2 EHV charges'!$D:$O,11,FALSE)=0,"",VLOOKUP($A331,'Annex 2 EHV charges'!$D:$O,11,FALSE)),"")</f>
        <v/>
      </c>
      <c r="H331" s="107" t="str">
        <f>IFERROR(IF(VLOOKUP($A331,'Annex 2 EHV charges'!$D:$O,12,FALSE)=0,"",VLOOKUP($A331,'Annex 2 EHV charges'!$D:$O,12,FALSE)),"")</f>
        <v/>
      </c>
    </row>
    <row r="332" spans="1:8" x14ac:dyDescent="0.2">
      <c r="A332" s="104" t="str">
        <f t="array" ref="A332">IFERROR(INDEX('Annex 2 EHV charges'!$D$11:$D$410, MATCH(0, IF(ISBLANK('Annex 2 EHV charges'!$D$11:$D$410),1, COUNTIF(A$4:$A331, 'Annex 2 EHV charges'!$D$11:$D$410)), 0)),"")</f>
        <v/>
      </c>
      <c r="B332" s="103" t="str">
        <f>IF($A332="","",VLOOKUP($A332,'Annex 2 EHV charges'!$D:$O,2,0))</f>
        <v/>
      </c>
      <c r="C332" s="104" t="str">
        <f>IF($A332="","",VLOOKUP($A332,'Annex 2 EHV charges'!$D:$O,3,0))</f>
        <v/>
      </c>
      <c r="D332" s="103" t="str">
        <f>IF($A332="","",VLOOKUP($A332,'Annex 2 EHV charges'!$D:$O,4,0))</f>
        <v/>
      </c>
      <c r="E332" s="105" t="str">
        <f>IFERROR(IF(VLOOKUP($A332,'Annex 2 EHV charges'!$D:$O,9,FALSE)=0,"",VLOOKUP($A332,'Annex 2 EHV charges'!$D:$O,9,FALSE)),"")</f>
        <v/>
      </c>
      <c r="F332" s="106" t="str">
        <f>IFERROR(IF(VLOOKUP($A332,'Annex 2 EHV charges'!$D:$O,10,FALSE)=0,"",VLOOKUP($A332,'Annex 2 EHV charges'!$D:$O,10,FALSE)),"")</f>
        <v/>
      </c>
      <c r="G332" s="107" t="str">
        <f>IFERROR(IF(VLOOKUP($A332,'Annex 2 EHV charges'!$D:$O,11,FALSE)=0,"",VLOOKUP($A332,'Annex 2 EHV charges'!$D:$O,11,FALSE)),"")</f>
        <v/>
      </c>
      <c r="H332" s="107" t="str">
        <f>IFERROR(IF(VLOOKUP($A332,'Annex 2 EHV charges'!$D:$O,12,FALSE)=0,"",VLOOKUP($A332,'Annex 2 EHV charges'!$D:$O,12,FALSE)),"")</f>
        <v/>
      </c>
    </row>
    <row r="333" spans="1:8" x14ac:dyDescent="0.2">
      <c r="A333" s="104" t="str">
        <f t="array" ref="A333">IFERROR(INDEX('Annex 2 EHV charges'!$D$11:$D$410, MATCH(0, IF(ISBLANK('Annex 2 EHV charges'!$D$11:$D$410),1, COUNTIF(A$4:$A332, 'Annex 2 EHV charges'!$D$11:$D$410)), 0)),"")</f>
        <v/>
      </c>
      <c r="B333" s="103" t="str">
        <f>IF($A333="","",VLOOKUP($A333,'Annex 2 EHV charges'!$D:$O,2,0))</f>
        <v/>
      </c>
      <c r="C333" s="104" t="str">
        <f>IF($A333="","",VLOOKUP($A333,'Annex 2 EHV charges'!$D:$O,3,0))</f>
        <v/>
      </c>
      <c r="D333" s="103" t="str">
        <f>IF($A333="","",VLOOKUP($A333,'Annex 2 EHV charges'!$D:$O,4,0))</f>
        <v/>
      </c>
      <c r="E333" s="105" t="str">
        <f>IFERROR(IF(VLOOKUP($A333,'Annex 2 EHV charges'!$D:$O,9,FALSE)=0,"",VLOOKUP($A333,'Annex 2 EHV charges'!$D:$O,9,FALSE)),"")</f>
        <v/>
      </c>
      <c r="F333" s="106" t="str">
        <f>IFERROR(IF(VLOOKUP($A333,'Annex 2 EHV charges'!$D:$O,10,FALSE)=0,"",VLOOKUP($A333,'Annex 2 EHV charges'!$D:$O,10,FALSE)),"")</f>
        <v/>
      </c>
      <c r="G333" s="107" t="str">
        <f>IFERROR(IF(VLOOKUP($A333,'Annex 2 EHV charges'!$D:$O,11,FALSE)=0,"",VLOOKUP($A333,'Annex 2 EHV charges'!$D:$O,11,FALSE)),"")</f>
        <v/>
      </c>
      <c r="H333" s="107" t="str">
        <f>IFERROR(IF(VLOOKUP($A333,'Annex 2 EHV charges'!$D:$O,12,FALSE)=0,"",VLOOKUP($A333,'Annex 2 EHV charges'!$D:$O,12,FALSE)),"")</f>
        <v/>
      </c>
    </row>
    <row r="334" spans="1:8" x14ac:dyDescent="0.2">
      <c r="A334" s="104" t="str">
        <f t="array" ref="A334">IFERROR(INDEX('Annex 2 EHV charges'!$D$11:$D$410, MATCH(0, IF(ISBLANK('Annex 2 EHV charges'!$D$11:$D$410),1, COUNTIF(A$4:$A333, 'Annex 2 EHV charges'!$D$11:$D$410)), 0)),"")</f>
        <v/>
      </c>
      <c r="B334" s="103" t="str">
        <f>IF($A334="","",VLOOKUP($A334,'Annex 2 EHV charges'!$D:$O,2,0))</f>
        <v/>
      </c>
      <c r="C334" s="104" t="str">
        <f>IF($A334="","",VLOOKUP($A334,'Annex 2 EHV charges'!$D:$O,3,0))</f>
        <v/>
      </c>
      <c r="D334" s="103" t="str">
        <f>IF($A334="","",VLOOKUP($A334,'Annex 2 EHV charges'!$D:$O,4,0))</f>
        <v/>
      </c>
      <c r="E334" s="105" t="str">
        <f>IFERROR(IF(VLOOKUP($A334,'Annex 2 EHV charges'!$D:$O,9,FALSE)=0,"",VLOOKUP($A334,'Annex 2 EHV charges'!$D:$O,9,FALSE)),"")</f>
        <v/>
      </c>
      <c r="F334" s="106" t="str">
        <f>IFERROR(IF(VLOOKUP($A334,'Annex 2 EHV charges'!$D:$O,10,FALSE)=0,"",VLOOKUP($A334,'Annex 2 EHV charges'!$D:$O,10,FALSE)),"")</f>
        <v/>
      </c>
      <c r="G334" s="107" t="str">
        <f>IFERROR(IF(VLOOKUP($A334,'Annex 2 EHV charges'!$D:$O,11,FALSE)=0,"",VLOOKUP($A334,'Annex 2 EHV charges'!$D:$O,11,FALSE)),"")</f>
        <v/>
      </c>
      <c r="H334" s="107" t="str">
        <f>IFERROR(IF(VLOOKUP($A334,'Annex 2 EHV charges'!$D:$O,12,FALSE)=0,"",VLOOKUP($A334,'Annex 2 EHV charges'!$D:$O,12,FALSE)),"")</f>
        <v/>
      </c>
    </row>
    <row r="335" spans="1:8" x14ac:dyDescent="0.2">
      <c r="A335" s="104" t="str">
        <f t="array" ref="A335">IFERROR(INDEX('Annex 2 EHV charges'!$D$11:$D$410, MATCH(0, IF(ISBLANK('Annex 2 EHV charges'!$D$11:$D$410),1, COUNTIF(A$4:$A334, 'Annex 2 EHV charges'!$D$11:$D$410)), 0)),"")</f>
        <v/>
      </c>
      <c r="B335" s="103" t="str">
        <f>IF($A335="","",VLOOKUP($A335,'Annex 2 EHV charges'!$D:$O,2,0))</f>
        <v/>
      </c>
      <c r="C335" s="104" t="str">
        <f>IF($A335="","",VLOOKUP($A335,'Annex 2 EHV charges'!$D:$O,3,0))</f>
        <v/>
      </c>
      <c r="D335" s="103" t="str">
        <f>IF($A335="","",VLOOKUP($A335,'Annex 2 EHV charges'!$D:$O,4,0))</f>
        <v/>
      </c>
      <c r="E335" s="105" t="str">
        <f>IFERROR(IF(VLOOKUP($A335,'Annex 2 EHV charges'!$D:$O,9,FALSE)=0,"",VLOOKUP($A335,'Annex 2 EHV charges'!$D:$O,9,FALSE)),"")</f>
        <v/>
      </c>
      <c r="F335" s="106" t="str">
        <f>IFERROR(IF(VLOOKUP($A335,'Annex 2 EHV charges'!$D:$O,10,FALSE)=0,"",VLOOKUP($A335,'Annex 2 EHV charges'!$D:$O,10,FALSE)),"")</f>
        <v/>
      </c>
      <c r="G335" s="107" t="str">
        <f>IFERROR(IF(VLOOKUP($A335,'Annex 2 EHV charges'!$D:$O,11,FALSE)=0,"",VLOOKUP($A335,'Annex 2 EHV charges'!$D:$O,11,FALSE)),"")</f>
        <v/>
      </c>
      <c r="H335" s="107" t="str">
        <f>IFERROR(IF(VLOOKUP($A335,'Annex 2 EHV charges'!$D:$O,12,FALSE)=0,"",VLOOKUP($A335,'Annex 2 EHV charges'!$D:$O,12,FALSE)),"")</f>
        <v/>
      </c>
    </row>
    <row r="336" spans="1:8" x14ac:dyDescent="0.2">
      <c r="A336" s="104" t="str">
        <f t="array" ref="A336">IFERROR(INDEX('Annex 2 EHV charges'!$D$11:$D$410, MATCH(0, IF(ISBLANK('Annex 2 EHV charges'!$D$11:$D$410),1, COUNTIF(A$4:$A335, 'Annex 2 EHV charges'!$D$11:$D$410)), 0)),"")</f>
        <v/>
      </c>
      <c r="B336" s="103" t="str">
        <f>IF($A336="","",VLOOKUP($A336,'Annex 2 EHV charges'!$D:$O,2,0))</f>
        <v/>
      </c>
      <c r="C336" s="104" t="str">
        <f>IF($A336="","",VLOOKUP($A336,'Annex 2 EHV charges'!$D:$O,3,0))</f>
        <v/>
      </c>
      <c r="D336" s="103" t="str">
        <f>IF($A336="","",VLOOKUP($A336,'Annex 2 EHV charges'!$D:$O,4,0))</f>
        <v/>
      </c>
      <c r="E336" s="105" t="str">
        <f>IFERROR(IF(VLOOKUP($A336,'Annex 2 EHV charges'!$D:$O,9,FALSE)=0,"",VLOOKUP($A336,'Annex 2 EHV charges'!$D:$O,9,FALSE)),"")</f>
        <v/>
      </c>
      <c r="F336" s="106" t="str">
        <f>IFERROR(IF(VLOOKUP($A336,'Annex 2 EHV charges'!$D:$O,10,FALSE)=0,"",VLOOKUP($A336,'Annex 2 EHV charges'!$D:$O,10,FALSE)),"")</f>
        <v/>
      </c>
      <c r="G336" s="107" t="str">
        <f>IFERROR(IF(VLOOKUP($A336,'Annex 2 EHV charges'!$D:$O,11,FALSE)=0,"",VLOOKUP($A336,'Annex 2 EHV charges'!$D:$O,11,FALSE)),"")</f>
        <v/>
      </c>
      <c r="H336" s="107" t="str">
        <f>IFERROR(IF(VLOOKUP($A336,'Annex 2 EHV charges'!$D:$O,12,FALSE)=0,"",VLOOKUP($A336,'Annex 2 EHV charges'!$D:$O,12,FALSE)),"")</f>
        <v/>
      </c>
    </row>
    <row r="337" spans="1:8" x14ac:dyDescent="0.2">
      <c r="A337" s="104" t="str">
        <f t="array" ref="A337">IFERROR(INDEX('Annex 2 EHV charges'!$D$11:$D$410, MATCH(0, IF(ISBLANK('Annex 2 EHV charges'!$D$11:$D$410),1, COUNTIF(A$4:$A336, 'Annex 2 EHV charges'!$D$11:$D$410)), 0)),"")</f>
        <v/>
      </c>
      <c r="B337" s="103" t="str">
        <f>IF($A337="","",VLOOKUP($A337,'Annex 2 EHV charges'!$D:$O,2,0))</f>
        <v/>
      </c>
      <c r="C337" s="104" t="str">
        <f>IF($A337="","",VLOOKUP($A337,'Annex 2 EHV charges'!$D:$O,3,0))</f>
        <v/>
      </c>
      <c r="D337" s="103" t="str">
        <f>IF($A337="","",VLOOKUP($A337,'Annex 2 EHV charges'!$D:$O,4,0))</f>
        <v/>
      </c>
      <c r="E337" s="105" t="str">
        <f>IFERROR(IF(VLOOKUP($A337,'Annex 2 EHV charges'!$D:$O,9,FALSE)=0,"",VLOOKUP($A337,'Annex 2 EHV charges'!$D:$O,9,FALSE)),"")</f>
        <v/>
      </c>
      <c r="F337" s="106" t="str">
        <f>IFERROR(IF(VLOOKUP($A337,'Annex 2 EHV charges'!$D:$O,10,FALSE)=0,"",VLOOKUP($A337,'Annex 2 EHV charges'!$D:$O,10,FALSE)),"")</f>
        <v/>
      </c>
      <c r="G337" s="107" t="str">
        <f>IFERROR(IF(VLOOKUP($A337,'Annex 2 EHV charges'!$D:$O,11,FALSE)=0,"",VLOOKUP($A337,'Annex 2 EHV charges'!$D:$O,11,FALSE)),"")</f>
        <v/>
      </c>
      <c r="H337" s="107" t="str">
        <f>IFERROR(IF(VLOOKUP($A337,'Annex 2 EHV charges'!$D:$O,12,FALSE)=0,"",VLOOKUP($A337,'Annex 2 EHV charges'!$D:$O,12,FALSE)),"")</f>
        <v/>
      </c>
    </row>
    <row r="338" spans="1:8" x14ac:dyDescent="0.2">
      <c r="A338" s="104" t="str">
        <f t="array" ref="A338">IFERROR(INDEX('Annex 2 EHV charges'!$D$11:$D$410, MATCH(0, IF(ISBLANK('Annex 2 EHV charges'!$D$11:$D$410),1, COUNTIF(A$4:$A337, 'Annex 2 EHV charges'!$D$11:$D$410)), 0)),"")</f>
        <v/>
      </c>
      <c r="B338" s="103" t="str">
        <f>IF($A338="","",VLOOKUP($A338,'Annex 2 EHV charges'!$D:$O,2,0))</f>
        <v/>
      </c>
      <c r="C338" s="104" t="str">
        <f>IF($A338="","",VLOOKUP($A338,'Annex 2 EHV charges'!$D:$O,3,0))</f>
        <v/>
      </c>
      <c r="D338" s="103" t="str">
        <f>IF($A338="","",VLOOKUP($A338,'Annex 2 EHV charges'!$D:$O,4,0))</f>
        <v/>
      </c>
      <c r="E338" s="105" t="str">
        <f>IFERROR(IF(VLOOKUP($A338,'Annex 2 EHV charges'!$D:$O,9,FALSE)=0,"",VLOOKUP($A338,'Annex 2 EHV charges'!$D:$O,9,FALSE)),"")</f>
        <v/>
      </c>
      <c r="F338" s="106" t="str">
        <f>IFERROR(IF(VLOOKUP($A338,'Annex 2 EHV charges'!$D:$O,10,FALSE)=0,"",VLOOKUP($A338,'Annex 2 EHV charges'!$D:$O,10,FALSE)),"")</f>
        <v/>
      </c>
      <c r="G338" s="107" t="str">
        <f>IFERROR(IF(VLOOKUP($A338,'Annex 2 EHV charges'!$D:$O,11,FALSE)=0,"",VLOOKUP($A338,'Annex 2 EHV charges'!$D:$O,11,FALSE)),"")</f>
        <v/>
      </c>
      <c r="H338" s="107" t="str">
        <f>IFERROR(IF(VLOOKUP($A338,'Annex 2 EHV charges'!$D:$O,12,FALSE)=0,"",VLOOKUP($A338,'Annex 2 EHV charges'!$D:$O,12,FALSE)),"")</f>
        <v/>
      </c>
    </row>
    <row r="339" spans="1:8" x14ac:dyDescent="0.2">
      <c r="A339" s="104" t="str">
        <f t="array" ref="A339">IFERROR(INDEX('Annex 2 EHV charges'!$D$11:$D$410, MATCH(0, IF(ISBLANK('Annex 2 EHV charges'!$D$11:$D$410),1, COUNTIF(A$4:$A338, 'Annex 2 EHV charges'!$D$11:$D$410)), 0)),"")</f>
        <v/>
      </c>
      <c r="B339" s="103" t="str">
        <f>IF($A339="","",VLOOKUP($A339,'Annex 2 EHV charges'!$D:$O,2,0))</f>
        <v/>
      </c>
      <c r="C339" s="104" t="str">
        <f>IF($A339="","",VLOOKUP($A339,'Annex 2 EHV charges'!$D:$O,3,0))</f>
        <v/>
      </c>
      <c r="D339" s="103" t="str">
        <f>IF($A339="","",VLOOKUP($A339,'Annex 2 EHV charges'!$D:$O,4,0))</f>
        <v/>
      </c>
      <c r="E339" s="105" t="str">
        <f>IFERROR(IF(VLOOKUP($A339,'Annex 2 EHV charges'!$D:$O,9,FALSE)=0,"",VLOOKUP($A339,'Annex 2 EHV charges'!$D:$O,9,FALSE)),"")</f>
        <v/>
      </c>
      <c r="F339" s="106" t="str">
        <f>IFERROR(IF(VLOOKUP($A339,'Annex 2 EHV charges'!$D:$O,10,FALSE)=0,"",VLOOKUP($A339,'Annex 2 EHV charges'!$D:$O,10,FALSE)),"")</f>
        <v/>
      </c>
      <c r="G339" s="107" t="str">
        <f>IFERROR(IF(VLOOKUP($A339,'Annex 2 EHV charges'!$D:$O,11,FALSE)=0,"",VLOOKUP($A339,'Annex 2 EHV charges'!$D:$O,11,FALSE)),"")</f>
        <v/>
      </c>
      <c r="H339" s="107" t="str">
        <f>IFERROR(IF(VLOOKUP($A339,'Annex 2 EHV charges'!$D:$O,12,FALSE)=0,"",VLOOKUP($A339,'Annex 2 EHV charges'!$D:$O,12,FALSE)),"")</f>
        <v/>
      </c>
    </row>
    <row r="340" spans="1:8" x14ac:dyDescent="0.2">
      <c r="A340" s="104" t="str">
        <f t="array" ref="A340">IFERROR(INDEX('Annex 2 EHV charges'!$D$11:$D$410, MATCH(0, IF(ISBLANK('Annex 2 EHV charges'!$D$11:$D$410),1, COUNTIF(A$4:$A339, 'Annex 2 EHV charges'!$D$11:$D$410)), 0)),"")</f>
        <v/>
      </c>
      <c r="B340" s="103" t="str">
        <f>IF($A340="","",VLOOKUP($A340,'Annex 2 EHV charges'!$D:$O,2,0))</f>
        <v/>
      </c>
      <c r="C340" s="104" t="str">
        <f>IF($A340="","",VLOOKUP($A340,'Annex 2 EHV charges'!$D:$O,3,0))</f>
        <v/>
      </c>
      <c r="D340" s="103" t="str">
        <f>IF($A340="","",VLOOKUP($A340,'Annex 2 EHV charges'!$D:$O,4,0))</f>
        <v/>
      </c>
      <c r="E340" s="105" t="str">
        <f>IFERROR(IF(VLOOKUP($A340,'Annex 2 EHV charges'!$D:$O,9,FALSE)=0,"",VLOOKUP($A340,'Annex 2 EHV charges'!$D:$O,9,FALSE)),"")</f>
        <v/>
      </c>
      <c r="F340" s="106" t="str">
        <f>IFERROR(IF(VLOOKUP($A340,'Annex 2 EHV charges'!$D:$O,10,FALSE)=0,"",VLOOKUP($A340,'Annex 2 EHV charges'!$D:$O,10,FALSE)),"")</f>
        <v/>
      </c>
      <c r="G340" s="107" t="str">
        <f>IFERROR(IF(VLOOKUP($A340,'Annex 2 EHV charges'!$D:$O,11,FALSE)=0,"",VLOOKUP($A340,'Annex 2 EHV charges'!$D:$O,11,FALSE)),"")</f>
        <v/>
      </c>
      <c r="H340" s="107" t="str">
        <f>IFERROR(IF(VLOOKUP($A340,'Annex 2 EHV charges'!$D:$O,12,FALSE)=0,"",VLOOKUP($A340,'Annex 2 EHV charges'!$D:$O,12,FALSE)),"")</f>
        <v/>
      </c>
    </row>
    <row r="341" spans="1:8" x14ac:dyDescent="0.2">
      <c r="A341" s="104" t="str">
        <f t="array" ref="A341">IFERROR(INDEX('Annex 2 EHV charges'!$D$11:$D$410, MATCH(0, IF(ISBLANK('Annex 2 EHV charges'!$D$11:$D$410),1, COUNTIF(A$4:$A340, 'Annex 2 EHV charges'!$D$11:$D$410)), 0)),"")</f>
        <v/>
      </c>
      <c r="B341" s="103" t="str">
        <f>IF($A341="","",VLOOKUP($A341,'Annex 2 EHV charges'!$D:$O,2,0))</f>
        <v/>
      </c>
      <c r="C341" s="104" t="str">
        <f>IF($A341="","",VLOOKUP($A341,'Annex 2 EHV charges'!$D:$O,3,0))</f>
        <v/>
      </c>
      <c r="D341" s="103" t="str">
        <f>IF($A341="","",VLOOKUP($A341,'Annex 2 EHV charges'!$D:$O,4,0))</f>
        <v/>
      </c>
      <c r="E341" s="105" t="str">
        <f>IFERROR(IF(VLOOKUP($A341,'Annex 2 EHV charges'!$D:$O,9,FALSE)=0,"",VLOOKUP($A341,'Annex 2 EHV charges'!$D:$O,9,FALSE)),"")</f>
        <v/>
      </c>
      <c r="F341" s="106" t="str">
        <f>IFERROR(IF(VLOOKUP($A341,'Annex 2 EHV charges'!$D:$O,10,FALSE)=0,"",VLOOKUP($A341,'Annex 2 EHV charges'!$D:$O,10,FALSE)),"")</f>
        <v/>
      </c>
      <c r="G341" s="107" t="str">
        <f>IFERROR(IF(VLOOKUP($A341,'Annex 2 EHV charges'!$D:$O,11,FALSE)=0,"",VLOOKUP($A341,'Annex 2 EHV charges'!$D:$O,11,FALSE)),"")</f>
        <v/>
      </c>
      <c r="H341" s="107" t="str">
        <f>IFERROR(IF(VLOOKUP($A341,'Annex 2 EHV charges'!$D:$O,12,FALSE)=0,"",VLOOKUP($A341,'Annex 2 EHV charges'!$D:$O,12,FALSE)),"")</f>
        <v/>
      </c>
    </row>
    <row r="342" spans="1:8" x14ac:dyDescent="0.2">
      <c r="A342" s="104" t="str">
        <f t="array" ref="A342">IFERROR(INDEX('Annex 2 EHV charges'!$D$11:$D$410, MATCH(0, IF(ISBLANK('Annex 2 EHV charges'!$D$11:$D$410),1, COUNTIF(A$4:$A341, 'Annex 2 EHV charges'!$D$11:$D$410)), 0)),"")</f>
        <v/>
      </c>
      <c r="B342" s="103" t="str">
        <f>IF($A342="","",VLOOKUP($A342,'Annex 2 EHV charges'!$D:$O,2,0))</f>
        <v/>
      </c>
      <c r="C342" s="104" t="str">
        <f>IF($A342="","",VLOOKUP($A342,'Annex 2 EHV charges'!$D:$O,3,0))</f>
        <v/>
      </c>
      <c r="D342" s="103" t="str">
        <f>IF($A342="","",VLOOKUP($A342,'Annex 2 EHV charges'!$D:$O,4,0))</f>
        <v/>
      </c>
      <c r="E342" s="105" t="str">
        <f>IFERROR(IF(VLOOKUP($A342,'Annex 2 EHV charges'!$D:$O,9,FALSE)=0,"",VLOOKUP($A342,'Annex 2 EHV charges'!$D:$O,9,FALSE)),"")</f>
        <v/>
      </c>
      <c r="F342" s="106" t="str">
        <f>IFERROR(IF(VLOOKUP($A342,'Annex 2 EHV charges'!$D:$O,10,FALSE)=0,"",VLOOKUP($A342,'Annex 2 EHV charges'!$D:$O,10,FALSE)),"")</f>
        <v/>
      </c>
      <c r="G342" s="107" t="str">
        <f>IFERROR(IF(VLOOKUP($A342,'Annex 2 EHV charges'!$D:$O,11,FALSE)=0,"",VLOOKUP($A342,'Annex 2 EHV charges'!$D:$O,11,FALSE)),"")</f>
        <v/>
      </c>
      <c r="H342" s="107" t="str">
        <f>IFERROR(IF(VLOOKUP($A342,'Annex 2 EHV charges'!$D:$O,12,FALSE)=0,"",VLOOKUP($A342,'Annex 2 EHV charges'!$D:$O,12,FALSE)),"")</f>
        <v/>
      </c>
    </row>
    <row r="343" spans="1:8" x14ac:dyDescent="0.2">
      <c r="A343" s="104" t="str">
        <f t="array" ref="A343">IFERROR(INDEX('Annex 2 EHV charges'!$D$11:$D$410, MATCH(0, IF(ISBLANK('Annex 2 EHV charges'!$D$11:$D$410),1, COUNTIF(A$4:$A342, 'Annex 2 EHV charges'!$D$11:$D$410)), 0)),"")</f>
        <v/>
      </c>
      <c r="B343" s="103" t="str">
        <f>IF($A343="","",VLOOKUP($A343,'Annex 2 EHV charges'!$D:$O,2,0))</f>
        <v/>
      </c>
      <c r="C343" s="104" t="str">
        <f>IF($A343="","",VLOOKUP($A343,'Annex 2 EHV charges'!$D:$O,3,0))</f>
        <v/>
      </c>
      <c r="D343" s="103" t="str">
        <f>IF($A343="","",VLOOKUP($A343,'Annex 2 EHV charges'!$D:$O,4,0))</f>
        <v/>
      </c>
      <c r="E343" s="105" t="str">
        <f>IFERROR(IF(VLOOKUP($A343,'Annex 2 EHV charges'!$D:$O,9,FALSE)=0,"",VLOOKUP($A343,'Annex 2 EHV charges'!$D:$O,9,FALSE)),"")</f>
        <v/>
      </c>
      <c r="F343" s="106" t="str">
        <f>IFERROR(IF(VLOOKUP($A343,'Annex 2 EHV charges'!$D:$O,10,FALSE)=0,"",VLOOKUP($A343,'Annex 2 EHV charges'!$D:$O,10,FALSE)),"")</f>
        <v/>
      </c>
      <c r="G343" s="107" t="str">
        <f>IFERROR(IF(VLOOKUP($A343,'Annex 2 EHV charges'!$D:$O,11,FALSE)=0,"",VLOOKUP($A343,'Annex 2 EHV charges'!$D:$O,11,FALSE)),"")</f>
        <v/>
      </c>
      <c r="H343" s="107" t="str">
        <f>IFERROR(IF(VLOOKUP($A343,'Annex 2 EHV charges'!$D:$O,12,FALSE)=0,"",VLOOKUP($A343,'Annex 2 EHV charges'!$D:$O,12,FALSE)),"")</f>
        <v/>
      </c>
    </row>
    <row r="344" spans="1:8" x14ac:dyDescent="0.2">
      <c r="A344" s="104" t="str">
        <f t="array" ref="A344">IFERROR(INDEX('Annex 2 EHV charges'!$D$11:$D$410, MATCH(0, IF(ISBLANK('Annex 2 EHV charges'!$D$11:$D$410),1, COUNTIF(A$4:$A343, 'Annex 2 EHV charges'!$D$11:$D$410)), 0)),"")</f>
        <v/>
      </c>
      <c r="B344" s="103" t="str">
        <f>IF($A344="","",VLOOKUP($A344,'Annex 2 EHV charges'!$D:$O,2,0))</f>
        <v/>
      </c>
      <c r="C344" s="104" t="str">
        <f>IF($A344="","",VLOOKUP($A344,'Annex 2 EHV charges'!$D:$O,3,0))</f>
        <v/>
      </c>
      <c r="D344" s="103" t="str">
        <f>IF($A344="","",VLOOKUP($A344,'Annex 2 EHV charges'!$D:$O,4,0))</f>
        <v/>
      </c>
      <c r="E344" s="105" t="str">
        <f>IFERROR(IF(VLOOKUP($A344,'Annex 2 EHV charges'!$D:$O,9,FALSE)=0,"",VLOOKUP($A344,'Annex 2 EHV charges'!$D:$O,9,FALSE)),"")</f>
        <v/>
      </c>
      <c r="F344" s="106" t="str">
        <f>IFERROR(IF(VLOOKUP($A344,'Annex 2 EHV charges'!$D:$O,10,FALSE)=0,"",VLOOKUP($A344,'Annex 2 EHV charges'!$D:$O,10,FALSE)),"")</f>
        <v/>
      </c>
      <c r="G344" s="107" t="str">
        <f>IFERROR(IF(VLOOKUP($A344,'Annex 2 EHV charges'!$D:$O,11,FALSE)=0,"",VLOOKUP($A344,'Annex 2 EHV charges'!$D:$O,11,FALSE)),"")</f>
        <v/>
      </c>
      <c r="H344" s="107" t="str">
        <f>IFERROR(IF(VLOOKUP($A344,'Annex 2 EHV charges'!$D:$O,12,FALSE)=0,"",VLOOKUP($A344,'Annex 2 EHV charges'!$D:$O,12,FALSE)),"")</f>
        <v/>
      </c>
    </row>
    <row r="345" spans="1:8" x14ac:dyDescent="0.2">
      <c r="A345" s="104" t="str">
        <f t="array" ref="A345">IFERROR(INDEX('Annex 2 EHV charges'!$D$11:$D$410, MATCH(0, IF(ISBLANK('Annex 2 EHV charges'!$D$11:$D$410),1, COUNTIF(A$4:$A344, 'Annex 2 EHV charges'!$D$11:$D$410)), 0)),"")</f>
        <v/>
      </c>
      <c r="B345" s="103" t="str">
        <f>IF($A345="","",VLOOKUP($A345,'Annex 2 EHV charges'!$D:$O,2,0))</f>
        <v/>
      </c>
      <c r="C345" s="104" t="str">
        <f>IF($A345="","",VLOOKUP($A345,'Annex 2 EHV charges'!$D:$O,3,0))</f>
        <v/>
      </c>
      <c r="D345" s="103" t="str">
        <f>IF($A345="","",VLOOKUP($A345,'Annex 2 EHV charges'!$D:$O,4,0))</f>
        <v/>
      </c>
      <c r="E345" s="105" t="str">
        <f>IFERROR(IF(VLOOKUP($A345,'Annex 2 EHV charges'!$D:$O,9,FALSE)=0,"",VLOOKUP($A345,'Annex 2 EHV charges'!$D:$O,9,FALSE)),"")</f>
        <v/>
      </c>
      <c r="F345" s="106" t="str">
        <f>IFERROR(IF(VLOOKUP($A345,'Annex 2 EHV charges'!$D:$O,10,FALSE)=0,"",VLOOKUP($A345,'Annex 2 EHV charges'!$D:$O,10,FALSE)),"")</f>
        <v/>
      </c>
      <c r="G345" s="107" t="str">
        <f>IFERROR(IF(VLOOKUP($A345,'Annex 2 EHV charges'!$D:$O,11,FALSE)=0,"",VLOOKUP($A345,'Annex 2 EHV charges'!$D:$O,11,FALSE)),"")</f>
        <v/>
      </c>
      <c r="H345" s="107" t="str">
        <f>IFERROR(IF(VLOOKUP($A345,'Annex 2 EHV charges'!$D:$O,12,FALSE)=0,"",VLOOKUP($A345,'Annex 2 EHV charges'!$D:$O,12,FALSE)),"")</f>
        <v/>
      </c>
    </row>
    <row r="346" spans="1:8" x14ac:dyDescent="0.2">
      <c r="A346" s="104" t="str">
        <f t="array" ref="A346">IFERROR(INDEX('Annex 2 EHV charges'!$D$11:$D$410, MATCH(0, IF(ISBLANK('Annex 2 EHV charges'!$D$11:$D$410),1, COUNTIF(A$4:$A345, 'Annex 2 EHV charges'!$D$11:$D$410)), 0)),"")</f>
        <v/>
      </c>
      <c r="B346" s="103" t="str">
        <f>IF($A346="","",VLOOKUP($A346,'Annex 2 EHV charges'!$D:$O,2,0))</f>
        <v/>
      </c>
      <c r="C346" s="104" t="str">
        <f>IF($A346="","",VLOOKUP($A346,'Annex 2 EHV charges'!$D:$O,3,0))</f>
        <v/>
      </c>
      <c r="D346" s="103" t="str">
        <f>IF($A346="","",VLOOKUP($A346,'Annex 2 EHV charges'!$D:$O,4,0))</f>
        <v/>
      </c>
      <c r="E346" s="105" t="str">
        <f>IFERROR(IF(VLOOKUP($A346,'Annex 2 EHV charges'!$D:$O,9,FALSE)=0,"",VLOOKUP($A346,'Annex 2 EHV charges'!$D:$O,9,FALSE)),"")</f>
        <v/>
      </c>
      <c r="F346" s="106" t="str">
        <f>IFERROR(IF(VLOOKUP($A346,'Annex 2 EHV charges'!$D:$O,10,FALSE)=0,"",VLOOKUP($A346,'Annex 2 EHV charges'!$D:$O,10,FALSE)),"")</f>
        <v/>
      </c>
      <c r="G346" s="107" t="str">
        <f>IFERROR(IF(VLOOKUP($A346,'Annex 2 EHV charges'!$D:$O,11,FALSE)=0,"",VLOOKUP($A346,'Annex 2 EHV charges'!$D:$O,11,FALSE)),"")</f>
        <v/>
      </c>
      <c r="H346" s="107" t="str">
        <f>IFERROR(IF(VLOOKUP($A346,'Annex 2 EHV charges'!$D:$O,12,FALSE)=0,"",VLOOKUP($A346,'Annex 2 EHV charges'!$D:$O,12,FALSE)),"")</f>
        <v/>
      </c>
    </row>
    <row r="347" spans="1:8" x14ac:dyDescent="0.2">
      <c r="A347" s="104" t="str">
        <f t="array" ref="A347">IFERROR(INDEX('Annex 2 EHV charges'!$D$11:$D$410, MATCH(0, IF(ISBLANK('Annex 2 EHV charges'!$D$11:$D$410),1, COUNTIF(A$4:$A346, 'Annex 2 EHV charges'!$D$11:$D$410)), 0)),"")</f>
        <v/>
      </c>
      <c r="B347" s="103" t="str">
        <f>IF($A347="","",VLOOKUP($A347,'Annex 2 EHV charges'!$D:$O,2,0))</f>
        <v/>
      </c>
      <c r="C347" s="104" t="str">
        <f>IF($A347="","",VLOOKUP($A347,'Annex 2 EHV charges'!$D:$O,3,0))</f>
        <v/>
      </c>
      <c r="D347" s="103" t="str">
        <f>IF($A347="","",VLOOKUP($A347,'Annex 2 EHV charges'!$D:$O,4,0))</f>
        <v/>
      </c>
      <c r="E347" s="105" t="str">
        <f>IFERROR(IF(VLOOKUP($A347,'Annex 2 EHV charges'!$D:$O,9,FALSE)=0,"",VLOOKUP($A347,'Annex 2 EHV charges'!$D:$O,9,FALSE)),"")</f>
        <v/>
      </c>
      <c r="F347" s="106" t="str">
        <f>IFERROR(IF(VLOOKUP($A347,'Annex 2 EHV charges'!$D:$O,10,FALSE)=0,"",VLOOKUP($A347,'Annex 2 EHV charges'!$D:$O,10,FALSE)),"")</f>
        <v/>
      </c>
      <c r="G347" s="107" t="str">
        <f>IFERROR(IF(VLOOKUP($A347,'Annex 2 EHV charges'!$D:$O,11,FALSE)=0,"",VLOOKUP($A347,'Annex 2 EHV charges'!$D:$O,11,FALSE)),"")</f>
        <v/>
      </c>
      <c r="H347" s="107" t="str">
        <f>IFERROR(IF(VLOOKUP($A347,'Annex 2 EHV charges'!$D:$O,12,FALSE)=0,"",VLOOKUP($A347,'Annex 2 EHV charges'!$D:$O,12,FALSE)),"")</f>
        <v/>
      </c>
    </row>
    <row r="348" spans="1:8" x14ac:dyDescent="0.2">
      <c r="A348" s="104" t="str">
        <f t="array" ref="A348">IFERROR(INDEX('Annex 2 EHV charges'!$D$11:$D$410, MATCH(0, IF(ISBLANK('Annex 2 EHV charges'!$D$11:$D$410),1, COUNTIF(A$4:$A347, 'Annex 2 EHV charges'!$D$11:$D$410)), 0)),"")</f>
        <v/>
      </c>
      <c r="B348" s="103" t="str">
        <f>IF($A348="","",VLOOKUP($A348,'Annex 2 EHV charges'!$D:$O,2,0))</f>
        <v/>
      </c>
      <c r="C348" s="104" t="str">
        <f>IF($A348="","",VLOOKUP($A348,'Annex 2 EHV charges'!$D:$O,3,0))</f>
        <v/>
      </c>
      <c r="D348" s="103" t="str">
        <f>IF($A348="","",VLOOKUP($A348,'Annex 2 EHV charges'!$D:$O,4,0))</f>
        <v/>
      </c>
      <c r="E348" s="105" t="str">
        <f>IFERROR(IF(VLOOKUP($A348,'Annex 2 EHV charges'!$D:$O,9,FALSE)=0,"",VLOOKUP($A348,'Annex 2 EHV charges'!$D:$O,9,FALSE)),"")</f>
        <v/>
      </c>
      <c r="F348" s="106" t="str">
        <f>IFERROR(IF(VLOOKUP($A348,'Annex 2 EHV charges'!$D:$O,10,FALSE)=0,"",VLOOKUP($A348,'Annex 2 EHV charges'!$D:$O,10,FALSE)),"")</f>
        <v/>
      </c>
      <c r="G348" s="107" t="str">
        <f>IFERROR(IF(VLOOKUP($A348,'Annex 2 EHV charges'!$D:$O,11,FALSE)=0,"",VLOOKUP($A348,'Annex 2 EHV charges'!$D:$O,11,FALSE)),"")</f>
        <v/>
      </c>
      <c r="H348" s="107" t="str">
        <f>IFERROR(IF(VLOOKUP($A348,'Annex 2 EHV charges'!$D:$O,12,FALSE)=0,"",VLOOKUP($A348,'Annex 2 EHV charges'!$D:$O,12,FALSE)),"")</f>
        <v/>
      </c>
    </row>
    <row r="349" spans="1:8" x14ac:dyDescent="0.2">
      <c r="A349" s="104" t="str">
        <f t="array" ref="A349">IFERROR(INDEX('Annex 2 EHV charges'!$D$11:$D$410, MATCH(0, IF(ISBLANK('Annex 2 EHV charges'!$D$11:$D$410),1, COUNTIF(A$4:$A348, 'Annex 2 EHV charges'!$D$11:$D$410)), 0)),"")</f>
        <v/>
      </c>
      <c r="B349" s="103" t="str">
        <f>IF($A349="","",VLOOKUP($A349,'Annex 2 EHV charges'!$D:$O,2,0))</f>
        <v/>
      </c>
      <c r="C349" s="104" t="str">
        <f>IF($A349="","",VLOOKUP($A349,'Annex 2 EHV charges'!$D:$O,3,0))</f>
        <v/>
      </c>
      <c r="D349" s="103" t="str">
        <f>IF($A349="","",VLOOKUP($A349,'Annex 2 EHV charges'!$D:$O,4,0))</f>
        <v/>
      </c>
      <c r="E349" s="105" t="str">
        <f>IFERROR(IF(VLOOKUP($A349,'Annex 2 EHV charges'!$D:$O,9,FALSE)=0,"",VLOOKUP($A349,'Annex 2 EHV charges'!$D:$O,9,FALSE)),"")</f>
        <v/>
      </c>
      <c r="F349" s="106" t="str">
        <f>IFERROR(IF(VLOOKUP($A349,'Annex 2 EHV charges'!$D:$O,10,FALSE)=0,"",VLOOKUP($A349,'Annex 2 EHV charges'!$D:$O,10,FALSE)),"")</f>
        <v/>
      </c>
      <c r="G349" s="107" t="str">
        <f>IFERROR(IF(VLOOKUP($A349,'Annex 2 EHV charges'!$D:$O,11,FALSE)=0,"",VLOOKUP($A349,'Annex 2 EHV charges'!$D:$O,11,FALSE)),"")</f>
        <v/>
      </c>
      <c r="H349" s="107" t="str">
        <f>IFERROR(IF(VLOOKUP($A349,'Annex 2 EHV charges'!$D:$O,12,FALSE)=0,"",VLOOKUP($A349,'Annex 2 EHV charges'!$D:$O,12,FALSE)),"")</f>
        <v/>
      </c>
    </row>
    <row r="350" spans="1:8" x14ac:dyDescent="0.2">
      <c r="A350" s="104" t="str">
        <f t="array" ref="A350">IFERROR(INDEX('Annex 2 EHV charges'!$D$11:$D$410, MATCH(0, IF(ISBLANK('Annex 2 EHV charges'!$D$11:$D$410),1, COUNTIF(A$4:$A349, 'Annex 2 EHV charges'!$D$11:$D$410)), 0)),"")</f>
        <v/>
      </c>
      <c r="B350" s="103" t="str">
        <f>IF($A350="","",VLOOKUP($A350,'Annex 2 EHV charges'!$D:$O,2,0))</f>
        <v/>
      </c>
      <c r="C350" s="104" t="str">
        <f>IF($A350="","",VLOOKUP($A350,'Annex 2 EHV charges'!$D:$O,3,0))</f>
        <v/>
      </c>
      <c r="D350" s="103" t="str">
        <f>IF($A350="","",VLOOKUP($A350,'Annex 2 EHV charges'!$D:$O,4,0))</f>
        <v/>
      </c>
      <c r="E350" s="105" t="str">
        <f>IFERROR(IF(VLOOKUP($A350,'Annex 2 EHV charges'!$D:$O,9,FALSE)=0,"",VLOOKUP($A350,'Annex 2 EHV charges'!$D:$O,9,FALSE)),"")</f>
        <v/>
      </c>
      <c r="F350" s="106" t="str">
        <f>IFERROR(IF(VLOOKUP($A350,'Annex 2 EHV charges'!$D:$O,10,FALSE)=0,"",VLOOKUP($A350,'Annex 2 EHV charges'!$D:$O,10,FALSE)),"")</f>
        <v/>
      </c>
      <c r="G350" s="107" t="str">
        <f>IFERROR(IF(VLOOKUP($A350,'Annex 2 EHV charges'!$D:$O,11,FALSE)=0,"",VLOOKUP($A350,'Annex 2 EHV charges'!$D:$O,11,FALSE)),"")</f>
        <v/>
      </c>
      <c r="H350" s="107" t="str">
        <f>IFERROR(IF(VLOOKUP($A350,'Annex 2 EHV charges'!$D:$O,12,FALSE)=0,"",VLOOKUP($A350,'Annex 2 EHV charges'!$D:$O,12,FALSE)),"")</f>
        <v/>
      </c>
    </row>
    <row r="351" spans="1:8" x14ac:dyDescent="0.2">
      <c r="A351" s="104" t="str">
        <f t="array" ref="A351">IFERROR(INDEX('Annex 2 EHV charges'!$D$11:$D$410, MATCH(0, IF(ISBLANK('Annex 2 EHV charges'!$D$11:$D$410),1, COUNTIF(A$4:$A350, 'Annex 2 EHV charges'!$D$11:$D$410)), 0)),"")</f>
        <v/>
      </c>
      <c r="B351" s="103" t="str">
        <f>IF($A351="","",VLOOKUP($A351,'Annex 2 EHV charges'!$D:$O,2,0))</f>
        <v/>
      </c>
      <c r="C351" s="104" t="str">
        <f>IF($A351="","",VLOOKUP($A351,'Annex 2 EHV charges'!$D:$O,3,0))</f>
        <v/>
      </c>
      <c r="D351" s="103" t="str">
        <f>IF($A351="","",VLOOKUP($A351,'Annex 2 EHV charges'!$D:$O,4,0))</f>
        <v/>
      </c>
      <c r="E351" s="105" t="str">
        <f>IFERROR(IF(VLOOKUP($A351,'Annex 2 EHV charges'!$D:$O,9,FALSE)=0,"",VLOOKUP($A351,'Annex 2 EHV charges'!$D:$O,9,FALSE)),"")</f>
        <v/>
      </c>
      <c r="F351" s="106" t="str">
        <f>IFERROR(IF(VLOOKUP($A351,'Annex 2 EHV charges'!$D:$O,10,FALSE)=0,"",VLOOKUP($A351,'Annex 2 EHV charges'!$D:$O,10,FALSE)),"")</f>
        <v/>
      </c>
      <c r="G351" s="107" t="str">
        <f>IFERROR(IF(VLOOKUP($A351,'Annex 2 EHV charges'!$D:$O,11,FALSE)=0,"",VLOOKUP($A351,'Annex 2 EHV charges'!$D:$O,11,FALSE)),"")</f>
        <v/>
      </c>
      <c r="H351" s="107" t="str">
        <f>IFERROR(IF(VLOOKUP($A351,'Annex 2 EHV charges'!$D:$O,12,FALSE)=0,"",VLOOKUP($A351,'Annex 2 EHV charges'!$D:$O,12,FALSE)),"")</f>
        <v/>
      </c>
    </row>
    <row r="352" spans="1:8" x14ac:dyDescent="0.2">
      <c r="A352" s="104" t="str">
        <f t="array" ref="A352">IFERROR(INDEX('Annex 2 EHV charges'!$D$11:$D$410, MATCH(0, IF(ISBLANK('Annex 2 EHV charges'!$D$11:$D$410),1, COUNTIF(A$4:$A351, 'Annex 2 EHV charges'!$D$11:$D$410)), 0)),"")</f>
        <v/>
      </c>
      <c r="B352" s="103" t="str">
        <f>IF($A352="","",VLOOKUP($A352,'Annex 2 EHV charges'!$D:$O,2,0))</f>
        <v/>
      </c>
      <c r="C352" s="104" t="str">
        <f>IF($A352="","",VLOOKUP($A352,'Annex 2 EHV charges'!$D:$O,3,0))</f>
        <v/>
      </c>
      <c r="D352" s="103" t="str">
        <f>IF($A352="","",VLOOKUP($A352,'Annex 2 EHV charges'!$D:$O,4,0))</f>
        <v/>
      </c>
      <c r="E352" s="105" t="str">
        <f>IFERROR(IF(VLOOKUP($A352,'Annex 2 EHV charges'!$D:$O,9,FALSE)=0,"",VLOOKUP($A352,'Annex 2 EHV charges'!$D:$O,9,FALSE)),"")</f>
        <v/>
      </c>
      <c r="F352" s="106" t="str">
        <f>IFERROR(IF(VLOOKUP($A352,'Annex 2 EHV charges'!$D:$O,10,FALSE)=0,"",VLOOKUP($A352,'Annex 2 EHV charges'!$D:$O,10,FALSE)),"")</f>
        <v/>
      </c>
      <c r="G352" s="107" t="str">
        <f>IFERROR(IF(VLOOKUP($A352,'Annex 2 EHV charges'!$D:$O,11,FALSE)=0,"",VLOOKUP($A352,'Annex 2 EHV charges'!$D:$O,11,FALSE)),"")</f>
        <v/>
      </c>
      <c r="H352" s="107" t="str">
        <f>IFERROR(IF(VLOOKUP($A352,'Annex 2 EHV charges'!$D:$O,12,FALSE)=0,"",VLOOKUP($A352,'Annex 2 EHV charges'!$D:$O,12,FALSE)),"")</f>
        <v/>
      </c>
    </row>
    <row r="353" spans="1:8" x14ac:dyDescent="0.2">
      <c r="A353" s="104" t="str">
        <f t="array" ref="A353">IFERROR(INDEX('Annex 2 EHV charges'!$D$11:$D$410, MATCH(0, IF(ISBLANK('Annex 2 EHV charges'!$D$11:$D$410),1, COUNTIF(A$4:$A352, 'Annex 2 EHV charges'!$D$11:$D$410)), 0)),"")</f>
        <v/>
      </c>
      <c r="B353" s="103" t="str">
        <f>IF($A353="","",VLOOKUP($A353,'Annex 2 EHV charges'!$D:$O,2,0))</f>
        <v/>
      </c>
      <c r="C353" s="104" t="str">
        <f>IF($A353="","",VLOOKUP($A353,'Annex 2 EHV charges'!$D:$O,3,0))</f>
        <v/>
      </c>
      <c r="D353" s="103" t="str">
        <f>IF($A353="","",VLOOKUP($A353,'Annex 2 EHV charges'!$D:$O,4,0))</f>
        <v/>
      </c>
      <c r="E353" s="105" t="str">
        <f>IFERROR(IF(VLOOKUP($A353,'Annex 2 EHV charges'!$D:$O,9,FALSE)=0,"",VLOOKUP($A353,'Annex 2 EHV charges'!$D:$O,9,FALSE)),"")</f>
        <v/>
      </c>
      <c r="F353" s="106" t="str">
        <f>IFERROR(IF(VLOOKUP($A353,'Annex 2 EHV charges'!$D:$O,10,FALSE)=0,"",VLOOKUP($A353,'Annex 2 EHV charges'!$D:$O,10,FALSE)),"")</f>
        <v/>
      </c>
      <c r="G353" s="107" t="str">
        <f>IFERROR(IF(VLOOKUP($A353,'Annex 2 EHV charges'!$D:$O,11,FALSE)=0,"",VLOOKUP($A353,'Annex 2 EHV charges'!$D:$O,11,FALSE)),"")</f>
        <v/>
      </c>
      <c r="H353" s="107" t="str">
        <f>IFERROR(IF(VLOOKUP($A353,'Annex 2 EHV charges'!$D:$O,12,FALSE)=0,"",VLOOKUP($A353,'Annex 2 EHV charges'!$D:$O,12,FALSE)),"")</f>
        <v/>
      </c>
    </row>
    <row r="354" spans="1:8" x14ac:dyDescent="0.2">
      <c r="A354" s="104" t="str">
        <f t="array" ref="A354">IFERROR(INDEX('Annex 2 EHV charges'!$D$11:$D$410, MATCH(0, IF(ISBLANK('Annex 2 EHV charges'!$D$11:$D$410),1, COUNTIF(A$4:$A353, 'Annex 2 EHV charges'!$D$11:$D$410)), 0)),"")</f>
        <v/>
      </c>
      <c r="B354" s="103" t="str">
        <f>IF($A354="","",VLOOKUP($A354,'Annex 2 EHV charges'!$D:$O,2,0))</f>
        <v/>
      </c>
      <c r="C354" s="104" t="str">
        <f>IF($A354="","",VLOOKUP($A354,'Annex 2 EHV charges'!$D:$O,3,0))</f>
        <v/>
      </c>
      <c r="D354" s="103" t="str">
        <f>IF($A354="","",VLOOKUP($A354,'Annex 2 EHV charges'!$D:$O,4,0))</f>
        <v/>
      </c>
      <c r="E354" s="105" t="str">
        <f>IFERROR(IF(VLOOKUP($A354,'Annex 2 EHV charges'!$D:$O,9,FALSE)=0,"",VLOOKUP($A354,'Annex 2 EHV charges'!$D:$O,9,FALSE)),"")</f>
        <v/>
      </c>
      <c r="F354" s="106" t="str">
        <f>IFERROR(IF(VLOOKUP($A354,'Annex 2 EHV charges'!$D:$O,10,FALSE)=0,"",VLOOKUP($A354,'Annex 2 EHV charges'!$D:$O,10,FALSE)),"")</f>
        <v/>
      </c>
      <c r="G354" s="107" t="str">
        <f>IFERROR(IF(VLOOKUP($A354,'Annex 2 EHV charges'!$D:$O,11,FALSE)=0,"",VLOOKUP($A354,'Annex 2 EHV charges'!$D:$O,11,FALSE)),"")</f>
        <v/>
      </c>
      <c r="H354" s="107" t="str">
        <f>IFERROR(IF(VLOOKUP($A354,'Annex 2 EHV charges'!$D:$O,12,FALSE)=0,"",VLOOKUP($A354,'Annex 2 EHV charges'!$D:$O,12,FALSE)),"")</f>
        <v/>
      </c>
    </row>
    <row r="355" spans="1:8" x14ac:dyDescent="0.2">
      <c r="A355" s="104" t="str">
        <f t="array" ref="A355">IFERROR(INDEX('Annex 2 EHV charges'!$D$11:$D$410, MATCH(0, IF(ISBLANK('Annex 2 EHV charges'!$D$11:$D$410),1, COUNTIF(A$4:$A354, 'Annex 2 EHV charges'!$D$11:$D$410)), 0)),"")</f>
        <v/>
      </c>
      <c r="B355" s="103" t="str">
        <f>IF($A355="","",VLOOKUP($A355,'Annex 2 EHV charges'!$D:$O,2,0))</f>
        <v/>
      </c>
      <c r="C355" s="104" t="str">
        <f>IF($A355="","",VLOOKUP($A355,'Annex 2 EHV charges'!$D:$O,3,0))</f>
        <v/>
      </c>
      <c r="D355" s="103" t="str">
        <f>IF($A355="","",VLOOKUP($A355,'Annex 2 EHV charges'!$D:$O,4,0))</f>
        <v/>
      </c>
      <c r="E355" s="105" t="str">
        <f>IFERROR(IF(VLOOKUP($A355,'Annex 2 EHV charges'!$D:$O,9,FALSE)=0,"",VLOOKUP($A355,'Annex 2 EHV charges'!$D:$O,9,FALSE)),"")</f>
        <v/>
      </c>
      <c r="F355" s="106" t="str">
        <f>IFERROR(IF(VLOOKUP($A355,'Annex 2 EHV charges'!$D:$O,10,FALSE)=0,"",VLOOKUP($A355,'Annex 2 EHV charges'!$D:$O,10,FALSE)),"")</f>
        <v/>
      </c>
      <c r="G355" s="107" t="str">
        <f>IFERROR(IF(VLOOKUP($A355,'Annex 2 EHV charges'!$D:$O,11,FALSE)=0,"",VLOOKUP($A355,'Annex 2 EHV charges'!$D:$O,11,FALSE)),"")</f>
        <v/>
      </c>
      <c r="H355" s="107" t="str">
        <f>IFERROR(IF(VLOOKUP($A355,'Annex 2 EHV charges'!$D:$O,12,FALSE)=0,"",VLOOKUP($A355,'Annex 2 EHV charges'!$D:$O,12,FALSE)),"")</f>
        <v/>
      </c>
    </row>
    <row r="356" spans="1:8" x14ac:dyDescent="0.2">
      <c r="A356" s="104" t="str">
        <f t="array" ref="A356">IFERROR(INDEX('Annex 2 EHV charges'!$D$11:$D$410, MATCH(0, IF(ISBLANK('Annex 2 EHV charges'!$D$11:$D$410),1, COUNTIF(A$4:$A355, 'Annex 2 EHV charges'!$D$11:$D$410)), 0)),"")</f>
        <v/>
      </c>
      <c r="B356" s="103" t="str">
        <f>IF($A356="","",VLOOKUP($A356,'Annex 2 EHV charges'!$D:$O,2,0))</f>
        <v/>
      </c>
      <c r="C356" s="104" t="str">
        <f>IF($A356="","",VLOOKUP($A356,'Annex 2 EHV charges'!$D:$O,3,0))</f>
        <v/>
      </c>
      <c r="D356" s="103" t="str">
        <f>IF($A356="","",VLOOKUP($A356,'Annex 2 EHV charges'!$D:$O,4,0))</f>
        <v/>
      </c>
      <c r="E356" s="105" t="str">
        <f>IFERROR(IF(VLOOKUP($A356,'Annex 2 EHV charges'!$D:$O,9,FALSE)=0,"",VLOOKUP($A356,'Annex 2 EHV charges'!$D:$O,9,FALSE)),"")</f>
        <v/>
      </c>
      <c r="F356" s="106" t="str">
        <f>IFERROR(IF(VLOOKUP($A356,'Annex 2 EHV charges'!$D:$O,10,FALSE)=0,"",VLOOKUP($A356,'Annex 2 EHV charges'!$D:$O,10,FALSE)),"")</f>
        <v/>
      </c>
      <c r="G356" s="107" t="str">
        <f>IFERROR(IF(VLOOKUP($A356,'Annex 2 EHV charges'!$D:$O,11,FALSE)=0,"",VLOOKUP($A356,'Annex 2 EHV charges'!$D:$O,11,FALSE)),"")</f>
        <v/>
      </c>
      <c r="H356" s="107" t="str">
        <f>IFERROR(IF(VLOOKUP($A356,'Annex 2 EHV charges'!$D:$O,12,FALSE)=0,"",VLOOKUP($A356,'Annex 2 EHV charges'!$D:$O,12,FALSE)),"")</f>
        <v/>
      </c>
    </row>
    <row r="357" spans="1:8" x14ac:dyDescent="0.2">
      <c r="A357" s="104" t="str">
        <f t="array" ref="A357">IFERROR(INDEX('Annex 2 EHV charges'!$D$11:$D$410, MATCH(0, IF(ISBLANK('Annex 2 EHV charges'!$D$11:$D$410),1, COUNTIF(A$4:$A356, 'Annex 2 EHV charges'!$D$11:$D$410)), 0)),"")</f>
        <v/>
      </c>
      <c r="B357" s="103" t="str">
        <f>IF($A357="","",VLOOKUP($A357,'Annex 2 EHV charges'!$D:$O,2,0))</f>
        <v/>
      </c>
      <c r="C357" s="104" t="str">
        <f>IF($A357="","",VLOOKUP($A357,'Annex 2 EHV charges'!$D:$O,3,0))</f>
        <v/>
      </c>
      <c r="D357" s="103" t="str">
        <f>IF($A357="","",VLOOKUP($A357,'Annex 2 EHV charges'!$D:$O,4,0))</f>
        <v/>
      </c>
      <c r="E357" s="105" t="str">
        <f>IFERROR(IF(VLOOKUP($A357,'Annex 2 EHV charges'!$D:$O,9,FALSE)=0,"",VLOOKUP($A357,'Annex 2 EHV charges'!$D:$O,9,FALSE)),"")</f>
        <v/>
      </c>
      <c r="F357" s="106" t="str">
        <f>IFERROR(IF(VLOOKUP($A357,'Annex 2 EHV charges'!$D:$O,10,FALSE)=0,"",VLOOKUP($A357,'Annex 2 EHV charges'!$D:$O,10,FALSE)),"")</f>
        <v/>
      </c>
      <c r="G357" s="107" t="str">
        <f>IFERROR(IF(VLOOKUP($A357,'Annex 2 EHV charges'!$D:$O,11,FALSE)=0,"",VLOOKUP($A357,'Annex 2 EHV charges'!$D:$O,11,FALSE)),"")</f>
        <v/>
      </c>
      <c r="H357" s="107" t="str">
        <f>IFERROR(IF(VLOOKUP($A357,'Annex 2 EHV charges'!$D:$O,12,FALSE)=0,"",VLOOKUP($A357,'Annex 2 EHV charges'!$D:$O,12,FALSE)),"")</f>
        <v/>
      </c>
    </row>
    <row r="358" spans="1:8" x14ac:dyDescent="0.2">
      <c r="A358" s="104" t="str">
        <f t="array" ref="A358">IFERROR(INDEX('Annex 2 EHV charges'!$D$11:$D$410, MATCH(0, IF(ISBLANK('Annex 2 EHV charges'!$D$11:$D$410),1, COUNTIF(A$4:$A357, 'Annex 2 EHV charges'!$D$11:$D$410)), 0)),"")</f>
        <v/>
      </c>
      <c r="B358" s="103" t="str">
        <f>IF($A358="","",VLOOKUP($A358,'Annex 2 EHV charges'!$D:$O,2,0))</f>
        <v/>
      </c>
      <c r="C358" s="104" t="str">
        <f>IF($A358="","",VLOOKUP($A358,'Annex 2 EHV charges'!$D:$O,3,0))</f>
        <v/>
      </c>
      <c r="D358" s="103" t="str">
        <f>IF($A358="","",VLOOKUP($A358,'Annex 2 EHV charges'!$D:$O,4,0))</f>
        <v/>
      </c>
      <c r="E358" s="105" t="str">
        <f>IFERROR(IF(VLOOKUP($A358,'Annex 2 EHV charges'!$D:$O,9,FALSE)=0,"",VLOOKUP($A358,'Annex 2 EHV charges'!$D:$O,9,FALSE)),"")</f>
        <v/>
      </c>
      <c r="F358" s="106" t="str">
        <f>IFERROR(IF(VLOOKUP($A358,'Annex 2 EHV charges'!$D:$O,10,FALSE)=0,"",VLOOKUP($A358,'Annex 2 EHV charges'!$D:$O,10,FALSE)),"")</f>
        <v/>
      </c>
      <c r="G358" s="107" t="str">
        <f>IFERROR(IF(VLOOKUP($A358,'Annex 2 EHV charges'!$D:$O,11,FALSE)=0,"",VLOOKUP($A358,'Annex 2 EHV charges'!$D:$O,11,FALSE)),"")</f>
        <v/>
      </c>
      <c r="H358" s="107" t="str">
        <f>IFERROR(IF(VLOOKUP($A358,'Annex 2 EHV charges'!$D:$O,12,FALSE)=0,"",VLOOKUP($A358,'Annex 2 EHV charges'!$D:$O,12,FALSE)),"")</f>
        <v/>
      </c>
    </row>
    <row r="359" spans="1:8" x14ac:dyDescent="0.2">
      <c r="A359" s="104" t="str">
        <f t="array" ref="A359">IFERROR(INDEX('Annex 2 EHV charges'!$D$11:$D$410, MATCH(0, IF(ISBLANK('Annex 2 EHV charges'!$D$11:$D$410),1, COUNTIF(A$4:$A358, 'Annex 2 EHV charges'!$D$11:$D$410)), 0)),"")</f>
        <v/>
      </c>
      <c r="B359" s="103" t="str">
        <f>IF($A359="","",VLOOKUP($A359,'Annex 2 EHV charges'!$D:$O,2,0))</f>
        <v/>
      </c>
      <c r="C359" s="104" t="str">
        <f>IF($A359="","",VLOOKUP($A359,'Annex 2 EHV charges'!$D:$O,3,0))</f>
        <v/>
      </c>
      <c r="D359" s="103" t="str">
        <f>IF($A359="","",VLOOKUP($A359,'Annex 2 EHV charges'!$D:$O,4,0))</f>
        <v/>
      </c>
      <c r="E359" s="105" t="str">
        <f>IFERROR(IF(VLOOKUP($A359,'Annex 2 EHV charges'!$D:$O,9,FALSE)=0,"",VLOOKUP($A359,'Annex 2 EHV charges'!$D:$O,9,FALSE)),"")</f>
        <v/>
      </c>
      <c r="F359" s="106" t="str">
        <f>IFERROR(IF(VLOOKUP($A359,'Annex 2 EHV charges'!$D:$O,10,FALSE)=0,"",VLOOKUP($A359,'Annex 2 EHV charges'!$D:$O,10,FALSE)),"")</f>
        <v/>
      </c>
      <c r="G359" s="107" t="str">
        <f>IFERROR(IF(VLOOKUP($A359,'Annex 2 EHV charges'!$D:$O,11,FALSE)=0,"",VLOOKUP($A359,'Annex 2 EHV charges'!$D:$O,11,FALSE)),"")</f>
        <v/>
      </c>
      <c r="H359" s="107" t="str">
        <f>IFERROR(IF(VLOOKUP($A359,'Annex 2 EHV charges'!$D:$O,12,FALSE)=0,"",VLOOKUP($A359,'Annex 2 EHV charges'!$D:$O,12,FALSE)),"")</f>
        <v/>
      </c>
    </row>
    <row r="360" spans="1:8" x14ac:dyDescent="0.2">
      <c r="A360" s="104" t="str">
        <f t="array" ref="A360">IFERROR(INDEX('Annex 2 EHV charges'!$D$11:$D$410, MATCH(0, IF(ISBLANK('Annex 2 EHV charges'!$D$11:$D$410),1, COUNTIF(A$4:$A359, 'Annex 2 EHV charges'!$D$11:$D$410)), 0)),"")</f>
        <v/>
      </c>
      <c r="B360" s="103" t="str">
        <f>IF($A360="","",VLOOKUP($A360,'Annex 2 EHV charges'!$D:$O,2,0))</f>
        <v/>
      </c>
      <c r="C360" s="104" t="str">
        <f>IF($A360="","",VLOOKUP($A360,'Annex 2 EHV charges'!$D:$O,3,0))</f>
        <v/>
      </c>
      <c r="D360" s="103" t="str">
        <f>IF($A360="","",VLOOKUP($A360,'Annex 2 EHV charges'!$D:$O,4,0))</f>
        <v/>
      </c>
      <c r="E360" s="105" t="str">
        <f>IFERROR(IF(VLOOKUP($A360,'Annex 2 EHV charges'!$D:$O,9,FALSE)=0,"",VLOOKUP($A360,'Annex 2 EHV charges'!$D:$O,9,FALSE)),"")</f>
        <v/>
      </c>
      <c r="F360" s="106" t="str">
        <f>IFERROR(IF(VLOOKUP($A360,'Annex 2 EHV charges'!$D:$O,10,FALSE)=0,"",VLOOKUP($A360,'Annex 2 EHV charges'!$D:$O,10,FALSE)),"")</f>
        <v/>
      </c>
      <c r="G360" s="107" t="str">
        <f>IFERROR(IF(VLOOKUP($A360,'Annex 2 EHV charges'!$D:$O,11,FALSE)=0,"",VLOOKUP($A360,'Annex 2 EHV charges'!$D:$O,11,FALSE)),"")</f>
        <v/>
      </c>
      <c r="H360" s="107" t="str">
        <f>IFERROR(IF(VLOOKUP($A360,'Annex 2 EHV charges'!$D:$O,12,FALSE)=0,"",VLOOKUP($A360,'Annex 2 EHV charges'!$D:$O,12,FALSE)),"")</f>
        <v/>
      </c>
    </row>
    <row r="361" spans="1:8" x14ac:dyDescent="0.2">
      <c r="A361" s="104" t="str">
        <f t="array" ref="A361">IFERROR(INDEX('Annex 2 EHV charges'!$D$11:$D$410, MATCH(0, IF(ISBLANK('Annex 2 EHV charges'!$D$11:$D$410),1, COUNTIF(A$4:$A360, 'Annex 2 EHV charges'!$D$11:$D$410)), 0)),"")</f>
        <v/>
      </c>
      <c r="B361" s="103" t="str">
        <f>IF($A361="","",VLOOKUP($A361,'Annex 2 EHV charges'!$D:$O,2,0))</f>
        <v/>
      </c>
      <c r="C361" s="104" t="str">
        <f>IF($A361="","",VLOOKUP($A361,'Annex 2 EHV charges'!$D:$O,3,0))</f>
        <v/>
      </c>
      <c r="D361" s="103" t="str">
        <f>IF($A361="","",VLOOKUP($A361,'Annex 2 EHV charges'!$D:$O,4,0))</f>
        <v/>
      </c>
      <c r="E361" s="105" t="str">
        <f>IFERROR(IF(VLOOKUP($A361,'Annex 2 EHV charges'!$D:$O,9,FALSE)=0,"",VLOOKUP($A361,'Annex 2 EHV charges'!$D:$O,9,FALSE)),"")</f>
        <v/>
      </c>
      <c r="F361" s="106" t="str">
        <f>IFERROR(IF(VLOOKUP($A361,'Annex 2 EHV charges'!$D:$O,10,FALSE)=0,"",VLOOKUP($A361,'Annex 2 EHV charges'!$D:$O,10,FALSE)),"")</f>
        <v/>
      </c>
      <c r="G361" s="107" t="str">
        <f>IFERROR(IF(VLOOKUP($A361,'Annex 2 EHV charges'!$D:$O,11,FALSE)=0,"",VLOOKUP($A361,'Annex 2 EHV charges'!$D:$O,11,FALSE)),"")</f>
        <v/>
      </c>
      <c r="H361" s="107" t="str">
        <f>IFERROR(IF(VLOOKUP($A361,'Annex 2 EHV charges'!$D:$O,12,FALSE)=0,"",VLOOKUP($A361,'Annex 2 EHV charges'!$D:$O,12,FALSE)),"")</f>
        <v/>
      </c>
    </row>
    <row r="362" spans="1:8" x14ac:dyDescent="0.2">
      <c r="A362" s="104" t="str">
        <f t="array" ref="A362">IFERROR(INDEX('Annex 2 EHV charges'!$D$11:$D$410, MATCH(0, IF(ISBLANK('Annex 2 EHV charges'!$D$11:$D$410),1, COUNTIF(A$4:$A361, 'Annex 2 EHV charges'!$D$11:$D$410)), 0)),"")</f>
        <v/>
      </c>
      <c r="B362" s="103" t="str">
        <f>IF($A362="","",VLOOKUP($A362,'Annex 2 EHV charges'!$D:$O,2,0))</f>
        <v/>
      </c>
      <c r="C362" s="104" t="str">
        <f>IF($A362="","",VLOOKUP($A362,'Annex 2 EHV charges'!$D:$O,3,0))</f>
        <v/>
      </c>
      <c r="D362" s="103" t="str">
        <f>IF($A362="","",VLOOKUP($A362,'Annex 2 EHV charges'!$D:$O,4,0))</f>
        <v/>
      </c>
      <c r="E362" s="105" t="str">
        <f>IFERROR(IF(VLOOKUP($A362,'Annex 2 EHV charges'!$D:$O,9,FALSE)=0,"",VLOOKUP($A362,'Annex 2 EHV charges'!$D:$O,9,FALSE)),"")</f>
        <v/>
      </c>
      <c r="F362" s="106" t="str">
        <f>IFERROR(IF(VLOOKUP($A362,'Annex 2 EHV charges'!$D:$O,10,FALSE)=0,"",VLOOKUP($A362,'Annex 2 EHV charges'!$D:$O,10,FALSE)),"")</f>
        <v/>
      </c>
      <c r="G362" s="107" t="str">
        <f>IFERROR(IF(VLOOKUP($A362,'Annex 2 EHV charges'!$D:$O,11,FALSE)=0,"",VLOOKUP($A362,'Annex 2 EHV charges'!$D:$O,11,FALSE)),"")</f>
        <v/>
      </c>
      <c r="H362" s="107" t="str">
        <f>IFERROR(IF(VLOOKUP($A362,'Annex 2 EHV charges'!$D:$O,12,FALSE)=0,"",VLOOKUP($A362,'Annex 2 EHV charges'!$D:$O,12,FALSE)),"")</f>
        <v/>
      </c>
    </row>
    <row r="363" spans="1:8" x14ac:dyDescent="0.2">
      <c r="A363" s="104" t="str">
        <f t="array" ref="A363">IFERROR(INDEX('Annex 2 EHV charges'!$D$11:$D$410, MATCH(0, IF(ISBLANK('Annex 2 EHV charges'!$D$11:$D$410),1, COUNTIF(A$4:$A362, 'Annex 2 EHV charges'!$D$11:$D$410)), 0)),"")</f>
        <v/>
      </c>
      <c r="B363" s="103" t="str">
        <f>IF($A363="","",VLOOKUP($A363,'Annex 2 EHV charges'!$D:$O,2,0))</f>
        <v/>
      </c>
      <c r="C363" s="104" t="str">
        <f>IF($A363="","",VLOOKUP($A363,'Annex 2 EHV charges'!$D:$O,3,0))</f>
        <v/>
      </c>
      <c r="D363" s="103" t="str">
        <f>IF($A363="","",VLOOKUP($A363,'Annex 2 EHV charges'!$D:$O,4,0))</f>
        <v/>
      </c>
      <c r="E363" s="105" t="str">
        <f>IFERROR(IF(VLOOKUP($A363,'Annex 2 EHV charges'!$D:$O,9,FALSE)=0,"",VLOOKUP($A363,'Annex 2 EHV charges'!$D:$O,9,FALSE)),"")</f>
        <v/>
      </c>
      <c r="F363" s="106" t="str">
        <f>IFERROR(IF(VLOOKUP($A363,'Annex 2 EHV charges'!$D:$O,10,FALSE)=0,"",VLOOKUP($A363,'Annex 2 EHV charges'!$D:$O,10,FALSE)),"")</f>
        <v/>
      </c>
      <c r="G363" s="107" t="str">
        <f>IFERROR(IF(VLOOKUP($A363,'Annex 2 EHV charges'!$D:$O,11,FALSE)=0,"",VLOOKUP($A363,'Annex 2 EHV charges'!$D:$O,11,FALSE)),"")</f>
        <v/>
      </c>
      <c r="H363" s="107" t="str">
        <f>IFERROR(IF(VLOOKUP($A363,'Annex 2 EHV charges'!$D:$O,12,FALSE)=0,"",VLOOKUP($A363,'Annex 2 EHV charges'!$D:$O,12,FALSE)),"")</f>
        <v/>
      </c>
    </row>
    <row r="364" spans="1:8" x14ac:dyDescent="0.2">
      <c r="A364" s="104" t="str">
        <f t="array" ref="A364">IFERROR(INDEX('Annex 2 EHV charges'!$D$11:$D$410, MATCH(0, IF(ISBLANK('Annex 2 EHV charges'!$D$11:$D$410),1, COUNTIF(A$4:$A363, 'Annex 2 EHV charges'!$D$11:$D$410)), 0)),"")</f>
        <v/>
      </c>
      <c r="B364" s="103" t="str">
        <f>IF($A364="","",VLOOKUP($A364,'Annex 2 EHV charges'!$D:$O,2,0))</f>
        <v/>
      </c>
      <c r="C364" s="104" t="str">
        <f>IF($A364="","",VLOOKUP($A364,'Annex 2 EHV charges'!$D:$O,3,0))</f>
        <v/>
      </c>
      <c r="D364" s="103" t="str">
        <f>IF($A364="","",VLOOKUP($A364,'Annex 2 EHV charges'!$D:$O,4,0))</f>
        <v/>
      </c>
      <c r="E364" s="105" t="str">
        <f>IFERROR(IF(VLOOKUP($A364,'Annex 2 EHV charges'!$D:$O,9,FALSE)=0,"",VLOOKUP($A364,'Annex 2 EHV charges'!$D:$O,9,FALSE)),"")</f>
        <v/>
      </c>
      <c r="F364" s="106" t="str">
        <f>IFERROR(IF(VLOOKUP($A364,'Annex 2 EHV charges'!$D:$O,10,FALSE)=0,"",VLOOKUP($A364,'Annex 2 EHV charges'!$D:$O,10,FALSE)),"")</f>
        <v/>
      </c>
      <c r="G364" s="107" t="str">
        <f>IFERROR(IF(VLOOKUP($A364,'Annex 2 EHV charges'!$D:$O,11,FALSE)=0,"",VLOOKUP($A364,'Annex 2 EHV charges'!$D:$O,11,FALSE)),"")</f>
        <v/>
      </c>
      <c r="H364" s="107" t="str">
        <f>IFERROR(IF(VLOOKUP($A364,'Annex 2 EHV charges'!$D:$O,12,FALSE)=0,"",VLOOKUP($A364,'Annex 2 EHV charges'!$D:$O,12,FALSE)),"")</f>
        <v/>
      </c>
    </row>
    <row r="365" spans="1:8" x14ac:dyDescent="0.2">
      <c r="A365" s="104" t="str">
        <f t="array" ref="A365">IFERROR(INDEX('Annex 2 EHV charges'!$D$11:$D$410, MATCH(0, IF(ISBLANK('Annex 2 EHV charges'!$D$11:$D$410),1, COUNTIF(A$4:$A364, 'Annex 2 EHV charges'!$D$11:$D$410)), 0)),"")</f>
        <v/>
      </c>
      <c r="B365" s="103" t="str">
        <f>IF($A365="","",VLOOKUP($A365,'Annex 2 EHV charges'!$D:$O,2,0))</f>
        <v/>
      </c>
      <c r="C365" s="104" t="str">
        <f>IF($A365="","",VLOOKUP($A365,'Annex 2 EHV charges'!$D:$O,3,0))</f>
        <v/>
      </c>
      <c r="D365" s="103" t="str">
        <f>IF($A365="","",VLOOKUP($A365,'Annex 2 EHV charges'!$D:$O,4,0))</f>
        <v/>
      </c>
      <c r="E365" s="105" t="str">
        <f>IFERROR(IF(VLOOKUP($A365,'Annex 2 EHV charges'!$D:$O,9,FALSE)=0,"",VLOOKUP($A365,'Annex 2 EHV charges'!$D:$O,9,FALSE)),"")</f>
        <v/>
      </c>
      <c r="F365" s="106" t="str">
        <f>IFERROR(IF(VLOOKUP($A365,'Annex 2 EHV charges'!$D:$O,10,FALSE)=0,"",VLOOKUP($A365,'Annex 2 EHV charges'!$D:$O,10,FALSE)),"")</f>
        <v/>
      </c>
      <c r="G365" s="107" t="str">
        <f>IFERROR(IF(VLOOKUP($A365,'Annex 2 EHV charges'!$D:$O,11,FALSE)=0,"",VLOOKUP($A365,'Annex 2 EHV charges'!$D:$O,11,FALSE)),"")</f>
        <v/>
      </c>
      <c r="H365" s="107" t="str">
        <f>IFERROR(IF(VLOOKUP($A365,'Annex 2 EHV charges'!$D:$O,12,FALSE)=0,"",VLOOKUP($A365,'Annex 2 EHV charges'!$D:$O,12,FALSE)),"")</f>
        <v/>
      </c>
    </row>
    <row r="366" spans="1:8" x14ac:dyDescent="0.2">
      <c r="A366" s="104" t="str">
        <f t="array" ref="A366">IFERROR(INDEX('Annex 2 EHV charges'!$D$11:$D$410, MATCH(0, IF(ISBLANK('Annex 2 EHV charges'!$D$11:$D$410),1, COUNTIF(A$4:$A365, 'Annex 2 EHV charges'!$D$11:$D$410)), 0)),"")</f>
        <v/>
      </c>
      <c r="B366" s="103" t="str">
        <f>IF($A366="","",VLOOKUP($A366,'Annex 2 EHV charges'!$D:$O,2,0))</f>
        <v/>
      </c>
      <c r="C366" s="104" t="str">
        <f>IF($A366="","",VLOOKUP($A366,'Annex 2 EHV charges'!$D:$O,3,0))</f>
        <v/>
      </c>
      <c r="D366" s="103" t="str">
        <f>IF($A366="","",VLOOKUP($A366,'Annex 2 EHV charges'!$D:$O,4,0))</f>
        <v/>
      </c>
      <c r="E366" s="105" t="str">
        <f>IFERROR(IF(VLOOKUP($A366,'Annex 2 EHV charges'!$D:$O,9,FALSE)=0,"",VLOOKUP($A366,'Annex 2 EHV charges'!$D:$O,9,FALSE)),"")</f>
        <v/>
      </c>
      <c r="F366" s="106" t="str">
        <f>IFERROR(IF(VLOOKUP($A366,'Annex 2 EHV charges'!$D:$O,10,FALSE)=0,"",VLOOKUP($A366,'Annex 2 EHV charges'!$D:$O,10,FALSE)),"")</f>
        <v/>
      </c>
      <c r="G366" s="107" t="str">
        <f>IFERROR(IF(VLOOKUP($A366,'Annex 2 EHV charges'!$D:$O,11,FALSE)=0,"",VLOOKUP($A366,'Annex 2 EHV charges'!$D:$O,11,FALSE)),"")</f>
        <v/>
      </c>
      <c r="H366" s="107" t="str">
        <f>IFERROR(IF(VLOOKUP($A366,'Annex 2 EHV charges'!$D:$O,12,FALSE)=0,"",VLOOKUP($A366,'Annex 2 EHV charges'!$D:$O,12,FALSE)),"")</f>
        <v/>
      </c>
    </row>
    <row r="367" spans="1:8" x14ac:dyDescent="0.2">
      <c r="A367" s="104" t="str">
        <f t="array" ref="A367">IFERROR(INDEX('Annex 2 EHV charges'!$D$11:$D$410, MATCH(0, IF(ISBLANK('Annex 2 EHV charges'!$D$11:$D$410),1, COUNTIF(A$4:$A366, 'Annex 2 EHV charges'!$D$11:$D$410)), 0)),"")</f>
        <v/>
      </c>
      <c r="B367" s="103" t="str">
        <f>IF($A367="","",VLOOKUP($A367,'Annex 2 EHV charges'!$D:$O,2,0))</f>
        <v/>
      </c>
      <c r="C367" s="104" t="str">
        <f>IF($A367="","",VLOOKUP($A367,'Annex 2 EHV charges'!$D:$O,3,0))</f>
        <v/>
      </c>
      <c r="D367" s="103" t="str">
        <f>IF($A367="","",VLOOKUP($A367,'Annex 2 EHV charges'!$D:$O,4,0))</f>
        <v/>
      </c>
      <c r="E367" s="105" t="str">
        <f>IFERROR(IF(VLOOKUP($A367,'Annex 2 EHV charges'!$D:$O,9,FALSE)=0,"",VLOOKUP($A367,'Annex 2 EHV charges'!$D:$O,9,FALSE)),"")</f>
        <v/>
      </c>
      <c r="F367" s="106" t="str">
        <f>IFERROR(IF(VLOOKUP($A367,'Annex 2 EHV charges'!$D:$O,10,FALSE)=0,"",VLOOKUP($A367,'Annex 2 EHV charges'!$D:$O,10,FALSE)),"")</f>
        <v/>
      </c>
      <c r="G367" s="107" t="str">
        <f>IFERROR(IF(VLOOKUP($A367,'Annex 2 EHV charges'!$D:$O,11,FALSE)=0,"",VLOOKUP($A367,'Annex 2 EHV charges'!$D:$O,11,FALSE)),"")</f>
        <v/>
      </c>
      <c r="H367" s="107" t="str">
        <f>IFERROR(IF(VLOOKUP($A367,'Annex 2 EHV charges'!$D:$O,12,FALSE)=0,"",VLOOKUP($A367,'Annex 2 EHV charges'!$D:$O,12,FALSE)),"")</f>
        <v/>
      </c>
    </row>
    <row r="368" spans="1:8" x14ac:dyDescent="0.2">
      <c r="A368" s="104" t="str">
        <f t="array" ref="A368">IFERROR(INDEX('Annex 2 EHV charges'!$D$11:$D$410, MATCH(0, IF(ISBLANK('Annex 2 EHV charges'!$D$11:$D$410),1, COUNTIF(A$4:$A367, 'Annex 2 EHV charges'!$D$11:$D$410)), 0)),"")</f>
        <v/>
      </c>
      <c r="B368" s="103" t="str">
        <f>IF($A368="","",VLOOKUP($A368,'Annex 2 EHV charges'!$D:$O,2,0))</f>
        <v/>
      </c>
      <c r="C368" s="104" t="str">
        <f>IF($A368="","",VLOOKUP($A368,'Annex 2 EHV charges'!$D:$O,3,0))</f>
        <v/>
      </c>
      <c r="D368" s="103" t="str">
        <f>IF($A368="","",VLOOKUP($A368,'Annex 2 EHV charges'!$D:$O,4,0))</f>
        <v/>
      </c>
      <c r="E368" s="105" t="str">
        <f>IFERROR(IF(VLOOKUP($A368,'Annex 2 EHV charges'!$D:$O,9,FALSE)=0,"",VLOOKUP($A368,'Annex 2 EHV charges'!$D:$O,9,FALSE)),"")</f>
        <v/>
      </c>
      <c r="F368" s="106" t="str">
        <f>IFERROR(IF(VLOOKUP($A368,'Annex 2 EHV charges'!$D:$O,10,FALSE)=0,"",VLOOKUP($A368,'Annex 2 EHV charges'!$D:$O,10,FALSE)),"")</f>
        <v/>
      </c>
      <c r="G368" s="107" t="str">
        <f>IFERROR(IF(VLOOKUP($A368,'Annex 2 EHV charges'!$D:$O,11,FALSE)=0,"",VLOOKUP($A368,'Annex 2 EHV charges'!$D:$O,11,FALSE)),"")</f>
        <v/>
      </c>
      <c r="H368" s="107" t="str">
        <f>IFERROR(IF(VLOOKUP($A368,'Annex 2 EHV charges'!$D:$O,12,FALSE)=0,"",VLOOKUP($A368,'Annex 2 EHV charges'!$D:$O,12,FALSE)),"")</f>
        <v/>
      </c>
    </row>
    <row r="369" spans="1:8" x14ac:dyDescent="0.2">
      <c r="A369" s="104" t="str">
        <f t="array" ref="A369">IFERROR(INDEX('Annex 2 EHV charges'!$D$11:$D$410, MATCH(0, IF(ISBLANK('Annex 2 EHV charges'!$D$11:$D$410),1, COUNTIF(A$4:$A368, 'Annex 2 EHV charges'!$D$11:$D$410)), 0)),"")</f>
        <v/>
      </c>
      <c r="B369" s="103" t="str">
        <f>IF($A369="","",VLOOKUP($A369,'Annex 2 EHV charges'!$D:$O,2,0))</f>
        <v/>
      </c>
      <c r="C369" s="104" t="str">
        <f>IF($A369="","",VLOOKUP($A369,'Annex 2 EHV charges'!$D:$O,3,0))</f>
        <v/>
      </c>
      <c r="D369" s="103" t="str">
        <f>IF($A369="","",VLOOKUP($A369,'Annex 2 EHV charges'!$D:$O,4,0))</f>
        <v/>
      </c>
      <c r="E369" s="105" t="str">
        <f>IFERROR(IF(VLOOKUP($A369,'Annex 2 EHV charges'!$D:$O,9,FALSE)=0,"",VLOOKUP($A369,'Annex 2 EHV charges'!$D:$O,9,FALSE)),"")</f>
        <v/>
      </c>
      <c r="F369" s="106" t="str">
        <f>IFERROR(IF(VLOOKUP($A369,'Annex 2 EHV charges'!$D:$O,10,FALSE)=0,"",VLOOKUP($A369,'Annex 2 EHV charges'!$D:$O,10,FALSE)),"")</f>
        <v/>
      </c>
      <c r="G369" s="107" t="str">
        <f>IFERROR(IF(VLOOKUP($A369,'Annex 2 EHV charges'!$D:$O,11,FALSE)=0,"",VLOOKUP($A369,'Annex 2 EHV charges'!$D:$O,11,FALSE)),"")</f>
        <v/>
      </c>
      <c r="H369" s="107" t="str">
        <f>IFERROR(IF(VLOOKUP($A369,'Annex 2 EHV charges'!$D:$O,12,FALSE)=0,"",VLOOKUP($A369,'Annex 2 EHV charges'!$D:$O,12,FALSE)),"")</f>
        <v/>
      </c>
    </row>
    <row r="370" spans="1:8" x14ac:dyDescent="0.2">
      <c r="A370" s="104" t="str">
        <f t="array" ref="A370">IFERROR(INDEX('Annex 2 EHV charges'!$D$11:$D$410, MATCH(0, IF(ISBLANK('Annex 2 EHV charges'!$D$11:$D$410),1, COUNTIF(A$4:$A369, 'Annex 2 EHV charges'!$D$11:$D$410)), 0)),"")</f>
        <v/>
      </c>
      <c r="B370" s="103" t="str">
        <f>IF($A370="","",VLOOKUP($A370,'Annex 2 EHV charges'!$D:$O,2,0))</f>
        <v/>
      </c>
      <c r="C370" s="104" t="str">
        <f>IF($A370="","",VLOOKUP($A370,'Annex 2 EHV charges'!$D:$O,3,0))</f>
        <v/>
      </c>
      <c r="D370" s="103" t="str">
        <f>IF($A370="","",VLOOKUP($A370,'Annex 2 EHV charges'!$D:$O,4,0))</f>
        <v/>
      </c>
      <c r="E370" s="105" t="str">
        <f>IFERROR(IF(VLOOKUP($A370,'Annex 2 EHV charges'!$D:$O,9,FALSE)=0,"",VLOOKUP($A370,'Annex 2 EHV charges'!$D:$O,9,FALSE)),"")</f>
        <v/>
      </c>
      <c r="F370" s="106" t="str">
        <f>IFERROR(IF(VLOOKUP($A370,'Annex 2 EHV charges'!$D:$O,10,FALSE)=0,"",VLOOKUP($A370,'Annex 2 EHV charges'!$D:$O,10,FALSE)),"")</f>
        <v/>
      </c>
      <c r="G370" s="107" t="str">
        <f>IFERROR(IF(VLOOKUP($A370,'Annex 2 EHV charges'!$D:$O,11,FALSE)=0,"",VLOOKUP($A370,'Annex 2 EHV charges'!$D:$O,11,FALSE)),"")</f>
        <v/>
      </c>
      <c r="H370" s="107" t="str">
        <f>IFERROR(IF(VLOOKUP($A370,'Annex 2 EHV charges'!$D:$O,12,FALSE)=0,"",VLOOKUP($A370,'Annex 2 EHV charges'!$D:$O,12,FALSE)),"")</f>
        <v/>
      </c>
    </row>
    <row r="371" spans="1:8" x14ac:dyDescent="0.2">
      <c r="A371" s="104" t="str">
        <f t="array" ref="A371">IFERROR(INDEX('Annex 2 EHV charges'!$D$11:$D$410, MATCH(0, IF(ISBLANK('Annex 2 EHV charges'!$D$11:$D$410),1, COUNTIF(A$4:$A370, 'Annex 2 EHV charges'!$D$11:$D$410)), 0)),"")</f>
        <v/>
      </c>
      <c r="B371" s="103" t="str">
        <f>IF($A371="","",VLOOKUP($A371,'Annex 2 EHV charges'!$D:$O,2,0))</f>
        <v/>
      </c>
      <c r="C371" s="104" t="str">
        <f>IF($A371="","",VLOOKUP($A371,'Annex 2 EHV charges'!$D:$O,3,0))</f>
        <v/>
      </c>
      <c r="D371" s="103" t="str">
        <f>IF($A371="","",VLOOKUP($A371,'Annex 2 EHV charges'!$D:$O,4,0))</f>
        <v/>
      </c>
      <c r="E371" s="105" t="str">
        <f>IFERROR(IF(VLOOKUP($A371,'Annex 2 EHV charges'!$D:$O,9,FALSE)=0,"",VLOOKUP($A371,'Annex 2 EHV charges'!$D:$O,9,FALSE)),"")</f>
        <v/>
      </c>
      <c r="F371" s="106" t="str">
        <f>IFERROR(IF(VLOOKUP($A371,'Annex 2 EHV charges'!$D:$O,10,FALSE)=0,"",VLOOKUP($A371,'Annex 2 EHV charges'!$D:$O,10,FALSE)),"")</f>
        <v/>
      </c>
      <c r="G371" s="107" t="str">
        <f>IFERROR(IF(VLOOKUP($A371,'Annex 2 EHV charges'!$D:$O,11,FALSE)=0,"",VLOOKUP($A371,'Annex 2 EHV charges'!$D:$O,11,FALSE)),"")</f>
        <v/>
      </c>
      <c r="H371" s="107" t="str">
        <f>IFERROR(IF(VLOOKUP($A371,'Annex 2 EHV charges'!$D:$O,12,FALSE)=0,"",VLOOKUP($A371,'Annex 2 EHV charges'!$D:$O,12,FALSE)),"")</f>
        <v/>
      </c>
    </row>
    <row r="372" spans="1:8" x14ac:dyDescent="0.2">
      <c r="A372" s="104" t="str">
        <f t="array" ref="A372">IFERROR(INDEX('Annex 2 EHV charges'!$D$11:$D$410, MATCH(0, IF(ISBLANK('Annex 2 EHV charges'!$D$11:$D$410),1, COUNTIF(A$4:$A371, 'Annex 2 EHV charges'!$D$11:$D$410)), 0)),"")</f>
        <v/>
      </c>
      <c r="B372" s="103" t="str">
        <f>IF($A372="","",VLOOKUP($A372,'Annex 2 EHV charges'!$D:$O,2,0))</f>
        <v/>
      </c>
      <c r="C372" s="104" t="str">
        <f>IF($A372="","",VLOOKUP($A372,'Annex 2 EHV charges'!$D:$O,3,0))</f>
        <v/>
      </c>
      <c r="D372" s="103" t="str">
        <f>IF($A372="","",VLOOKUP($A372,'Annex 2 EHV charges'!$D:$O,4,0))</f>
        <v/>
      </c>
      <c r="E372" s="105" t="str">
        <f>IFERROR(IF(VLOOKUP($A372,'Annex 2 EHV charges'!$D:$O,9,FALSE)=0,"",VLOOKUP($A372,'Annex 2 EHV charges'!$D:$O,9,FALSE)),"")</f>
        <v/>
      </c>
      <c r="F372" s="106" t="str">
        <f>IFERROR(IF(VLOOKUP($A372,'Annex 2 EHV charges'!$D:$O,10,FALSE)=0,"",VLOOKUP($A372,'Annex 2 EHV charges'!$D:$O,10,FALSE)),"")</f>
        <v/>
      </c>
      <c r="G372" s="107" t="str">
        <f>IFERROR(IF(VLOOKUP($A372,'Annex 2 EHV charges'!$D:$O,11,FALSE)=0,"",VLOOKUP($A372,'Annex 2 EHV charges'!$D:$O,11,FALSE)),"")</f>
        <v/>
      </c>
      <c r="H372" s="107" t="str">
        <f>IFERROR(IF(VLOOKUP($A372,'Annex 2 EHV charges'!$D:$O,12,FALSE)=0,"",VLOOKUP($A372,'Annex 2 EHV charges'!$D:$O,12,FALSE)),"")</f>
        <v/>
      </c>
    </row>
    <row r="373" spans="1:8" x14ac:dyDescent="0.2">
      <c r="A373" s="104" t="str">
        <f t="array" ref="A373">IFERROR(INDEX('Annex 2 EHV charges'!$D$11:$D$410, MATCH(0, IF(ISBLANK('Annex 2 EHV charges'!$D$11:$D$410),1, COUNTIF(A$4:$A372, 'Annex 2 EHV charges'!$D$11:$D$410)), 0)),"")</f>
        <v/>
      </c>
      <c r="B373" s="103" t="str">
        <f>IF($A373="","",VLOOKUP($A373,'Annex 2 EHV charges'!$D:$O,2,0))</f>
        <v/>
      </c>
      <c r="C373" s="104" t="str">
        <f>IF($A373="","",VLOOKUP($A373,'Annex 2 EHV charges'!$D:$O,3,0))</f>
        <v/>
      </c>
      <c r="D373" s="103" t="str">
        <f>IF($A373="","",VLOOKUP($A373,'Annex 2 EHV charges'!$D:$O,4,0))</f>
        <v/>
      </c>
      <c r="E373" s="105" t="str">
        <f>IFERROR(IF(VLOOKUP($A373,'Annex 2 EHV charges'!$D:$O,9,FALSE)=0,"",VLOOKUP($A373,'Annex 2 EHV charges'!$D:$O,9,FALSE)),"")</f>
        <v/>
      </c>
      <c r="F373" s="106" t="str">
        <f>IFERROR(IF(VLOOKUP($A373,'Annex 2 EHV charges'!$D:$O,10,FALSE)=0,"",VLOOKUP($A373,'Annex 2 EHV charges'!$D:$O,10,FALSE)),"")</f>
        <v/>
      </c>
      <c r="G373" s="107" t="str">
        <f>IFERROR(IF(VLOOKUP($A373,'Annex 2 EHV charges'!$D:$O,11,FALSE)=0,"",VLOOKUP($A373,'Annex 2 EHV charges'!$D:$O,11,FALSE)),"")</f>
        <v/>
      </c>
      <c r="H373" s="107" t="str">
        <f>IFERROR(IF(VLOOKUP($A373,'Annex 2 EHV charges'!$D:$O,12,FALSE)=0,"",VLOOKUP($A373,'Annex 2 EHV charges'!$D:$O,12,FALSE)),"")</f>
        <v/>
      </c>
    </row>
    <row r="374" spans="1:8" x14ac:dyDescent="0.2">
      <c r="A374" s="104" t="str">
        <f t="array" ref="A374">IFERROR(INDEX('Annex 2 EHV charges'!$D$11:$D$410, MATCH(0, IF(ISBLANK('Annex 2 EHV charges'!$D$11:$D$410),1, COUNTIF(A$4:$A373, 'Annex 2 EHV charges'!$D$11:$D$410)), 0)),"")</f>
        <v/>
      </c>
      <c r="B374" s="103" t="str">
        <f>IF($A374="","",VLOOKUP($A374,'Annex 2 EHV charges'!$D:$O,2,0))</f>
        <v/>
      </c>
      <c r="C374" s="104" t="str">
        <f>IF($A374="","",VLOOKUP($A374,'Annex 2 EHV charges'!$D:$O,3,0))</f>
        <v/>
      </c>
      <c r="D374" s="103" t="str">
        <f>IF($A374="","",VLOOKUP($A374,'Annex 2 EHV charges'!$D:$O,4,0))</f>
        <v/>
      </c>
      <c r="E374" s="105" t="str">
        <f>IFERROR(IF(VLOOKUP($A374,'Annex 2 EHV charges'!$D:$O,9,FALSE)=0,"",VLOOKUP($A374,'Annex 2 EHV charges'!$D:$O,9,FALSE)),"")</f>
        <v/>
      </c>
      <c r="F374" s="106" t="str">
        <f>IFERROR(IF(VLOOKUP($A374,'Annex 2 EHV charges'!$D:$O,10,FALSE)=0,"",VLOOKUP($A374,'Annex 2 EHV charges'!$D:$O,10,FALSE)),"")</f>
        <v/>
      </c>
      <c r="G374" s="107" t="str">
        <f>IFERROR(IF(VLOOKUP($A374,'Annex 2 EHV charges'!$D:$O,11,FALSE)=0,"",VLOOKUP($A374,'Annex 2 EHV charges'!$D:$O,11,FALSE)),"")</f>
        <v/>
      </c>
      <c r="H374" s="107" t="str">
        <f>IFERROR(IF(VLOOKUP($A374,'Annex 2 EHV charges'!$D:$O,12,FALSE)=0,"",VLOOKUP($A374,'Annex 2 EHV charges'!$D:$O,12,FALSE)),"")</f>
        <v/>
      </c>
    </row>
    <row r="375" spans="1:8" x14ac:dyDescent="0.2">
      <c r="A375" s="104" t="str">
        <f t="array" ref="A375">IFERROR(INDEX('Annex 2 EHV charges'!$D$11:$D$410, MATCH(0, IF(ISBLANK('Annex 2 EHV charges'!$D$11:$D$410),1, COUNTIF(A$4:$A374, 'Annex 2 EHV charges'!$D$11:$D$410)), 0)),"")</f>
        <v/>
      </c>
      <c r="B375" s="103" t="str">
        <f>IF($A375="","",VLOOKUP($A375,'Annex 2 EHV charges'!$D:$O,2,0))</f>
        <v/>
      </c>
      <c r="C375" s="104" t="str">
        <f>IF($A375="","",VLOOKUP($A375,'Annex 2 EHV charges'!$D:$O,3,0))</f>
        <v/>
      </c>
      <c r="D375" s="103" t="str">
        <f>IF($A375="","",VLOOKUP($A375,'Annex 2 EHV charges'!$D:$O,4,0))</f>
        <v/>
      </c>
      <c r="E375" s="105" t="str">
        <f>IFERROR(IF(VLOOKUP($A375,'Annex 2 EHV charges'!$D:$O,9,FALSE)=0,"",VLOOKUP($A375,'Annex 2 EHV charges'!$D:$O,9,FALSE)),"")</f>
        <v/>
      </c>
      <c r="F375" s="106" t="str">
        <f>IFERROR(IF(VLOOKUP($A375,'Annex 2 EHV charges'!$D:$O,10,FALSE)=0,"",VLOOKUP($A375,'Annex 2 EHV charges'!$D:$O,10,FALSE)),"")</f>
        <v/>
      </c>
      <c r="G375" s="107" t="str">
        <f>IFERROR(IF(VLOOKUP($A375,'Annex 2 EHV charges'!$D:$O,11,FALSE)=0,"",VLOOKUP($A375,'Annex 2 EHV charges'!$D:$O,11,FALSE)),"")</f>
        <v/>
      </c>
      <c r="H375" s="107" t="str">
        <f>IFERROR(IF(VLOOKUP($A375,'Annex 2 EHV charges'!$D:$O,12,FALSE)=0,"",VLOOKUP($A375,'Annex 2 EHV charges'!$D:$O,12,FALSE)),"")</f>
        <v/>
      </c>
    </row>
    <row r="376" spans="1:8" x14ac:dyDescent="0.2">
      <c r="A376" s="104" t="str">
        <f t="array" ref="A376">IFERROR(INDEX('Annex 2 EHV charges'!$D$11:$D$410, MATCH(0, IF(ISBLANK('Annex 2 EHV charges'!$D$11:$D$410),1, COUNTIF(A$4:$A375, 'Annex 2 EHV charges'!$D$11:$D$410)), 0)),"")</f>
        <v/>
      </c>
      <c r="B376" s="103" t="str">
        <f>IF($A376="","",VLOOKUP($A376,'Annex 2 EHV charges'!$D:$O,2,0))</f>
        <v/>
      </c>
      <c r="C376" s="104" t="str">
        <f>IF($A376="","",VLOOKUP($A376,'Annex 2 EHV charges'!$D:$O,3,0))</f>
        <v/>
      </c>
      <c r="D376" s="103" t="str">
        <f>IF($A376="","",VLOOKUP($A376,'Annex 2 EHV charges'!$D:$O,4,0))</f>
        <v/>
      </c>
      <c r="E376" s="105" t="str">
        <f>IFERROR(IF(VLOOKUP($A376,'Annex 2 EHV charges'!$D:$O,9,FALSE)=0,"",VLOOKUP($A376,'Annex 2 EHV charges'!$D:$O,9,FALSE)),"")</f>
        <v/>
      </c>
      <c r="F376" s="106" t="str">
        <f>IFERROR(IF(VLOOKUP($A376,'Annex 2 EHV charges'!$D:$O,10,FALSE)=0,"",VLOOKUP($A376,'Annex 2 EHV charges'!$D:$O,10,FALSE)),"")</f>
        <v/>
      </c>
      <c r="G376" s="107" t="str">
        <f>IFERROR(IF(VLOOKUP($A376,'Annex 2 EHV charges'!$D:$O,11,FALSE)=0,"",VLOOKUP($A376,'Annex 2 EHV charges'!$D:$O,11,FALSE)),"")</f>
        <v/>
      </c>
      <c r="H376" s="107" t="str">
        <f>IFERROR(IF(VLOOKUP($A376,'Annex 2 EHV charges'!$D:$O,12,FALSE)=0,"",VLOOKUP($A376,'Annex 2 EHV charges'!$D:$O,12,FALSE)),"")</f>
        <v/>
      </c>
    </row>
    <row r="377" spans="1:8" x14ac:dyDescent="0.2">
      <c r="A377" s="104" t="str">
        <f t="array" ref="A377">IFERROR(INDEX('Annex 2 EHV charges'!$D$11:$D$410, MATCH(0, IF(ISBLANK('Annex 2 EHV charges'!$D$11:$D$410),1, COUNTIF(A$4:$A376, 'Annex 2 EHV charges'!$D$11:$D$410)), 0)),"")</f>
        <v/>
      </c>
      <c r="B377" s="103" t="str">
        <f>IF($A377="","",VLOOKUP($A377,'Annex 2 EHV charges'!$D:$O,2,0))</f>
        <v/>
      </c>
      <c r="C377" s="104" t="str">
        <f>IF($A377="","",VLOOKUP($A377,'Annex 2 EHV charges'!$D:$O,3,0))</f>
        <v/>
      </c>
      <c r="D377" s="103" t="str">
        <f>IF($A377="","",VLOOKUP($A377,'Annex 2 EHV charges'!$D:$O,4,0))</f>
        <v/>
      </c>
      <c r="E377" s="105" t="str">
        <f>IFERROR(IF(VLOOKUP($A377,'Annex 2 EHV charges'!$D:$O,9,FALSE)=0,"",VLOOKUP($A377,'Annex 2 EHV charges'!$D:$O,9,FALSE)),"")</f>
        <v/>
      </c>
      <c r="F377" s="106" t="str">
        <f>IFERROR(IF(VLOOKUP($A377,'Annex 2 EHV charges'!$D:$O,10,FALSE)=0,"",VLOOKUP($A377,'Annex 2 EHV charges'!$D:$O,10,FALSE)),"")</f>
        <v/>
      </c>
      <c r="G377" s="107" t="str">
        <f>IFERROR(IF(VLOOKUP($A377,'Annex 2 EHV charges'!$D:$O,11,FALSE)=0,"",VLOOKUP($A377,'Annex 2 EHV charges'!$D:$O,11,FALSE)),"")</f>
        <v/>
      </c>
      <c r="H377" s="107" t="str">
        <f>IFERROR(IF(VLOOKUP($A377,'Annex 2 EHV charges'!$D:$O,12,FALSE)=0,"",VLOOKUP($A377,'Annex 2 EHV charges'!$D:$O,12,FALSE)),"")</f>
        <v/>
      </c>
    </row>
    <row r="378" spans="1:8" x14ac:dyDescent="0.2">
      <c r="A378" s="104" t="str">
        <f t="array" ref="A378">IFERROR(INDEX('Annex 2 EHV charges'!$D$11:$D$410, MATCH(0, IF(ISBLANK('Annex 2 EHV charges'!$D$11:$D$410),1, COUNTIF(A$4:$A377, 'Annex 2 EHV charges'!$D$11:$D$410)), 0)),"")</f>
        <v/>
      </c>
      <c r="B378" s="103" t="str">
        <f>IF($A378="","",VLOOKUP($A378,'Annex 2 EHV charges'!$D:$O,2,0))</f>
        <v/>
      </c>
      <c r="C378" s="104" t="str">
        <f>IF($A378="","",VLOOKUP($A378,'Annex 2 EHV charges'!$D:$O,3,0))</f>
        <v/>
      </c>
      <c r="D378" s="103" t="str">
        <f>IF($A378="","",VLOOKUP($A378,'Annex 2 EHV charges'!$D:$O,4,0))</f>
        <v/>
      </c>
      <c r="E378" s="105" t="str">
        <f>IFERROR(IF(VLOOKUP($A378,'Annex 2 EHV charges'!$D:$O,9,FALSE)=0,"",VLOOKUP($A378,'Annex 2 EHV charges'!$D:$O,9,FALSE)),"")</f>
        <v/>
      </c>
      <c r="F378" s="106" t="str">
        <f>IFERROR(IF(VLOOKUP($A378,'Annex 2 EHV charges'!$D:$O,10,FALSE)=0,"",VLOOKUP($A378,'Annex 2 EHV charges'!$D:$O,10,FALSE)),"")</f>
        <v/>
      </c>
      <c r="G378" s="107" t="str">
        <f>IFERROR(IF(VLOOKUP($A378,'Annex 2 EHV charges'!$D:$O,11,FALSE)=0,"",VLOOKUP($A378,'Annex 2 EHV charges'!$D:$O,11,FALSE)),"")</f>
        <v/>
      </c>
      <c r="H378" s="107" t="str">
        <f>IFERROR(IF(VLOOKUP($A378,'Annex 2 EHV charges'!$D:$O,12,FALSE)=0,"",VLOOKUP($A378,'Annex 2 EHV charges'!$D:$O,12,FALSE)),"")</f>
        <v/>
      </c>
    </row>
    <row r="379" spans="1:8" x14ac:dyDescent="0.2">
      <c r="A379" s="104" t="str">
        <f t="array" ref="A379">IFERROR(INDEX('Annex 2 EHV charges'!$D$11:$D$410, MATCH(0, IF(ISBLANK('Annex 2 EHV charges'!$D$11:$D$410),1, COUNTIF(A$4:$A378, 'Annex 2 EHV charges'!$D$11:$D$410)), 0)),"")</f>
        <v/>
      </c>
      <c r="B379" s="103" t="str">
        <f>IF($A379="","",VLOOKUP($A379,'Annex 2 EHV charges'!$D:$O,2,0))</f>
        <v/>
      </c>
      <c r="C379" s="104" t="str">
        <f>IF($A379="","",VLOOKUP($A379,'Annex 2 EHV charges'!$D:$O,3,0))</f>
        <v/>
      </c>
      <c r="D379" s="103" t="str">
        <f>IF($A379="","",VLOOKUP($A379,'Annex 2 EHV charges'!$D:$O,4,0))</f>
        <v/>
      </c>
      <c r="E379" s="105" t="str">
        <f>IFERROR(IF(VLOOKUP($A379,'Annex 2 EHV charges'!$D:$O,9,FALSE)=0,"",VLOOKUP($A379,'Annex 2 EHV charges'!$D:$O,9,FALSE)),"")</f>
        <v/>
      </c>
      <c r="F379" s="106" t="str">
        <f>IFERROR(IF(VLOOKUP($A379,'Annex 2 EHV charges'!$D:$O,10,FALSE)=0,"",VLOOKUP($A379,'Annex 2 EHV charges'!$D:$O,10,FALSE)),"")</f>
        <v/>
      </c>
      <c r="G379" s="107" t="str">
        <f>IFERROR(IF(VLOOKUP($A379,'Annex 2 EHV charges'!$D:$O,11,FALSE)=0,"",VLOOKUP($A379,'Annex 2 EHV charges'!$D:$O,11,FALSE)),"")</f>
        <v/>
      </c>
      <c r="H379" s="107" t="str">
        <f>IFERROR(IF(VLOOKUP($A379,'Annex 2 EHV charges'!$D:$O,12,FALSE)=0,"",VLOOKUP($A379,'Annex 2 EHV charges'!$D:$O,12,FALSE)),"")</f>
        <v/>
      </c>
    </row>
    <row r="380" spans="1:8" x14ac:dyDescent="0.2">
      <c r="A380" s="104" t="str">
        <f t="array" ref="A380">IFERROR(INDEX('Annex 2 EHV charges'!$D$11:$D$410, MATCH(0, IF(ISBLANK('Annex 2 EHV charges'!$D$11:$D$410),1, COUNTIF(A$4:$A379, 'Annex 2 EHV charges'!$D$11:$D$410)), 0)),"")</f>
        <v/>
      </c>
      <c r="B380" s="103" t="str">
        <f>IF($A380="","",VLOOKUP($A380,'Annex 2 EHV charges'!$D:$O,2,0))</f>
        <v/>
      </c>
      <c r="C380" s="104" t="str">
        <f>IF($A380="","",VLOOKUP($A380,'Annex 2 EHV charges'!$D:$O,3,0))</f>
        <v/>
      </c>
      <c r="D380" s="103" t="str">
        <f>IF($A380="","",VLOOKUP($A380,'Annex 2 EHV charges'!$D:$O,4,0))</f>
        <v/>
      </c>
      <c r="E380" s="105" t="str">
        <f>IFERROR(IF(VLOOKUP($A380,'Annex 2 EHV charges'!$D:$O,9,FALSE)=0,"",VLOOKUP($A380,'Annex 2 EHV charges'!$D:$O,9,FALSE)),"")</f>
        <v/>
      </c>
      <c r="F380" s="106" t="str">
        <f>IFERROR(IF(VLOOKUP($A380,'Annex 2 EHV charges'!$D:$O,10,FALSE)=0,"",VLOOKUP($A380,'Annex 2 EHV charges'!$D:$O,10,FALSE)),"")</f>
        <v/>
      </c>
      <c r="G380" s="107" t="str">
        <f>IFERROR(IF(VLOOKUP($A380,'Annex 2 EHV charges'!$D:$O,11,FALSE)=0,"",VLOOKUP($A380,'Annex 2 EHV charges'!$D:$O,11,FALSE)),"")</f>
        <v/>
      </c>
      <c r="H380" s="107" t="str">
        <f>IFERROR(IF(VLOOKUP($A380,'Annex 2 EHV charges'!$D:$O,12,FALSE)=0,"",VLOOKUP($A380,'Annex 2 EHV charges'!$D:$O,12,FALSE)),"")</f>
        <v/>
      </c>
    </row>
    <row r="381" spans="1:8" x14ac:dyDescent="0.2">
      <c r="A381" s="104" t="str">
        <f t="array" ref="A381">IFERROR(INDEX('Annex 2 EHV charges'!$D$11:$D$410, MATCH(0, IF(ISBLANK('Annex 2 EHV charges'!$D$11:$D$410),1, COUNTIF(A$4:$A380, 'Annex 2 EHV charges'!$D$11:$D$410)), 0)),"")</f>
        <v/>
      </c>
      <c r="B381" s="103" t="str">
        <f>IF($A381="","",VLOOKUP($A381,'Annex 2 EHV charges'!$D:$O,2,0))</f>
        <v/>
      </c>
      <c r="C381" s="104" t="str">
        <f>IF($A381="","",VLOOKUP($A381,'Annex 2 EHV charges'!$D:$O,3,0))</f>
        <v/>
      </c>
      <c r="D381" s="103" t="str">
        <f>IF($A381="","",VLOOKUP($A381,'Annex 2 EHV charges'!$D:$O,4,0))</f>
        <v/>
      </c>
      <c r="E381" s="105" t="str">
        <f>IFERROR(IF(VLOOKUP($A381,'Annex 2 EHV charges'!$D:$O,9,FALSE)=0,"",VLOOKUP($A381,'Annex 2 EHV charges'!$D:$O,9,FALSE)),"")</f>
        <v/>
      </c>
      <c r="F381" s="106" t="str">
        <f>IFERROR(IF(VLOOKUP($A381,'Annex 2 EHV charges'!$D:$O,10,FALSE)=0,"",VLOOKUP($A381,'Annex 2 EHV charges'!$D:$O,10,FALSE)),"")</f>
        <v/>
      </c>
      <c r="G381" s="107" t="str">
        <f>IFERROR(IF(VLOOKUP($A381,'Annex 2 EHV charges'!$D:$O,11,FALSE)=0,"",VLOOKUP($A381,'Annex 2 EHV charges'!$D:$O,11,FALSE)),"")</f>
        <v/>
      </c>
      <c r="H381" s="107" t="str">
        <f>IFERROR(IF(VLOOKUP($A381,'Annex 2 EHV charges'!$D:$O,12,FALSE)=0,"",VLOOKUP($A381,'Annex 2 EHV charges'!$D:$O,12,FALSE)),"")</f>
        <v/>
      </c>
    </row>
    <row r="382" spans="1:8" x14ac:dyDescent="0.2">
      <c r="A382" s="104" t="str">
        <f t="array" ref="A382">IFERROR(INDEX('Annex 2 EHV charges'!$D$11:$D$410, MATCH(0, IF(ISBLANK('Annex 2 EHV charges'!$D$11:$D$410),1, COUNTIF(A$4:$A381, 'Annex 2 EHV charges'!$D$11:$D$410)), 0)),"")</f>
        <v/>
      </c>
      <c r="B382" s="103" t="str">
        <f>IF($A382="","",VLOOKUP($A382,'Annex 2 EHV charges'!$D:$O,2,0))</f>
        <v/>
      </c>
      <c r="C382" s="104" t="str">
        <f>IF($A382="","",VLOOKUP($A382,'Annex 2 EHV charges'!$D:$O,3,0))</f>
        <v/>
      </c>
      <c r="D382" s="103" t="str">
        <f>IF($A382="","",VLOOKUP($A382,'Annex 2 EHV charges'!$D:$O,4,0))</f>
        <v/>
      </c>
      <c r="E382" s="105" t="str">
        <f>IFERROR(IF(VLOOKUP($A382,'Annex 2 EHV charges'!$D:$O,9,FALSE)=0,"",VLOOKUP($A382,'Annex 2 EHV charges'!$D:$O,9,FALSE)),"")</f>
        <v/>
      </c>
      <c r="F382" s="106" t="str">
        <f>IFERROR(IF(VLOOKUP($A382,'Annex 2 EHV charges'!$D:$O,10,FALSE)=0,"",VLOOKUP($A382,'Annex 2 EHV charges'!$D:$O,10,FALSE)),"")</f>
        <v/>
      </c>
      <c r="G382" s="107" t="str">
        <f>IFERROR(IF(VLOOKUP($A382,'Annex 2 EHV charges'!$D:$O,11,FALSE)=0,"",VLOOKUP($A382,'Annex 2 EHV charges'!$D:$O,11,FALSE)),"")</f>
        <v/>
      </c>
      <c r="H382" s="107" t="str">
        <f>IFERROR(IF(VLOOKUP($A382,'Annex 2 EHV charges'!$D:$O,12,FALSE)=0,"",VLOOKUP($A382,'Annex 2 EHV charges'!$D:$O,12,FALSE)),"")</f>
        <v/>
      </c>
    </row>
    <row r="383" spans="1:8" x14ac:dyDescent="0.2">
      <c r="A383" s="104" t="str">
        <f t="array" ref="A383">IFERROR(INDEX('Annex 2 EHV charges'!$D$11:$D$410, MATCH(0, IF(ISBLANK('Annex 2 EHV charges'!$D$11:$D$410),1, COUNTIF(A$4:$A382, 'Annex 2 EHV charges'!$D$11:$D$410)), 0)),"")</f>
        <v/>
      </c>
      <c r="B383" s="103" t="str">
        <f>IF($A383="","",VLOOKUP($A383,'Annex 2 EHV charges'!$D:$O,2,0))</f>
        <v/>
      </c>
      <c r="C383" s="104" t="str">
        <f>IF($A383="","",VLOOKUP($A383,'Annex 2 EHV charges'!$D:$O,3,0))</f>
        <v/>
      </c>
      <c r="D383" s="103" t="str">
        <f>IF($A383="","",VLOOKUP($A383,'Annex 2 EHV charges'!$D:$O,4,0))</f>
        <v/>
      </c>
      <c r="E383" s="105" t="str">
        <f>IFERROR(IF(VLOOKUP($A383,'Annex 2 EHV charges'!$D:$O,9,FALSE)=0,"",VLOOKUP($A383,'Annex 2 EHV charges'!$D:$O,9,FALSE)),"")</f>
        <v/>
      </c>
      <c r="F383" s="106" t="str">
        <f>IFERROR(IF(VLOOKUP($A383,'Annex 2 EHV charges'!$D:$O,10,FALSE)=0,"",VLOOKUP($A383,'Annex 2 EHV charges'!$D:$O,10,FALSE)),"")</f>
        <v/>
      </c>
      <c r="G383" s="107" t="str">
        <f>IFERROR(IF(VLOOKUP($A383,'Annex 2 EHV charges'!$D:$O,11,FALSE)=0,"",VLOOKUP($A383,'Annex 2 EHV charges'!$D:$O,11,FALSE)),"")</f>
        <v/>
      </c>
      <c r="H383" s="107" t="str">
        <f>IFERROR(IF(VLOOKUP($A383,'Annex 2 EHV charges'!$D:$O,12,FALSE)=0,"",VLOOKUP($A383,'Annex 2 EHV charges'!$D:$O,12,FALSE)),"")</f>
        <v/>
      </c>
    </row>
    <row r="384" spans="1:8" x14ac:dyDescent="0.2">
      <c r="A384" s="104" t="str">
        <f t="array" ref="A384">IFERROR(INDEX('Annex 2 EHV charges'!$D$11:$D$410, MATCH(0, IF(ISBLANK('Annex 2 EHV charges'!$D$11:$D$410),1, COUNTIF(A$4:$A383, 'Annex 2 EHV charges'!$D$11:$D$410)), 0)),"")</f>
        <v/>
      </c>
      <c r="B384" s="103" t="str">
        <f>IF($A384="","",VLOOKUP($A384,'Annex 2 EHV charges'!$D:$O,2,0))</f>
        <v/>
      </c>
      <c r="C384" s="104" t="str">
        <f>IF($A384="","",VLOOKUP($A384,'Annex 2 EHV charges'!$D:$O,3,0))</f>
        <v/>
      </c>
      <c r="D384" s="103" t="str">
        <f>IF($A384="","",VLOOKUP($A384,'Annex 2 EHV charges'!$D:$O,4,0))</f>
        <v/>
      </c>
      <c r="E384" s="105" t="str">
        <f>IFERROR(IF(VLOOKUP($A384,'Annex 2 EHV charges'!$D:$O,9,FALSE)=0,"",VLOOKUP($A384,'Annex 2 EHV charges'!$D:$O,9,FALSE)),"")</f>
        <v/>
      </c>
      <c r="F384" s="106" t="str">
        <f>IFERROR(IF(VLOOKUP($A384,'Annex 2 EHV charges'!$D:$O,10,FALSE)=0,"",VLOOKUP($A384,'Annex 2 EHV charges'!$D:$O,10,FALSE)),"")</f>
        <v/>
      </c>
      <c r="G384" s="107" t="str">
        <f>IFERROR(IF(VLOOKUP($A384,'Annex 2 EHV charges'!$D:$O,11,FALSE)=0,"",VLOOKUP($A384,'Annex 2 EHV charges'!$D:$O,11,FALSE)),"")</f>
        <v/>
      </c>
      <c r="H384" s="107" t="str">
        <f>IFERROR(IF(VLOOKUP($A384,'Annex 2 EHV charges'!$D:$O,12,FALSE)=0,"",VLOOKUP($A384,'Annex 2 EHV charges'!$D:$O,12,FALSE)),"")</f>
        <v/>
      </c>
    </row>
    <row r="385" spans="1:8" x14ac:dyDescent="0.2">
      <c r="A385" s="104" t="str">
        <f t="array" ref="A385">IFERROR(INDEX('Annex 2 EHV charges'!$D$11:$D$410, MATCH(0, IF(ISBLANK('Annex 2 EHV charges'!$D$11:$D$410),1, COUNTIF(A$4:$A384, 'Annex 2 EHV charges'!$D$11:$D$410)), 0)),"")</f>
        <v/>
      </c>
      <c r="B385" s="103" t="str">
        <f>IF($A385="","",VLOOKUP($A385,'Annex 2 EHV charges'!$D:$O,2,0))</f>
        <v/>
      </c>
      <c r="C385" s="104" t="str">
        <f>IF($A385="","",VLOOKUP($A385,'Annex 2 EHV charges'!$D:$O,3,0))</f>
        <v/>
      </c>
      <c r="D385" s="103" t="str">
        <f>IF($A385="","",VLOOKUP($A385,'Annex 2 EHV charges'!$D:$O,4,0))</f>
        <v/>
      </c>
      <c r="E385" s="105" t="str">
        <f>IFERROR(IF(VLOOKUP($A385,'Annex 2 EHV charges'!$D:$O,9,FALSE)=0,"",VLOOKUP($A385,'Annex 2 EHV charges'!$D:$O,9,FALSE)),"")</f>
        <v/>
      </c>
      <c r="F385" s="106" t="str">
        <f>IFERROR(IF(VLOOKUP($A385,'Annex 2 EHV charges'!$D:$O,10,FALSE)=0,"",VLOOKUP($A385,'Annex 2 EHV charges'!$D:$O,10,FALSE)),"")</f>
        <v/>
      </c>
      <c r="G385" s="107" t="str">
        <f>IFERROR(IF(VLOOKUP($A385,'Annex 2 EHV charges'!$D:$O,11,FALSE)=0,"",VLOOKUP($A385,'Annex 2 EHV charges'!$D:$O,11,FALSE)),"")</f>
        <v/>
      </c>
      <c r="H385" s="107" t="str">
        <f>IFERROR(IF(VLOOKUP($A385,'Annex 2 EHV charges'!$D:$O,12,FALSE)=0,"",VLOOKUP($A385,'Annex 2 EHV charges'!$D:$O,12,FALSE)),"")</f>
        <v/>
      </c>
    </row>
    <row r="386" spans="1:8" x14ac:dyDescent="0.2">
      <c r="A386" s="104" t="str">
        <f t="array" ref="A386">IFERROR(INDEX('Annex 2 EHV charges'!$D$11:$D$410, MATCH(0, IF(ISBLANK('Annex 2 EHV charges'!$D$11:$D$410),1, COUNTIF(A$4:$A385, 'Annex 2 EHV charges'!$D$11:$D$410)), 0)),"")</f>
        <v/>
      </c>
      <c r="B386" s="103" t="str">
        <f>IF($A386="","",VLOOKUP($A386,'Annex 2 EHV charges'!$D:$O,2,0))</f>
        <v/>
      </c>
      <c r="C386" s="104" t="str">
        <f>IF($A386="","",VLOOKUP($A386,'Annex 2 EHV charges'!$D:$O,3,0))</f>
        <v/>
      </c>
      <c r="D386" s="103" t="str">
        <f>IF($A386="","",VLOOKUP($A386,'Annex 2 EHV charges'!$D:$O,4,0))</f>
        <v/>
      </c>
      <c r="E386" s="105" t="str">
        <f>IFERROR(IF(VLOOKUP($A386,'Annex 2 EHV charges'!$D:$O,9,FALSE)=0,"",VLOOKUP($A386,'Annex 2 EHV charges'!$D:$O,9,FALSE)),"")</f>
        <v/>
      </c>
      <c r="F386" s="106" t="str">
        <f>IFERROR(IF(VLOOKUP($A386,'Annex 2 EHV charges'!$D:$O,10,FALSE)=0,"",VLOOKUP($A386,'Annex 2 EHV charges'!$D:$O,10,FALSE)),"")</f>
        <v/>
      </c>
      <c r="G386" s="107" t="str">
        <f>IFERROR(IF(VLOOKUP($A386,'Annex 2 EHV charges'!$D:$O,11,FALSE)=0,"",VLOOKUP($A386,'Annex 2 EHV charges'!$D:$O,11,FALSE)),"")</f>
        <v/>
      </c>
      <c r="H386" s="107" t="str">
        <f>IFERROR(IF(VLOOKUP($A386,'Annex 2 EHV charges'!$D:$O,12,FALSE)=0,"",VLOOKUP($A386,'Annex 2 EHV charges'!$D:$O,12,FALSE)),"")</f>
        <v/>
      </c>
    </row>
    <row r="387" spans="1:8" x14ac:dyDescent="0.2">
      <c r="A387" s="104" t="str">
        <f t="array" ref="A387">IFERROR(INDEX('Annex 2 EHV charges'!$D$11:$D$410, MATCH(0, IF(ISBLANK('Annex 2 EHV charges'!$D$11:$D$410),1, COUNTIF(A$4:$A386, 'Annex 2 EHV charges'!$D$11:$D$410)), 0)),"")</f>
        <v/>
      </c>
      <c r="B387" s="103" t="str">
        <f>IF($A387="","",VLOOKUP($A387,'Annex 2 EHV charges'!$D:$O,2,0))</f>
        <v/>
      </c>
      <c r="C387" s="104" t="str">
        <f>IF($A387="","",VLOOKUP($A387,'Annex 2 EHV charges'!$D:$O,3,0))</f>
        <v/>
      </c>
      <c r="D387" s="103" t="str">
        <f>IF($A387="","",VLOOKUP($A387,'Annex 2 EHV charges'!$D:$O,4,0))</f>
        <v/>
      </c>
      <c r="E387" s="105" t="str">
        <f>IFERROR(IF(VLOOKUP($A387,'Annex 2 EHV charges'!$D:$O,9,FALSE)=0,"",VLOOKUP($A387,'Annex 2 EHV charges'!$D:$O,9,FALSE)),"")</f>
        <v/>
      </c>
      <c r="F387" s="106" t="str">
        <f>IFERROR(IF(VLOOKUP($A387,'Annex 2 EHV charges'!$D:$O,10,FALSE)=0,"",VLOOKUP($A387,'Annex 2 EHV charges'!$D:$O,10,FALSE)),"")</f>
        <v/>
      </c>
      <c r="G387" s="107" t="str">
        <f>IFERROR(IF(VLOOKUP($A387,'Annex 2 EHV charges'!$D:$O,11,FALSE)=0,"",VLOOKUP($A387,'Annex 2 EHV charges'!$D:$O,11,FALSE)),"")</f>
        <v/>
      </c>
      <c r="H387" s="107" t="str">
        <f>IFERROR(IF(VLOOKUP($A387,'Annex 2 EHV charges'!$D:$O,12,FALSE)=0,"",VLOOKUP($A387,'Annex 2 EHV charges'!$D:$O,12,FALSE)),"")</f>
        <v/>
      </c>
    </row>
    <row r="388" spans="1:8" x14ac:dyDescent="0.2">
      <c r="A388" s="104" t="str">
        <f t="array" ref="A388">IFERROR(INDEX('Annex 2 EHV charges'!$D$11:$D$410, MATCH(0, IF(ISBLANK('Annex 2 EHV charges'!$D$11:$D$410),1, COUNTIF(A$4:$A387, 'Annex 2 EHV charges'!$D$11:$D$410)), 0)),"")</f>
        <v/>
      </c>
      <c r="B388" s="103" t="str">
        <f>IF($A388="","",VLOOKUP($A388,'Annex 2 EHV charges'!$D:$O,2,0))</f>
        <v/>
      </c>
      <c r="C388" s="104" t="str">
        <f>IF($A388="","",VLOOKUP($A388,'Annex 2 EHV charges'!$D:$O,3,0))</f>
        <v/>
      </c>
      <c r="D388" s="103" t="str">
        <f>IF($A388="","",VLOOKUP($A388,'Annex 2 EHV charges'!$D:$O,4,0))</f>
        <v/>
      </c>
      <c r="E388" s="105" t="str">
        <f>IFERROR(IF(VLOOKUP($A388,'Annex 2 EHV charges'!$D:$O,9,FALSE)=0,"",VLOOKUP($A388,'Annex 2 EHV charges'!$D:$O,9,FALSE)),"")</f>
        <v/>
      </c>
      <c r="F388" s="106" t="str">
        <f>IFERROR(IF(VLOOKUP($A388,'Annex 2 EHV charges'!$D:$O,10,FALSE)=0,"",VLOOKUP($A388,'Annex 2 EHV charges'!$D:$O,10,FALSE)),"")</f>
        <v/>
      </c>
      <c r="G388" s="107" t="str">
        <f>IFERROR(IF(VLOOKUP($A388,'Annex 2 EHV charges'!$D:$O,11,FALSE)=0,"",VLOOKUP($A388,'Annex 2 EHV charges'!$D:$O,11,FALSE)),"")</f>
        <v/>
      </c>
      <c r="H388" s="107" t="str">
        <f>IFERROR(IF(VLOOKUP($A388,'Annex 2 EHV charges'!$D:$O,12,FALSE)=0,"",VLOOKUP($A388,'Annex 2 EHV charges'!$D:$O,12,FALSE)),"")</f>
        <v/>
      </c>
    </row>
    <row r="389" spans="1:8" x14ac:dyDescent="0.2">
      <c r="A389" s="104" t="str">
        <f t="array" ref="A389">IFERROR(INDEX('Annex 2 EHV charges'!$D$11:$D$410, MATCH(0, IF(ISBLANK('Annex 2 EHV charges'!$D$11:$D$410),1, COUNTIF(A$4:$A388, 'Annex 2 EHV charges'!$D$11:$D$410)), 0)),"")</f>
        <v/>
      </c>
      <c r="B389" s="103" t="str">
        <f>IF($A389="","",VLOOKUP($A389,'Annex 2 EHV charges'!$D:$O,2,0))</f>
        <v/>
      </c>
      <c r="C389" s="104" t="str">
        <f>IF($A389="","",VLOOKUP($A389,'Annex 2 EHV charges'!$D:$O,3,0))</f>
        <v/>
      </c>
      <c r="D389" s="103" t="str">
        <f>IF($A389="","",VLOOKUP($A389,'Annex 2 EHV charges'!$D:$O,4,0))</f>
        <v/>
      </c>
      <c r="E389" s="105" t="str">
        <f>IFERROR(IF(VLOOKUP($A389,'Annex 2 EHV charges'!$D:$O,9,FALSE)=0,"",VLOOKUP($A389,'Annex 2 EHV charges'!$D:$O,9,FALSE)),"")</f>
        <v/>
      </c>
      <c r="F389" s="106" t="str">
        <f>IFERROR(IF(VLOOKUP($A389,'Annex 2 EHV charges'!$D:$O,10,FALSE)=0,"",VLOOKUP($A389,'Annex 2 EHV charges'!$D:$O,10,FALSE)),"")</f>
        <v/>
      </c>
      <c r="G389" s="107" t="str">
        <f>IFERROR(IF(VLOOKUP($A389,'Annex 2 EHV charges'!$D:$O,11,FALSE)=0,"",VLOOKUP($A389,'Annex 2 EHV charges'!$D:$O,11,FALSE)),"")</f>
        <v/>
      </c>
      <c r="H389" s="107" t="str">
        <f>IFERROR(IF(VLOOKUP($A389,'Annex 2 EHV charges'!$D:$O,12,FALSE)=0,"",VLOOKUP($A389,'Annex 2 EHV charges'!$D:$O,12,FALSE)),"")</f>
        <v/>
      </c>
    </row>
    <row r="390" spans="1:8" x14ac:dyDescent="0.2">
      <c r="A390" s="104" t="str">
        <f t="array" ref="A390">IFERROR(INDEX('Annex 2 EHV charges'!$D$11:$D$410, MATCH(0, IF(ISBLANK('Annex 2 EHV charges'!$D$11:$D$410),1, COUNTIF(A$4:$A389, 'Annex 2 EHV charges'!$D$11:$D$410)), 0)),"")</f>
        <v/>
      </c>
      <c r="B390" s="103" t="str">
        <f>IF($A390="","",VLOOKUP($A390,'Annex 2 EHV charges'!$D:$O,2,0))</f>
        <v/>
      </c>
      <c r="C390" s="104" t="str">
        <f>IF($A390="","",VLOOKUP($A390,'Annex 2 EHV charges'!$D:$O,3,0))</f>
        <v/>
      </c>
      <c r="D390" s="103" t="str">
        <f>IF($A390="","",VLOOKUP($A390,'Annex 2 EHV charges'!$D:$O,4,0))</f>
        <v/>
      </c>
      <c r="E390" s="105" t="str">
        <f>IFERROR(IF(VLOOKUP($A390,'Annex 2 EHV charges'!$D:$O,9,FALSE)=0,"",VLOOKUP($A390,'Annex 2 EHV charges'!$D:$O,9,FALSE)),"")</f>
        <v/>
      </c>
      <c r="F390" s="106" t="str">
        <f>IFERROR(IF(VLOOKUP($A390,'Annex 2 EHV charges'!$D:$O,10,FALSE)=0,"",VLOOKUP($A390,'Annex 2 EHV charges'!$D:$O,10,FALSE)),"")</f>
        <v/>
      </c>
      <c r="G390" s="107" t="str">
        <f>IFERROR(IF(VLOOKUP($A390,'Annex 2 EHV charges'!$D:$O,11,FALSE)=0,"",VLOOKUP($A390,'Annex 2 EHV charges'!$D:$O,11,FALSE)),"")</f>
        <v/>
      </c>
      <c r="H390" s="107" t="str">
        <f>IFERROR(IF(VLOOKUP($A390,'Annex 2 EHV charges'!$D:$O,12,FALSE)=0,"",VLOOKUP($A390,'Annex 2 EHV charges'!$D:$O,12,FALSE)),"")</f>
        <v/>
      </c>
    </row>
    <row r="391" spans="1:8" x14ac:dyDescent="0.2">
      <c r="A391" s="104" t="str">
        <f t="array" ref="A391">IFERROR(INDEX('Annex 2 EHV charges'!$D$11:$D$410, MATCH(0, IF(ISBLANK('Annex 2 EHV charges'!$D$11:$D$410),1, COUNTIF(A$4:$A390, 'Annex 2 EHV charges'!$D$11:$D$410)), 0)),"")</f>
        <v/>
      </c>
      <c r="B391" s="103" t="str">
        <f>IF($A391="","",VLOOKUP($A391,'Annex 2 EHV charges'!$D:$O,2,0))</f>
        <v/>
      </c>
      <c r="C391" s="104" t="str">
        <f>IF($A391="","",VLOOKUP($A391,'Annex 2 EHV charges'!$D:$O,3,0))</f>
        <v/>
      </c>
      <c r="D391" s="103" t="str">
        <f>IF($A391="","",VLOOKUP($A391,'Annex 2 EHV charges'!$D:$O,4,0))</f>
        <v/>
      </c>
      <c r="E391" s="105" t="str">
        <f>IFERROR(IF(VLOOKUP($A391,'Annex 2 EHV charges'!$D:$O,9,FALSE)=0,"",VLOOKUP($A391,'Annex 2 EHV charges'!$D:$O,9,FALSE)),"")</f>
        <v/>
      </c>
      <c r="F391" s="106" t="str">
        <f>IFERROR(IF(VLOOKUP($A391,'Annex 2 EHV charges'!$D:$O,10,FALSE)=0,"",VLOOKUP($A391,'Annex 2 EHV charges'!$D:$O,10,FALSE)),"")</f>
        <v/>
      </c>
      <c r="G391" s="107" t="str">
        <f>IFERROR(IF(VLOOKUP($A391,'Annex 2 EHV charges'!$D:$O,11,FALSE)=0,"",VLOOKUP($A391,'Annex 2 EHV charges'!$D:$O,11,FALSE)),"")</f>
        <v/>
      </c>
      <c r="H391" s="107" t="str">
        <f>IFERROR(IF(VLOOKUP($A391,'Annex 2 EHV charges'!$D:$O,12,FALSE)=0,"",VLOOKUP($A391,'Annex 2 EHV charges'!$D:$O,12,FALSE)),"")</f>
        <v/>
      </c>
    </row>
    <row r="392" spans="1:8" x14ac:dyDescent="0.2">
      <c r="A392" s="104" t="str">
        <f t="array" ref="A392">IFERROR(INDEX('Annex 2 EHV charges'!$D$11:$D$410, MATCH(0, IF(ISBLANK('Annex 2 EHV charges'!$D$11:$D$410),1, COUNTIF(A$4:$A391, 'Annex 2 EHV charges'!$D$11:$D$410)), 0)),"")</f>
        <v/>
      </c>
      <c r="B392" s="103" t="str">
        <f>IF($A392="","",VLOOKUP($A392,'Annex 2 EHV charges'!$D:$O,2,0))</f>
        <v/>
      </c>
      <c r="C392" s="104" t="str">
        <f>IF($A392="","",VLOOKUP($A392,'Annex 2 EHV charges'!$D:$O,3,0))</f>
        <v/>
      </c>
      <c r="D392" s="103" t="str">
        <f>IF($A392="","",VLOOKUP($A392,'Annex 2 EHV charges'!$D:$O,4,0))</f>
        <v/>
      </c>
      <c r="E392" s="105" t="str">
        <f>IFERROR(IF(VLOOKUP($A392,'Annex 2 EHV charges'!$D:$O,9,FALSE)=0,"",VLOOKUP($A392,'Annex 2 EHV charges'!$D:$O,9,FALSE)),"")</f>
        <v/>
      </c>
      <c r="F392" s="106" t="str">
        <f>IFERROR(IF(VLOOKUP($A392,'Annex 2 EHV charges'!$D:$O,10,FALSE)=0,"",VLOOKUP($A392,'Annex 2 EHV charges'!$D:$O,10,FALSE)),"")</f>
        <v/>
      </c>
      <c r="G392" s="107" t="str">
        <f>IFERROR(IF(VLOOKUP($A392,'Annex 2 EHV charges'!$D:$O,11,FALSE)=0,"",VLOOKUP($A392,'Annex 2 EHV charges'!$D:$O,11,FALSE)),"")</f>
        <v/>
      </c>
      <c r="H392" s="107" t="str">
        <f>IFERROR(IF(VLOOKUP($A392,'Annex 2 EHV charges'!$D:$O,12,FALSE)=0,"",VLOOKUP($A392,'Annex 2 EHV charges'!$D:$O,12,FALSE)),"")</f>
        <v/>
      </c>
    </row>
    <row r="393" spans="1:8" x14ac:dyDescent="0.2">
      <c r="A393" s="104" t="str">
        <f t="array" ref="A393">IFERROR(INDEX('Annex 2 EHV charges'!$D$11:$D$410, MATCH(0, IF(ISBLANK('Annex 2 EHV charges'!$D$11:$D$410),1, COUNTIF(A$4:$A392, 'Annex 2 EHV charges'!$D$11:$D$410)), 0)),"")</f>
        <v/>
      </c>
      <c r="B393" s="103" t="str">
        <f>IF($A393="","",VLOOKUP($A393,'Annex 2 EHV charges'!$D:$O,2,0))</f>
        <v/>
      </c>
      <c r="C393" s="104" t="str">
        <f>IF($A393="","",VLOOKUP($A393,'Annex 2 EHV charges'!$D:$O,3,0))</f>
        <v/>
      </c>
      <c r="D393" s="103" t="str">
        <f>IF($A393="","",VLOOKUP($A393,'Annex 2 EHV charges'!$D:$O,4,0))</f>
        <v/>
      </c>
      <c r="E393" s="105" t="str">
        <f>IFERROR(IF(VLOOKUP($A393,'Annex 2 EHV charges'!$D:$O,9,FALSE)=0,"",VLOOKUP($A393,'Annex 2 EHV charges'!$D:$O,9,FALSE)),"")</f>
        <v/>
      </c>
      <c r="F393" s="106" t="str">
        <f>IFERROR(IF(VLOOKUP($A393,'Annex 2 EHV charges'!$D:$O,10,FALSE)=0,"",VLOOKUP($A393,'Annex 2 EHV charges'!$D:$O,10,FALSE)),"")</f>
        <v/>
      </c>
      <c r="G393" s="107" t="str">
        <f>IFERROR(IF(VLOOKUP($A393,'Annex 2 EHV charges'!$D:$O,11,FALSE)=0,"",VLOOKUP($A393,'Annex 2 EHV charges'!$D:$O,11,FALSE)),"")</f>
        <v/>
      </c>
      <c r="H393" s="107" t="str">
        <f>IFERROR(IF(VLOOKUP($A393,'Annex 2 EHV charges'!$D:$O,12,FALSE)=0,"",VLOOKUP($A393,'Annex 2 EHV charges'!$D:$O,12,FALSE)),"")</f>
        <v/>
      </c>
    </row>
    <row r="394" spans="1:8" x14ac:dyDescent="0.2">
      <c r="A394" s="104" t="str">
        <f t="array" ref="A394">IFERROR(INDEX('Annex 2 EHV charges'!$D$11:$D$410, MATCH(0, IF(ISBLANK('Annex 2 EHV charges'!$D$11:$D$410),1, COUNTIF(A$4:$A393, 'Annex 2 EHV charges'!$D$11:$D$410)), 0)),"")</f>
        <v/>
      </c>
      <c r="B394" s="103" t="str">
        <f>IF($A394="","",VLOOKUP($A394,'Annex 2 EHV charges'!$D:$O,2,0))</f>
        <v/>
      </c>
      <c r="C394" s="104" t="str">
        <f>IF($A394="","",VLOOKUP($A394,'Annex 2 EHV charges'!$D:$O,3,0))</f>
        <v/>
      </c>
      <c r="D394" s="103" t="str">
        <f>IF($A394="","",VLOOKUP($A394,'Annex 2 EHV charges'!$D:$O,4,0))</f>
        <v/>
      </c>
      <c r="E394" s="105" t="str">
        <f>IFERROR(IF(VLOOKUP($A394,'Annex 2 EHV charges'!$D:$O,9,FALSE)=0,"",VLOOKUP($A394,'Annex 2 EHV charges'!$D:$O,9,FALSE)),"")</f>
        <v/>
      </c>
      <c r="F394" s="106" t="str">
        <f>IFERROR(IF(VLOOKUP($A394,'Annex 2 EHV charges'!$D:$O,10,FALSE)=0,"",VLOOKUP($A394,'Annex 2 EHV charges'!$D:$O,10,FALSE)),"")</f>
        <v/>
      </c>
      <c r="G394" s="107" t="str">
        <f>IFERROR(IF(VLOOKUP($A394,'Annex 2 EHV charges'!$D:$O,11,FALSE)=0,"",VLOOKUP($A394,'Annex 2 EHV charges'!$D:$O,11,FALSE)),"")</f>
        <v/>
      </c>
      <c r="H394" s="107" t="str">
        <f>IFERROR(IF(VLOOKUP($A394,'Annex 2 EHV charges'!$D:$O,12,FALSE)=0,"",VLOOKUP($A394,'Annex 2 EHV charges'!$D:$O,12,FALSE)),"")</f>
        <v/>
      </c>
    </row>
    <row r="395" spans="1:8" x14ac:dyDescent="0.2">
      <c r="A395" s="104" t="str">
        <f t="array" ref="A395">IFERROR(INDEX('Annex 2 EHV charges'!$D$11:$D$410, MATCH(0, IF(ISBLANK('Annex 2 EHV charges'!$D$11:$D$410),1, COUNTIF(A$4:$A394, 'Annex 2 EHV charges'!$D$11:$D$410)), 0)),"")</f>
        <v/>
      </c>
      <c r="B395" s="103" t="str">
        <f>IF($A395="","",VLOOKUP($A395,'Annex 2 EHV charges'!$D:$O,2,0))</f>
        <v/>
      </c>
      <c r="C395" s="104" t="str">
        <f>IF($A395="","",VLOOKUP($A395,'Annex 2 EHV charges'!$D:$O,3,0))</f>
        <v/>
      </c>
      <c r="D395" s="103" t="str">
        <f>IF($A395="","",VLOOKUP($A395,'Annex 2 EHV charges'!$D:$O,4,0))</f>
        <v/>
      </c>
      <c r="E395" s="105" t="str">
        <f>IFERROR(IF(VLOOKUP($A395,'Annex 2 EHV charges'!$D:$O,9,FALSE)=0,"",VLOOKUP($A395,'Annex 2 EHV charges'!$D:$O,9,FALSE)),"")</f>
        <v/>
      </c>
      <c r="F395" s="106" t="str">
        <f>IFERROR(IF(VLOOKUP($A395,'Annex 2 EHV charges'!$D:$O,10,FALSE)=0,"",VLOOKUP($A395,'Annex 2 EHV charges'!$D:$O,10,FALSE)),"")</f>
        <v/>
      </c>
      <c r="G395" s="107" t="str">
        <f>IFERROR(IF(VLOOKUP($A395,'Annex 2 EHV charges'!$D:$O,11,FALSE)=0,"",VLOOKUP($A395,'Annex 2 EHV charges'!$D:$O,11,FALSE)),"")</f>
        <v/>
      </c>
      <c r="H395" s="107" t="str">
        <f>IFERROR(IF(VLOOKUP($A395,'Annex 2 EHV charges'!$D:$O,12,FALSE)=0,"",VLOOKUP($A395,'Annex 2 EHV charges'!$D:$O,12,FALSE)),"")</f>
        <v/>
      </c>
    </row>
    <row r="396" spans="1:8" x14ac:dyDescent="0.2">
      <c r="A396" s="104" t="str">
        <f t="array" ref="A396">IFERROR(INDEX('Annex 2 EHV charges'!$D$11:$D$410, MATCH(0, IF(ISBLANK('Annex 2 EHV charges'!$D$11:$D$410),1, COUNTIF(A$4:$A395, 'Annex 2 EHV charges'!$D$11:$D$410)), 0)),"")</f>
        <v/>
      </c>
      <c r="B396" s="103" t="str">
        <f>IF($A396="","",VLOOKUP($A396,'Annex 2 EHV charges'!$D:$O,2,0))</f>
        <v/>
      </c>
      <c r="C396" s="104" t="str">
        <f>IF($A396="","",VLOOKUP($A396,'Annex 2 EHV charges'!$D:$O,3,0))</f>
        <v/>
      </c>
      <c r="D396" s="103" t="str">
        <f>IF($A396="","",VLOOKUP($A396,'Annex 2 EHV charges'!$D:$O,4,0))</f>
        <v/>
      </c>
      <c r="E396" s="105" t="str">
        <f>IFERROR(IF(VLOOKUP($A396,'Annex 2 EHV charges'!$D:$O,9,FALSE)=0,"",VLOOKUP($A396,'Annex 2 EHV charges'!$D:$O,9,FALSE)),"")</f>
        <v/>
      </c>
      <c r="F396" s="106" t="str">
        <f>IFERROR(IF(VLOOKUP($A396,'Annex 2 EHV charges'!$D:$O,10,FALSE)=0,"",VLOOKUP($A396,'Annex 2 EHV charges'!$D:$O,10,FALSE)),"")</f>
        <v/>
      </c>
      <c r="G396" s="107" t="str">
        <f>IFERROR(IF(VLOOKUP($A396,'Annex 2 EHV charges'!$D:$O,11,FALSE)=0,"",VLOOKUP($A396,'Annex 2 EHV charges'!$D:$O,11,FALSE)),"")</f>
        <v/>
      </c>
      <c r="H396" s="107" t="str">
        <f>IFERROR(IF(VLOOKUP($A396,'Annex 2 EHV charges'!$D:$O,12,FALSE)=0,"",VLOOKUP($A396,'Annex 2 EHV charges'!$D:$O,12,FALSE)),"")</f>
        <v/>
      </c>
    </row>
    <row r="397" spans="1:8" x14ac:dyDescent="0.2">
      <c r="A397" s="104" t="str">
        <f t="array" ref="A397">IFERROR(INDEX('Annex 2 EHV charges'!$D$11:$D$410, MATCH(0, IF(ISBLANK('Annex 2 EHV charges'!$D$11:$D$410),1, COUNTIF(A$4:$A396, 'Annex 2 EHV charges'!$D$11:$D$410)), 0)),"")</f>
        <v/>
      </c>
      <c r="B397" s="103" t="str">
        <f>IF($A397="","",VLOOKUP($A397,'Annex 2 EHV charges'!$D:$O,2,0))</f>
        <v/>
      </c>
      <c r="C397" s="104" t="str">
        <f>IF($A397="","",VLOOKUP($A397,'Annex 2 EHV charges'!$D:$O,3,0))</f>
        <v/>
      </c>
      <c r="D397" s="103" t="str">
        <f>IF($A397="","",VLOOKUP($A397,'Annex 2 EHV charges'!$D:$O,4,0))</f>
        <v/>
      </c>
      <c r="E397" s="105" t="str">
        <f>IFERROR(IF(VLOOKUP($A397,'Annex 2 EHV charges'!$D:$O,9,FALSE)=0,"",VLOOKUP($A397,'Annex 2 EHV charges'!$D:$O,9,FALSE)),"")</f>
        <v/>
      </c>
      <c r="F397" s="106" t="str">
        <f>IFERROR(IF(VLOOKUP($A397,'Annex 2 EHV charges'!$D:$O,10,FALSE)=0,"",VLOOKUP($A397,'Annex 2 EHV charges'!$D:$O,10,FALSE)),"")</f>
        <v/>
      </c>
      <c r="G397" s="107" t="str">
        <f>IFERROR(IF(VLOOKUP($A397,'Annex 2 EHV charges'!$D:$O,11,FALSE)=0,"",VLOOKUP($A397,'Annex 2 EHV charges'!$D:$O,11,FALSE)),"")</f>
        <v/>
      </c>
      <c r="H397" s="107" t="str">
        <f>IFERROR(IF(VLOOKUP($A397,'Annex 2 EHV charges'!$D:$O,12,FALSE)=0,"",VLOOKUP($A397,'Annex 2 EHV charges'!$D:$O,12,FALSE)),"")</f>
        <v/>
      </c>
    </row>
    <row r="398" spans="1:8" x14ac:dyDescent="0.2">
      <c r="A398" s="104" t="str">
        <f t="array" ref="A398">IFERROR(INDEX('Annex 2 EHV charges'!$D$11:$D$410, MATCH(0, IF(ISBLANK('Annex 2 EHV charges'!$D$11:$D$410),1, COUNTIF(A$4:$A397, 'Annex 2 EHV charges'!$D$11:$D$410)), 0)),"")</f>
        <v/>
      </c>
      <c r="B398" s="103" t="str">
        <f>IF($A398="","",VLOOKUP($A398,'Annex 2 EHV charges'!$D:$O,2,0))</f>
        <v/>
      </c>
      <c r="C398" s="104" t="str">
        <f>IF($A398="","",VLOOKUP($A398,'Annex 2 EHV charges'!$D:$O,3,0))</f>
        <v/>
      </c>
      <c r="D398" s="103" t="str">
        <f>IF($A398="","",VLOOKUP($A398,'Annex 2 EHV charges'!$D:$O,4,0))</f>
        <v/>
      </c>
      <c r="E398" s="105" t="str">
        <f>IFERROR(IF(VLOOKUP($A398,'Annex 2 EHV charges'!$D:$O,9,FALSE)=0,"",VLOOKUP($A398,'Annex 2 EHV charges'!$D:$O,9,FALSE)),"")</f>
        <v/>
      </c>
      <c r="F398" s="106" t="str">
        <f>IFERROR(IF(VLOOKUP($A398,'Annex 2 EHV charges'!$D:$O,10,FALSE)=0,"",VLOOKUP($A398,'Annex 2 EHV charges'!$D:$O,10,FALSE)),"")</f>
        <v/>
      </c>
      <c r="G398" s="107" t="str">
        <f>IFERROR(IF(VLOOKUP($A398,'Annex 2 EHV charges'!$D:$O,11,FALSE)=0,"",VLOOKUP($A398,'Annex 2 EHV charges'!$D:$O,11,FALSE)),"")</f>
        <v/>
      </c>
      <c r="H398" s="107" t="str">
        <f>IFERROR(IF(VLOOKUP($A398,'Annex 2 EHV charges'!$D:$O,12,FALSE)=0,"",VLOOKUP($A398,'Annex 2 EHV charges'!$D:$O,12,FALSE)),"")</f>
        <v/>
      </c>
    </row>
    <row r="399" spans="1:8" x14ac:dyDescent="0.2">
      <c r="A399" s="104" t="str">
        <f t="array" ref="A399">IFERROR(INDEX('Annex 2 EHV charges'!$D$11:$D$410, MATCH(0, IF(ISBLANK('Annex 2 EHV charges'!$D$11:$D$410),1, COUNTIF(A$4:$A398, 'Annex 2 EHV charges'!$D$11:$D$410)), 0)),"")</f>
        <v/>
      </c>
      <c r="B399" s="103" t="str">
        <f>IF($A399="","",VLOOKUP($A399,'Annex 2 EHV charges'!$D:$O,2,0))</f>
        <v/>
      </c>
      <c r="C399" s="104" t="str">
        <f>IF($A399="","",VLOOKUP($A399,'Annex 2 EHV charges'!$D:$O,3,0))</f>
        <v/>
      </c>
      <c r="D399" s="103" t="str">
        <f>IF($A399="","",VLOOKUP($A399,'Annex 2 EHV charges'!$D:$O,4,0))</f>
        <v/>
      </c>
      <c r="E399" s="105" t="str">
        <f>IFERROR(IF(VLOOKUP($A399,'Annex 2 EHV charges'!$D:$O,9,FALSE)=0,"",VLOOKUP($A399,'Annex 2 EHV charges'!$D:$O,9,FALSE)),"")</f>
        <v/>
      </c>
      <c r="F399" s="106" t="str">
        <f>IFERROR(IF(VLOOKUP($A399,'Annex 2 EHV charges'!$D:$O,10,FALSE)=0,"",VLOOKUP($A399,'Annex 2 EHV charges'!$D:$O,10,FALSE)),"")</f>
        <v/>
      </c>
      <c r="G399" s="107" t="str">
        <f>IFERROR(IF(VLOOKUP($A399,'Annex 2 EHV charges'!$D:$O,11,FALSE)=0,"",VLOOKUP($A399,'Annex 2 EHV charges'!$D:$O,11,FALSE)),"")</f>
        <v/>
      </c>
      <c r="H399" s="107" t="str">
        <f>IFERROR(IF(VLOOKUP($A399,'Annex 2 EHV charges'!$D:$O,12,FALSE)=0,"",VLOOKUP($A399,'Annex 2 EHV charges'!$D:$O,12,FALSE)),"")</f>
        <v/>
      </c>
    </row>
    <row r="400" spans="1:8" x14ac:dyDescent="0.2">
      <c r="A400" s="104" t="str">
        <f t="array" ref="A400">IFERROR(INDEX('Annex 2 EHV charges'!$D$11:$D$410, MATCH(0, IF(ISBLANK('Annex 2 EHV charges'!$D$11:$D$410),1, COUNTIF(A$4:$A399, 'Annex 2 EHV charges'!$D$11:$D$410)), 0)),"")</f>
        <v/>
      </c>
      <c r="B400" s="103" t="str">
        <f>IF($A400="","",VLOOKUP($A400,'Annex 2 EHV charges'!$D:$O,2,0))</f>
        <v/>
      </c>
      <c r="C400" s="104" t="str">
        <f>IF($A400="","",VLOOKUP($A400,'Annex 2 EHV charges'!$D:$O,3,0))</f>
        <v/>
      </c>
      <c r="D400" s="103" t="str">
        <f>IF($A400="","",VLOOKUP($A400,'Annex 2 EHV charges'!$D:$O,4,0))</f>
        <v/>
      </c>
      <c r="E400" s="105" t="str">
        <f>IFERROR(IF(VLOOKUP($A400,'Annex 2 EHV charges'!$D:$O,9,FALSE)=0,"",VLOOKUP($A400,'Annex 2 EHV charges'!$D:$O,9,FALSE)),"")</f>
        <v/>
      </c>
      <c r="F400" s="106" t="str">
        <f>IFERROR(IF(VLOOKUP($A400,'Annex 2 EHV charges'!$D:$O,10,FALSE)=0,"",VLOOKUP($A400,'Annex 2 EHV charges'!$D:$O,10,FALSE)),"")</f>
        <v/>
      </c>
      <c r="G400" s="107" t="str">
        <f>IFERROR(IF(VLOOKUP($A400,'Annex 2 EHV charges'!$D:$O,11,FALSE)=0,"",VLOOKUP($A400,'Annex 2 EHV charges'!$D:$O,11,FALSE)),"")</f>
        <v/>
      </c>
      <c r="H400" s="107" t="str">
        <f>IFERROR(IF(VLOOKUP($A400,'Annex 2 EHV charges'!$D:$O,12,FALSE)=0,"",VLOOKUP($A400,'Annex 2 EHV charges'!$D:$O,12,FALSE)),"")</f>
        <v/>
      </c>
    </row>
    <row r="401" spans="1:8" x14ac:dyDescent="0.2">
      <c r="A401" s="104" t="str">
        <f t="array" ref="A401">IFERROR(INDEX('Annex 2 EHV charges'!$D$11:$D$410, MATCH(0, IF(ISBLANK('Annex 2 EHV charges'!$D$11:$D$410),1, COUNTIF(A$4:$A400, 'Annex 2 EHV charges'!$D$11:$D$410)), 0)),"")</f>
        <v/>
      </c>
      <c r="B401" s="103" t="str">
        <f>IF($A401="","",VLOOKUP($A401,'Annex 2 EHV charges'!$D:$O,2,0))</f>
        <v/>
      </c>
      <c r="C401" s="104" t="str">
        <f>IF($A401="","",VLOOKUP($A401,'Annex 2 EHV charges'!$D:$O,3,0))</f>
        <v/>
      </c>
      <c r="D401" s="103" t="str">
        <f>IF($A401="","",VLOOKUP($A401,'Annex 2 EHV charges'!$D:$O,4,0))</f>
        <v/>
      </c>
      <c r="E401" s="105" t="str">
        <f>IFERROR(IF(VLOOKUP($A401,'Annex 2 EHV charges'!$D:$O,9,FALSE)=0,"",VLOOKUP($A401,'Annex 2 EHV charges'!$D:$O,9,FALSE)),"")</f>
        <v/>
      </c>
      <c r="F401" s="106" t="str">
        <f>IFERROR(IF(VLOOKUP($A401,'Annex 2 EHV charges'!$D:$O,10,FALSE)=0,"",VLOOKUP($A401,'Annex 2 EHV charges'!$D:$O,10,FALSE)),"")</f>
        <v/>
      </c>
      <c r="G401" s="107" t="str">
        <f>IFERROR(IF(VLOOKUP($A401,'Annex 2 EHV charges'!$D:$O,11,FALSE)=0,"",VLOOKUP($A401,'Annex 2 EHV charges'!$D:$O,11,FALSE)),"")</f>
        <v/>
      </c>
      <c r="H401" s="107" t="str">
        <f>IFERROR(IF(VLOOKUP($A401,'Annex 2 EHV charges'!$D:$O,12,FALSE)=0,"",VLOOKUP($A401,'Annex 2 EHV charges'!$D:$O,12,FALSE)),"")</f>
        <v/>
      </c>
    </row>
    <row r="402" spans="1:8" x14ac:dyDescent="0.2">
      <c r="A402" s="104" t="str">
        <f t="array" ref="A402">IFERROR(INDEX('Annex 2 EHV charges'!$D$11:$D$410, MATCH(0, IF(ISBLANK('Annex 2 EHV charges'!$D$11:$D$410),1, COUNTIF(A$4:$A401, 'Annex 2 EHV charges'!$D$11:$D$410)), 0)),"")</f>
        <v/>
      </c>
      <c r="B402" s="103" t="str">
        <f>IF($A402="","",VLOOKUP($A402,'Annex 2 EHV charges'!$D:$O,2,0))</f>
        <v/>
      </c>
      <c r="C402" s="104" t="str">
        <f>IF($A402="","",VLOOKUP($A402,'Annex 2 EHV charges'!$D:$O,3,0))</f>
        <v/>
      </c>
      <c r="D402" s="103" t="str">
        <f>IF($A402="","",VLOOKUP($A402,'Annex 2 EHV charges'!$D:$O,4,0))</f>
        <v/>
      </c>
      <c r="E402" s="105" t="str">
        <f>IFERROR(IF(VLOOKUP($A402,'Annex 2 EHV charges'!$D:$O,9,FALSE)=0,"",VLOOKUP($A402,'Annex 2 EHV charges'!$D:$O,9,FALSE)),"")</f>
        <v/>
      </c>
      <c r="F402" s="106" t="str">
        <f>IFERROR(IF(VLOOKUP($A402,'Annex 2 EHV charges'!$D:$O,10,FALSE)=0,"",VLOOKUP($A402,'Annex 2 EHV charges'!$D:$O,10,FALSE)),"")</f>
        <v/>
      </c>
      <c r="G402" s="107" t="str">
        <f>IFERROR(IF(VLOOKUP($A402,'Annex 2 EHV charges'!$D:$O,11,FALSE)=0,"",VLOOKUP($A402,'Annex 2 EHV charges'!$D:$O,11,FALSE)),"")</f>
        <v/>
      </c>
      <c r="H402" s="107" t="str">
        <f>IFERROR(IF(VLOOKUP($A402,'Annex 2 EHV charges'!$D:$O,12,FALSE)=0,"",VLOOKUP($A402,'Annex 2 EHV charges'!$D:$O,12,FALSE)),"")</f>
        <v/>
      </c>
    </row>
    <row r="403" spans="1:8" x14ac:dyDescent="0.2">
      <c r="A403" s="104" t="str">
        <f t="array" ref="A403">IFERROR(INDEX('Annex 2 EHV charges'!$D$11:$D$410, MATCH(0, IF(ISBLANK('Annex 2 EHV charges'!$D$11:$D$410),1, COUNTIF(A$4:$A402, 'Annex 2 EHV charges'!$D$11:$D$410)), 0)),"")</f>
        <v/>
      </c>
      <c r="B403" s="103" t="str">
        <f>IF($A403="","",VLOOKUP($A403,'Annex 2 EHV charges'!$D:$O,2,0))</f>
        <v/>
      </c>
      <c r="C403" s="104" t="str">
        <f>IF($A403="","",VLOOKUP($A403,'Annex 2 EHV charges'!$D:$O,3,0))</f>
        <v/>
      </c>
      <c r="D403" s="103" t="str">
        <f>IF($A403="","",VLOOKUP($A403,'Annex 2 EHV charges'!$D:$O,4,0))</f>
        <v/>
      </c>
      <c r="E403" s="105" t="str">
        <f>IFERROR(IF(VLOOKUP($A403,'Annex 2 EHV charges'!$D:$O,9,FALSE)=0,"",VLOOKUP($A403,'Annex 2 EHV charges'!$D:$O,9,FALSE)),"")</f>
        <v/>
      </c>
      <c r="F403" s="106" t="str">
        <f>IFERROR(IF(VLOOKUP($A403,'Annex 2 EHV charges'!$D:$O,10,FALSE)=0,"",VLOOKUP($A403,'Annex 2 EHV charges'!$D:$O,10,FALSE)),"")</f>
        <v/>
      </c>
      <c r="G403" s="107" t="str">
        <f>IFERROR(IF(VLOOKUP($A403,'Annex 2 EHV charges'!$D:$O,11,FALSE)=0,"",VLOOKUP($A403,'Annex 2 EHV charges'!$D:$O,11,FALSE)),"")</f>
        <v/>
      </c>
      <c r="H403" s="107" t="str">
        <f>IFERROR(IF(VLOOKUP($A403,'Annex 2 EHV charges'!$D:$O,12,FALSE)=0,"",VLOOKUP($A403,'Annex 2 EHV charges'!$D:$O,12,FALSE)),"")</f>
        <v/>
      </c>
    </row>
    <row r="404" spans="1:8" x14ac:dyDescent="0.2">
      <c r="A404" s="104" t="str">
        <f t="array" ref="A404">IFERROR(INDEX('Annex 2 EHV charges'!$D$11:$D$410, MATCH(0, IF(ISBLANK('Annex 2 EHV charges'!$D$11:$D$410),1, COUNTIF(A$4:$A403, 'Annex 2 EHV charges'!$D$11:$D$410)), 0)),"")</f>
        <v/>
      </c>
      <c r="B404" s="103" t="str">
        <f>IF($A404="","",VLOOKUP($A404,'Annex 2 EHV charges'!$D:$O,2,0))</f>
        <v/>
      </c>
      <c r="C404" s="104" t="str">
        <f>IF($A404="","",VLOOKUP($A404,'Annex 2 EHV charges'!$D:$O,3,0))</f>
        <v/>
      </c>
      <c r="D404" s="103" t="str">
        <f>IF($A404="","",VLOOKUP($A404,'Annex 2 EHV charges'!$D:$O,4,0))</f>
        <v/>
      </c>
      <c r="E404" s="105" t="str">
        <f>IFERROR(IF(VLOOKUP($A404,'Annex 2 EHV charges'!$D:$O,9,FALSE)=0,"",VLOOKUP($A404,'Annex 2 EHV charges'!$D:$O,9,FALSE)),"")</f>
        <v/>
      </c>
      <c r="F404" s="106" t="str">
        <f>IFERROR(IF(VLOOKUP($A404,'Annex 2 EHV charges'!$D:$O,10,FALSE)=0,"",VLOOKUP($A404,'Annex 2 EHV charges'!$D:$O,10,FALSE)),"")</f>
        <v/>
      </c>
      <c r="G404" s="107" t="str">
        <f>IFERROR(IF(VLOOKUP($A404,'Annex 2 EHV charges'!$D:$O,11,FALSE)=0,"",VLOOKUP($A404,'Annex 2 EHV charges'!$D:$O,11,FALSE)),"")</f>
        <v/>
      </c>
      <c r="H404" s="107" t="str">
        <f>IFERROR(IF(VLOOKUP($A404,'Annex 2 EHV charges'!$D:$O,12,FALSE)=0,"",VLOOKUP($A404,'Annex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86" fitToHeight="0" orientation="landscape" r:id="rId1"/>
  <headerFooter differentFirst="1"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2b&amp;"Arial,Regular" - Schedule of Export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B18" sqref="B18:J18"/>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28</v>
      </c>
      <c r="B1" s="3"/>
      <c r="D1" s="3"/>
      <c r="E1" s="3"/>
      <c r="F1" s="3"/>
      <c r="G1" s="10"/>
      <c r="H1" s="4"/>
      <c r="I1" s="4"/>
    </row>
    <row r="2" spans="1:12" s="2" customFormat="1" ht="27" customHeight="1" x14ac:dyDescent="0.2">
      <c r="A2" s="258" t="str">
        <f>Overview!B4&amp; " - Effective from "&amp;TEXT(Overview!D4,"D MMMM YYYY")&amp;" - "&amp;Overview!E4&amp;" LV and HV tariffs"</f>
        <v>Western Power Distribution (South West) plc - Effective from 1 April 2021 - Final LV and HV tariffs</v>
      </c>
      <c r="B2" s="258"/>
      <c r="C2" s="258"/>
      <c r="D2" s="258"/>
      <c r="E2" s="258"/>
      <c r="F2" s="258"/>
      <c r="G2" s="258"/>
      <c r="H2" s="258"/>
      <c r="I2" s="258"/>
      <c r="J2" s="258"/>
      <c r="K2" s="4"/>
      <c r="L2" s="4"/>
    </row>
    <row r="3" spans="1:12" s="2" customFormat="1" ht="27" customHeight="1" x14ac:dyDescent="0.2">
      <c r="A3" s="286" t="s">
        <v>296</v>
      </c>
      <c r="B3" s="286"/>
      <c r="C3" s="286"/>
      <c r="D3" s="286"/>
      <c r="E3" s="286"/>
      <c r="F3" s="286"/>
      <c r="G3" s="286"/>
      <c r="H3" s="286"/>
      <c r="I3" s="286"/>
      <c r="J3" s="286"/>
      <c r="K3" s="4"/>
      <c r="L3" s="4"/>
    </row>
    <row r="4" spans="1:12" s="2" customFormat="1" ht="71.25" customHeight="1" x14ac:dyDescent="0.2">
      <c r="A4" s="18"/>
      <c r="B4" s="31" t="s">
        <v>0</v>
      </c>
      <c r="C4" s="17" t="s">
        <v>33</v>
      </c>
      <c r="D4" s="62" t="s">
        <v>297</v>
      </c>
      <c r="E4" s="62" t="s">
        <v>299</v>
      </c>
      <c r="F4" s="62" t="s">
        <v>298</v>
      </c>
      <c r="G4" s="160" t="s">
        <v>34</v>
      </c>
      <c r="H4" s="17"/>
      <c r="I4" s="17"/>
      <c r="J4" s="17"/>
      <c r="K4" s="4"/>
      <c r="L4" s="4"/>
    </row>
    <row r="5" spans="1:12" s="2" customFormat="1" ht="32.25" customHeight="1" x14ac:dyDescent="0.2">
      <c r="A5" s="19"/>
      <c r="B5" s="30"/>
      <c r="C5" s="20"/>
      <c r="D5" s="21"/>
      <c r="E5" s="21"/>
      <c r="F5" s="21"/>
      <c r="G5" s="22"/>
      <c r="H5" s="29"/>
      <c r="I5" s="29"/>
      <c r="J5" s="29"/>
      <c r="K5" s="4"/>
      <c r="L5" s="4"/>
    </row>
    <row r="6" spans="1:12" x14ac:dyDescent="0.2">
      <c r="A6" s="287" t="s">
        <v>2</v>
      </c>
      <c r="B6" s="284"/>
      <c r="C6" s="284"/>
      <c r="D6" s="284"/>
      <c r="E6" s="284"/>
      <c r="F6" s="284"/>
      <c r="G6" s="284"/>
      <c r="H6" s="285"/>
      <c r="I6" s="285"/>
      <c r="J6" s="285"/>
    </row>
    <row r="7" spans="1:12" x14ac:dyDescent="0.2">
      <c r="A7" s="287"/>
      <c r="B7" s="284"/>
      <c r="C7" s="284"/>
      <c r="D7" s="284"/>
      <c r="E7" s="284"/>
      <c r="F7" s="284"/>
      <c r="G7" s="284"/>
      <c r="H7" s="285"/>
      <c r="I7" s="285"/>
      <c r="J7" s="285"/>
    </row>
    <row r="8" spans="1:12" x14ac:dyDescent="0.2">
      <c r="A8" s="287"/>
      <c r="B8" s="284"/>
      <c r="C8" s="284"/>
      <c r="D8" s="284"/>
      <c r="E8" s="284"/>
      <c r="F8" s="284"/>
      <c r="G8" s="284"/>
      <c r="H8" s="285"/>
      <c r="I8" s="285"/>
      <c r="J8" s="285"/>
    </row>
    <row r="9" spans="1:12" x14ac:dyDescent="0.2">
      <c r="A9" s="57"/>
      <c r="B9" s="57"/>
      <c r="C9" s="57"/>
      <c r="D9" s="57"/>
      <c r="E9" s="57"/>
      <c r="F9" s="57"/>
      <c r="G9" s="57"/>
      <c r="H9" s="57"/>
      <c r="I9" s="57"/>
      <c r="J9" s="57"/>
    </row>
    <row r="10" spans="1:12" x14ac:dyDescent="0.2">
      <c r="A10" s="57"/>
      <c r="B10" s="57"/>
      <c r="C10" s="57"/>
      <c r="D10" s="57"/>
      <c r="E10" s="57"/>
      <c r="F10" s="57"/>
      <c r="G10" s="57"/>
      <c r="H10" s="57"/>
      <c r="I10" s="57"/>
      <c r="J10" s="57"/>
    </row>
    <row r="11" spans="1:12" s="2" customFormat="1" ht="27" customHeight="1" x14ac:dyDescent="0.2">
      <c r="A11" s="286" t="s">
        <v>209</v>
      </c>
      <c r="B11" s="286"/>
      <c r="C11" s="286"/>
      <c r="D11" s="286"/>
      <c r="E11" s="286"/>
      <c r="F11" s="286"/>
      <c r="G11" s="286"/>
      <c r="H11" s="286"/>
      <c r="I11" s="286"/>
      <c r="J11" s="286"/>
      <c r="K11" s="4"/>
      <c r="L11" s="4"/>
    </row>
    <row r="12" spans="1:12" s="2" customFormat="1" ht="58.5" customHeight="1" x14ac:dyDescent="0.2">
      <c r="A12" s="18"/>
      <c r="B12" s="31" t="s">
        <v>0</v>
      </c>
      <c r="C12" s="17" t="s">
        <v>33</v>
      </c>
      <c r="D12" s="62" t="s">
        <v>297</v>
      </c>
      <c r="E12" s="62" t="s">
        <v>299</v>
      </c>
      <c r="F12" s="62" t="s">
        <v>298</v>
      </c>
      <c r="G12" s="140" t="s">
        <v>34</v>
      </c>
      <c r="H12" s="140" t="s">
        <v>35</v>
      </c>
      <c r="I12" s="31" t="s">
        <v>179</v>
      </c>
      <c r="J12" s="140" t="s">
        <v>63</v>
      </c>
      <c r="K12" s="4"/>
      <c r="L12" s="4"/>
    </row>
    <row r="13" spans="1:12" s="2" customFormat="1" ht="32.25" customHeight="1" x14ac:dyDescent="0.2">
      <c r="A13" s="19"/>
      <c r="B13" s="30"/>
      <c r="C13" s="20">
        <v>0</v>
      </c>
      <c r="D13" s="21"/>
      <c r="E13" s="21"/>
      <c r="F13" s="21"/>
      <c r="G13" s="22"/>
      <c r="H13" s="22"/>
      <c r="I13" s="22"/>
      <c r="J13" s="21"/>
      <c r="K13" s="4"/>
      <c r="L13" s="4"/>
    </row>
    <row r="14" spans="1:12" x14ac:dyDescent="0.2">
      <c r="A14" s="287" t="s">
        <v>2</v>
      </c>
      <c r="B14" s="288"/>
      <c r="C14" s="288"/>
      <c r="D14" s="288"/>
      <c r="E14" s="288"/>
      <c r="F14" s="288"/>
      <c r="G14" s="288"/>
      <c r="H14" s="289"/>
      <c r="I14" s="289"/>
      <c r="J14" s="289"/>
    </row>
    <row r="15" spans="1:12" x14ac:dyDescent="0.2">
      <c r="A15" s="287"/>
      <c r="B15" s="284"/>
      <c r="C15" s="284"/>
      <c r="D15" s="284"/>
      <c r="E15" s="284"/>
      <c r="F15" s="284"/>
      <c r="G15" s="284"/>
      <c r="H15" s="285"/>
      <c r="I15" s="285"/>
      <c r="J15" s="285"/>
    </row>
    <row r="16" spans="1:12" x14ac:dyDescent="0.2">
      <c r="A16" s="287"/>
      <c r="B16" s="284"/>
      <c r="C16" s="284"/>
      <c r="D16" s="284"/>
      <c r="E16" s="284"/>
      <c r="F16" s="284"/>
      <c r="G16" s="284"/>
      <c r="H16" s="285"/>
      <c r="I16" s="285"/>
      <c r="J16" s="285"/>
    </row>
    <row r="17" spans="1:10" x14ac:dyDescent="0.2">
      <c r="A17" s="290"/>
      <c r="B17" s="284"/>
      <c r="C17" s="284"/>
      <c r="D17" s="284"/>
      <c r="E17" s="284"/>
      <c r="F17" s="284"/>
      <c r="G17" s="284"/>
      <c r="H17" s="285"/>
      <c r="I17" s="285"/>
      <c r="J17" s="285"/>
    </row>
    <row r="18" spans="1:10" x14ac:dyDescent="0.2">
      <c r="A18" s="290"/>
      <c r="B18" s="284"/>
      <c r="C18" s="284"/>
      <c r="D18" s="284"/>
      <c r="E18" s="284"/>
      <c r="F18" s="284"/>
      <c r="G18" s="284"/>
      <c r="H18" s="285"/>
      <c r="I18" s="285"/>
      <c r="J18" s="285"/>
    </row>
    <row r="19" spans="1:10" x14ac:dyDescent="0.2">
      <c r="A19" s="290"/>
      <c r="B19" s="284"/>
      <c r="C19" s="284"/>
      <c r="D19" s="284"/>
      <c r="E19" s="284"/>
      <c r="F19" s="284"/>
      <c r="G19" s="284"/>
      <c r="H19" s="285"/>
      <c r="I19" s="285"/>
      <c r="J19" s="285"/>
    </row>
    <row r="20" spans="1:10" x14ac:dyDescent="0.2">
      <c r="A20" s="290"/>
      <c r="B20" s="284"/>
      <c r="C20" s="284"/>
      <c r="D20" s="284"/>
      <c r="E20" s="284"/>
      <c r="F20" s="284"/>
      <c r="G20" s="284"/>
      <c r="H20" s="285"/>
      <c r="I20" s="285"/>
      <c r="J20" s="285"/>
    </row>
    <row r="21" spans="1:10" x14ac:dyDescent="0.2">
      <c r="A21" s="290"/>
      <c r="B21" s="284"/>
      <c r="C21" s="284"/>
      <c r="D21" s="284"/>
      <c r="E21" s="284"/>
      <c r="F21" s="284"/>
      <c r="G21" s="284"/>
      <c r="H21" s="285"/>
      <c r="I21" s="285"/>
      <c r="J21" s="285"/>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00"/>
  <sheetViews>
    <sheetView zoomScaleNormal="100" zoomScaleSheetLayoutView="85" workbookViewId="0">
      <selection activeCell="F4" sqref="F4:J4"/>
    </sheetView>
  </sheetViews>
  <sheetFormatPr defaultColWidth="9.140625"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28</v>
      </c>
      <c r="B1" s="291" t="s">
        <v>175</v>
      </c>
      <c r="C1" s="292"/>
      <c r="D1" s="292"/>
      <c r="F1" s="293" t="s">
        <v>178</v>
      </c>
      <c r="G1" s="294"/>
      <c r="H1" s="295"/>
      <c r="I1" s="4"/>
      <c r="J1" s="2"/>
      <c r="K1" s="2"/>
    </row>
    <row r="2" spans="1:14" ht="31.5" customHeight="1" x14ac:dyDescent="0.2">
      <c r="A2" s="296" t="str">
        <f>Overview!B4&amp; " - Effective from "&amp;TEXT(Overview!D4,"D MMMM YYYY")&amp;" - "&amp;Overview!E4&amp;" LDNO tariffs"</f>
        <v>Western Power Distribution (South West) plc - Effective from 1 April 2021 - Final LDNO tariffs</v>
      </c>
      <c r="B2" s="296"/>
      <c r="C2" s="296"/>
      <c r="D2" s="296"/>
      <c r="E2" s="296"/>
      <c r="F2" s="296"/>
      <c r="G2" s="296"/>
      <c r="H2" s="296"/>
      <c r="I2" s="296"/>
      <c r="J2" s="296"/>
    </row>
    <row r="3" spans="1:14" ht="18" x14ac:dyDescent="0.2">
      <c r="A3" s="208"/>
      <c r="B3" s="208"/>
      <c r="C3" s="208"/>
      <c r="D3" s="208"/>
      <c r="E3" s="208"/>
      <c r="F3" s="208"/>
      <c r="G3" s="208"/>
      <c r="H3" s="208"/>
      <c r="I3" s="208"/>
      <c r="J3" s="208"/>
      <c r="L3" s="4"/>
    </row>
    <row r="4" spans="1:14" ht="18" x14ac:dyDescent="0.2">
      <c r="A4" s="258" t="s">
        <v>969</v>
      </c>
      <c r="B4" s="258"/>
      <c r="C4" s="258"/>
      <c r="D4" s="258"/>
      <c r="E4" s="209"/>
      <c r="F4" s="258" t="s">
        <v>970</v>
      </c>
      <c r="G4" s="258"/>
      <c r="H4" s="258"/>
      <c r="I4" s="258"/>
      <c r="J4" s="258"/>
      <c r="L4" s="4"/>
      <c r="M4" s="4"/>
    </row>
    <row r="5" spans="1:14" ht="30" x14ac:dyDescent="0.2">
      <c r="A5" s="85" t="s">
        <v>17</v>
      </c>
      <c r="B5" s="190" t="s">
        <v>108</v>
      </c>
      <c r="C5" s="99" t="s">
        <v>109</v>
      </c>
      <c r="D5" s="87" t="s">
        <v>110</v>
      </c>
      <c r="E5" s="91"/>
      <c r="F5" s="297"/>
      <c r="G5" s="298"/>
      <c r="H5" s="88" t="s">
        <v>112</v>
      </c>
      <c r="I5" s="89" t="s">
        <v>113</v>
      </c>
      <c r="J5" s="87" t="s">
        <v>110</v>
      </c>
      <c r="K5" s="91"/>
      <c r="L5" s="91"/>
      <c r="M5" s="4"/>
      <c r="N5" s="4"/>
    </row>
    <row r="6" spans="1:14" ht="43.15" customHeight="1" x14ac:dyDescent="0.2">
      <c r="A6" s="192" t="s">
        <v>558</v>
      </c>
      <c r="B6" s="210" t="s">
        <v>567</v>
      </c>
      <c r="C6" s="211" t="s">
        <v>564</v>
      </c>
      <c r="D6" s="212" t="s">
        <v>565</v>
      </c>
      <c r="E6" s="91"/>
      <c r="F6" s="270" t="s">
        <v>566</v>
      </c>
      <c r="G6" s="270"/>
      <c r="H6" s="210" t="s">
        <v>567</v>
      </c>
      <c r="I6" s="213" t="s">
        <v>564</v>
      </c>
      <c r="J6" s="213" t="s">
        <v>565</v>
      </c>
      <c r="K6" s="91"/>
      <c r="L6" s="91"/>
      <c r="M6" s="4"/>
      <c r="N6" s="4"/>
    </row>
    <row r="7" spans="1:14" ht="47.45" customHeight="1" x14ac:dyDescent="0.2">
      <c r="A7" s="192" t="s">
        <v>559</v>
      </c>
      <c r="B7" s="214"/>
      <c r="C7" s="215" t="s">
        <v>568</v>
      </c>
      <c r="D7" s="213" t="s">
        <v>569</v>
      </c>
      <c r="E7" s="91"/>
      <c r="F7" s="270" t="s">
        <v>570</v>
      </c>
      <c r="G7" s="270"/>
      <c r="H7" s="214"/>
      <c r="I7" s="213" t="s">
        <v>571</v>
      </c>
      <c r="J7" s="213" t="s">
        <v>565</v>
      </c>
      <c r="K7" s="91"/>
      <c r="L7" s="91"/>
      <c r="M7" s="4"/>
      <c r="N7" s="4"/>
    </row>
    <row r="8" spans="1:14" ht="25.5" x14ac:dyDescent="0.2">
      <c r="A8" s="199" t="s">
        <v>22</v>
      </c>
      <c r="B8" s="261" t="s">
        <v>23</v>
      </c>
      <c r="C8" s="261"/>
      <c r="D8" s="261"/>
      <c r="E8" s="91"/>
      <c r="F8" s="270" t="s">
        <v>559</v>
      </c>
      <c r="G8" s="270"/>
      <c r="H8" s="214"/>
      <c r="I8" s="213" t="s">
        <v>568</v>
      </c>
      <c r="J8" s="213" t="s">
        <v>569</v>
      </c>
      <c r="K8" s="91"/>
      <c r="L8" s="91"/>
      <c r="M8" s="4"/>
      <c r="N8" s="4"/>
    </row>
    <row r="9" spans="1:14" s="86" customFormat="1" ht="18" x14ac:dyDescent="0.2">
      <c r="A9" s="216"/>
      <c r="B9" s="200"/>
      <c r="C9" s="217"/>
      <c r="D9" s="200"/>
      <c r="E9" s="218"/>
      <c r="F9" s="264" t="s">
        <v>22</v>
      </c>
      <c r="G9" s="264"/>
      <c r="H9" s="274" t="s">
        <v>23</v>
      </c>
      <c r="I9" s="275"/>
      <c r="J9" s="276"/>
      <c r="K9" s="91"/>
      <c r="L9" s="91"/>
      <c r="M9" s="57"/>
      <c r="N9" s="57"/>
    </row>
    <row r="10" spans="1:14" s="93" customFormat="1" ht="9" customHeight="1" x14ac:dyDescent="0.2">
      <c r="A10" s="194"/>
      <c r="B10" s="255"/>
      <c r="C10" s="255"/>
      <c r="D10" s="255"/>
      <c r="E10" s="219"/>
      <c r="F10" s="299"/>
      <c r="G10" s="300"/>
      <c r="H10" s="220"/>
      <c r="I10" s="200"/>
      <c r="J10" s="200"/>
      <c r="K10" s="91"/>
      <c r="L10" s="91"/>
      <c r="M10" s="92"/>
      <c r="N10" s="92"/>
    </row>
    <row r="11" spans="1:14" s="93" customFormat="1" ht="9" customHeight="1" x14ac:dyDescent="0.2">
      <c r="A11" s="91"/>
      <c r="B11" s="91"/>
      <c r="C11" s="91"/>
      <c r="D11" s="91"/>
      <c r="E11" s="91"/>
      <c r="F11" s="301"/>
      <c r="G11" s="302"/>
      <c r="H11" s="303"/>
      <c r="I11" s="256"/>
      <c r="J11" s="256"/>
      <c r="K11" s="92"/>
      <c r="L11" s="92"/>
      <c r="M11" s="92"/>
    </row>
    <row r="12" spans="1:14" s="93" customFormat="1" ht="9" customHeight="1" x14ac:dyDescent="0.2">
      <c r="A12" s="91"/>
      <c r="B12" s="91"/>
      <c r="C12" s="91"/>
      <c r="D12" s="91"/>
      <c r="E12" s="91"/>
      <c r="F12" s="221"/>
      <c r="G12" s="221"/>
      <c r="H12" s="222"/>
      <c r="I12" s="222"/>
      <c r="J12" s="222"/>
      <c r="K12" s="92"/>
      <c r="L12" s="92"/>
      <c r="M12" s="92"/>
    </row>
    <row r="13" spans="1:14" ht="66" customHeight="1" x14ac:dyDescent="0.2">
      <c r="A13" s="45" t="s">
        <v>177</v>
      </c>
      <c r="B13" s="45" t="s">
        <v>61</v>
      </c>
      <c r="C13" s="45" t="s">
        <v>33</v>
      </c>
      <c r="D13" s="62" t="s">
        <v>297</v>
      </c>
      <c r="E13" s="62" t="s">
        <v>299</v>
      </c>
      <c r="F13" s="62" t="s">
        <v>298</v>
      </c>
      <c r="G13" s="27" t="s">
        <v>34</v>
      </c>
      <c r="H13" s="27" t="s">
        <v>35</v>
      </c>
      <c r="I13" s="27" t="s">
        <v>179</v>
      </c>
      <c r="J13" s="27" t="s">
        <v>63</v>
      </c>
      <c r="K13" s="2"/>
    </row>
    <row r="14" spans="1:14" ht="31.15" customHeight="1" x14ac:dyDescent="0.2">
      <c r="A14" s="161" t="s">
        <v>210</v>
      </c>
      <c r="B14" s="30" t="s">
        <v>586</v>
      </c>
      <c r="C14" s="30" t="s">
        <v>555</v>
      </c>
      <c r="D14" s="154">
        <v>9.7219999999999995</v>
      </c>
      <c r="E14" s="155">
        <v>1.2889999999999999</v>
      </c>
      <c r="F14" s="156">
        <v>0.89300000000000002</v>
      </c>
      <c r="G14" s="49">
        <v>3.5</v>
      </c>
      <c r="H14" s="150"/>
      <c r="I14" s="151"/>
      <c r="J14" s="48"/>
      <c r="K14" s="2"/>
    </row>
    <row r="15" spans="1:14" ht="31.15" customHeight="1" x14ac:dyDescent="0.2">
      <c r="A15" s="161" t="s">
        <v>211</v>
      </c>
      <c r="B15" s="30" t="s">
        <v>586</v>
      </c>
      <c r="C15" s="30">
        <v>2</v>
      </c>
      <c r="D15" s="154">
        <v>9.7219999999999995</v>
      </c>
      <c r="E15" s="155">
        <v>1.2889999999999999</v>
      </c>
      <c r="F15" s="156">
        <v>0.89300000000000002</v>
      </c>
      <c r="G15" s="150"/>
      <c r="H15" s="150"/>
      <c r="I15" s="151"/>
      <c r="J15" s="48"/>
      <c r="K15" s="2"/>
    </row>
    <row r="16" spans="1:14" ht="31.15" customHeight="1" x14ac:dyDescent="0.2">
      <c r="A16" s="161" t="s">
        <v>212</v>
      </c>
      <c r="B16" s="30" t="s">
        <v>586</v>
      </c>
      <c r="C16" s="30" t="s">
        <v>556</v>
      </c>
      <c r="D16" s="154">
        <v>8.6980000000000004</v>
      </c>
      <c r="E16" s="155">
        <v>1.238</v>
      </c>
      <c r="F16" s="156">
        <v>0.88700000000000001</v>
      </c>
      <c r="G16" s="49">
        <v>6.19</v>
      </c>
      <c r="H16" s="150"/>
      <c r="I16" s="151"/>
      <c r="J16" s="48"/>
      <c r="K16" s="2"/>
    </row>
    <row r="17" spans="1:11" ht="31.15" customHeight="1" x14ac:dyDescent="0.2">
      <c r="A17" s="161" t="s">
        <v>213</v>
      </c>
      <c r="B17" s="30" t="s">
        <v>586</v>
      </c>
      <c r="C17" s="30">
        <v>4</v>
      </c>
      <c r="D17" s="154">
        <v>8.6980000000000004</v>
      </c>
      <c r="E17" s="155">
        <v>1.238</v>
      </c>
      <c r="F17" s="156">
        <v>0.88700000000000001</v>
      </c>
      <c r="G17" s="150"/>
      <c r="H17" s="150"/>
      <c r="I17" s="151"/>
      <c r="J17" s="48"/>
      <c r="K17" s="2"/>
    </row>
    <row r="18" spans="1:11" ht="31.15" customHeight="1" x14ac:dyDescent="0.2">
      <c r="A18" s="161" t="s">
        <v>214</v>
      </c>
      <c r="B18" s="30" t="s">
        <v>586</v>
      </c>
      <c r="C18" s="30">
        <v>0</v>
      </c>
      <c r="D18" s="154">
        <v>5.8869999999999996</v>
      </c>
      <c r="E18" s="155">
        <v>1.071</v>
      </c>
      <c r="F18" s="156">
        <v>0.86599999999999999</v>
      </c>
      <c r="G18" s="49">
        <v>8.42</v>
      </c>
      <c r="H18" s="49">
        <v>2.4</v>
      </c>
      <c r="I18" s="152">
        <v>5.15</v>
      </c>
      <c r="J18" s="47">
        <v>7.2999999999999995E-2</v>
      </c>
      <c r="K18" s="2"/>
    </row>
    <row r="19" spans="1:11" ht="31.15" customHeight="1" x14ac:dyDescent="0.2">
      <c r="A19" s="161" t="s">
        <v>215</v>
      </c>
      <c r="B19" s="30" t="s">
        <v>586</v>
      </c>
      <c r="C19" s="30" t="s">
        <v>554</v>
      </c>
      <c r="D19" s="157">
        <v>19.66</v>
      </c>
      <c r="E19" s="158">
        <v>2.0510000000000002</v>
      </c>
      <c r="F19" s="156">
        <v>1.4650000000000001</v>
      </c>
      <c r="G19" s="150"/>
      <c r="H19" s="150"/>
      <c r="I19" s="151"/>
      <c r="J19" s="48"/>
      <c r="K19" s="2"/>
    </row>
    <row r="20" spans="1:11" ht="31.15" customHeight="1" x14ac:dyDescent="0.2">
      <c r="A20" s="161" t="s">
        <v>216</v>
      </c>
      <c r="B20" s="30" t="s">
        <v>586</v>
      </c>
      <c r="C20" s="30">
        <v>0</v>
      </c>
      <c r="D20" s="154">
        <v>-8.4269999999999996</v>
      </c>
      <c r="E20" s="155">
        <v>-0.42699999999999999</v>
      </c>
      <c r="F20" s="156">
        <v>-5.0999999999999997E-2</v>
      </c>
      <c r="G20" s="49">
        <v>0</v>
      </c>
      <c r="H20" s="150"/>
      <c r="I20" s="151"/>
      <c r="J20" s="48"/>
      <c r="K20" s="2"/>
    </row>
    <row r="21" spans="1:11" ht="31.15" customHeight="1" x14ac:dyDescent="0.2">
      <c r="A21" s="161" t="s">
        <v>217</v>
      </c>
      <c r="B21" s="30" t="s">
        <v>586</v>
      </c>
      <c r="C21" s="30">
        <v>0</v>
      </c>
      <c r="D21" s="154">
        <v>-8.4269999999999996</v>
      </c>
      <c r="E21" s="155">
        <v>-0.42699999999999999</v>
      </c>
      <c r="F21" s="156">
        <v>-5.0999999999999997E-2</v>
      </c>
      <c r="G21" s="49">
        <v>0</v>
      </c>
      <c r="H21" s="150"/>
      <c r="I21" s="151"/>
      <c r="J21" s="47">
        <v>0.13</v>
      </c>
      <c r="K21" s="2"/>
    </row>
    <row r="22" spans="1:11" ht="31.15" customHeight="1" x14ac:dyDescent="0.2">
      <c r="A22" s="28" t="s">
        <v>218</v>
      </c>
      <c r="B22" s="30" t="s">
        <v>586</v>
      </c>
      <c r="C22" s="30" t="s">
        <v>555</v>
      </c>
      <c r="D22" s="154">
        <v>6.5759999999999996</v>
      </c>
      <c r="E22" s="155">
        <v>0.872</v>
      </c>
      <c r="F22" s="156">
        <v>0.60399999999999998</v>
      </c>
      <c r="G22" s="49">
        <v>2.4500000000000002</v>
      </c>
      <c r="H22" s="150"/>
      <c r="I22" s="151"/>
      <c r="J22" s="48"/>
      <c r="K22" s="2"/>
    </row>
    <row r="23" spans="1:11" ht="31.15" customHeight="1" x14ac:dyDescent="0.2">
      <c r="A23" s="28" t="s">
        <v>219</v>
      </c>
      <c r="B23" s="30" t="s">
        <v>586</v>
      </c>
      <c r="C23" s="30">
        <v>2</v>
      </c>
      <c r="D23" s="154">
        <v>6.5759999999999996</v>
      </c>
      <c r="E23" s="155">
        <v>0.872</v>
      </c>
      <c r="F23" s="156">
        <v>0.60399999999999998</v>
      </c>
      <c r="G23" s="150"/>
      <c r="H23" s="150"/>
      <c r="I23" s="151"/>
      <c r="J23" s="48"/>
      <c r="K23" s="2"/>
    </row>
    <row r="24" spans="1:11" ht="31.15" customHeight="1" x14ac:dyDescent="0.2">
      <c r="A24" s="28" t="s">
        <v>220</v>
      </c>
      <c r="B24" s="30" t="s">
        <v>586</v>
      </c>
      <c r="C24" s="30" t="s">
        <v>556</v>
      </c>
      <c r="D24" s="154">
        <v>5.8840000000000003</v>
      </c>
      <c r="E24" s="155">
        <v>0.83699999999999997</v>
      </c>
      <c r="F24" s="156">
        <v>0.6</v>
      </c>
      <c r="G24" s="49">
        <v>4.2699999999999996</v>
      </c>
      <c r="H24" s="150"/>
      <c r="I24" s="151"/>
      <c r="J24" s="48"/>
      <c r="K24" s="2"/>
    </row>
    <row r="25" spans="1:11" ht="31.15" customHeight="1" x14ac:dyDescent="0.2">
      <c r="A25" s="28" t="s">
        <v>221</v>
      </c>
      <c r="B25" s="30" t="s">
        <v>586</v>
      </c>
      <c r="C25" s="30">
        <v>4</v>
      </c>
      <c r="D25" s="154">
        <v>5.8840000000000003</v>
      </c>
      <c r="E25" s="155">
        <v>0.83699999999999997</v>
      </c>
      <c r="F25" s="156">
        <v>0.6</v>
      </c>
      <c r="G25" s="150"/>
      <c r="H25" s="150"/>
      <c r="I25" s="151"/>
      <c r="J25" s="48"/>
      <c r="K25" s="2"/>
    </row>
    <row r="26" spans="1:11" ht="31.15" customHeight="1" x14ac:dyDescent="0.2">
      <c r="A26" s="28" t="s">
        <v>222</v>
      </c>
      <c r="B26" s="30" t="s">
        <v>586</v>
      </c>
      <c r="C26" s="30">
        <v>0</v>
      </c>
      <c r="D26" s="154">
        <v>3.9820000000000002</v>
      </c>
      <c r="E26" s="155">
        <v>0.72399999999999998</v>
      </c>
      <c r="F26" s="156">
        <v>0.58599999999999997</v>
      </c>
      <c r="G26" s="49">
        <v>5.78</v>
      </c>
      <c r="H26" s="49">
        <v>1.62</v>
      </c>
      <c r="I26" s="152">
        <v>3.49</v>
      </c>
      <c r="J26" s="47">
        <v>4.9000000000000002E-2</v>
      </c>
      <c r="K26" s="2"/>
    </row>
    <row r="27" spans="1:11" ht="31.15" customHeight="1" x14ac:dyDescent="0.2">
      <c r="A27" s="28" t="s">
        <v>223</v>
      </c>
      <c r="B27" s="30" t="s">
        <v>586</v>
      </c>
      <c r="C27" s="30">
        <v>0</v>
      </c>
      <c r="D27" s="154">
        <v>5.3220000000000001</v>
      </c>
      <c r="E27" s="155">
        <v>1.093</v>
      </c>
      <c r="F27" s="156">
        <v>0.95199999999999996</v>
      </c>
      <c r="G27" s="49">
        <v>7.35</v>
      </c>
      <c r="H27" s="49">
        <v>2.4300000000000002</v>
      </c>
      <c r="I27" s="152">
        <v>4.74</v>
      </c>
      <c r="J27" s="47">
        <v>5.5E-2</v>
      </c>
      <c r="K27" s="2"/>
    </row>
    <row r="28" spans="1:11" ht="31.15" customHeight="1" x14ac:dyDescent="0.2">
      <c r="A28" s="28" t="s">
        <v>224</v>
      </c>
      <c r="B28" s="30" t="s">
        <v>586</v>
      </c>
      <c r="C28" s="30">
        <v>0</v>
      </c>
      <c r="D28" s="154">
        <v>4.9729999999999999</v>
      </c>
      <c r="E28" s="155">
        <v>1.2130000000000001</v>
      </c>
      <c r="F28" s="156">
        <v>1.1180000000000001</v>
      </c>
      <c r="G28" s="49">
        <v>77.94</v>
      </c>
      <c r="H28" s="49">
        <v>2.41</v>
      </c>
      <c r="I28" s="152">
        <v>5.51</v>
      </c>
      <c r="J28" s="47">
        <v>4.3999999999999997E-2</v>
      </c>
      <c r="K28" s="2"/>
    </row>
    <row r="29" spans="1:11" ht="31.15" customHeight="1" x14ac:dyDescent="0.2">
      <c r="A29" s="28" t="s">
        <v>225</v>
      </c>
      <c r="B29" s="30" t="s">
        <v>586</v>
      </c>
      <c r="C29" s="30" t="s">
        <v>554</v>
      </c>
      <c r="D29" s="157">
        <v>13.298999999999999</v>
      </c>
      <c r="E29" s="158">
        <v>1.387</v>
      </c>
      <c r="F29" s="156">
        <v>0.99099999999999999</v>
      </c>
      <c r="G29" s="150"/>
      <c r="H29" s="150"/>
      <c r="I29" s="151"/>
      <c r="J29" s="48"/>
      <c r="K29" s="2"/>
    </row>
    <row r="30" spans="1:11" ht="31.15" customHeight="1" x14ac:dyDescent="0.2">
      <c r="A30" s="28" t="s">
        <v>226</v>
      </c>
      <c r="B30" s="30" t="s">
        <v>586</v>
      </c>
      <c r="C30" s="30">
        <v>0</v>
      </c>
      <c r="D30" s="154">
        <v>-8.4269999999999996</v>
      </c>
      <c r="E30" s="155">
        <v>-0.42699999999999999</v>
      </c>
      <c r="F30" s="156">
        <v>-5.0999999999999997E-2</v>
      </c>
      <c r="G30" s="49">
        <v>0</v>
      </c>
      <c r="H30" s="150"/>
      <c r="I30" s="151"/>
      <c r="J30" s="48"/>
      <c r="K30" s="2"/>
    </row>
    <row r="31" spans="1:11" ht="31.15" customHeight="1" x14ac:dyDescent="0.2">
      <c r="A31" s="28" t="s">
        <v>227</v>
      </c>
      <c r="B31" s="30" t="s">
        <v>586</v>
      </c>
      <c r="C31" s="30">
        <v>0</v>
      </c>
      <c r="D31" s="154">
        <v>-7.6680000000000001</v>
      </c>
      <c r="E31" s="155">
        <v>-0.36499999999999999</v>
      </c>
      <c r="F31" s="156">
        <v>-4.2999999999999997E-2</v>
      </c>
      <c r="G31" s="49">
        <v>0</v>
      </c>
      <c r="H31" s="150"/>
      <c r="I31" s="151"/>
      <c r="J31" s="48"/>
      <c r="K31" s="2"/>
    </row>
    <row r="32" spans="1:11" ht="31.15" customHeight="1" x14ac:dyDescent="0.2">
      <c r="A32" s="28" t="s">
        <v>228</v>
      </c>
      <c r="B32" s="30" t="s">
        <v>586</v>
      </c>
      <c r="C32" s="30">
        <v>0</v>
      </c>
      <c r="D32" s="154">
        <v>-8.4269999999999996</v>
      </c>
      <c r="E32" s="155">
        <v>-0.42699999999999999</v>
      </c>
      <c r="F32" s="156">
        <v>-5.0999999999999997E-2</v>
      </c>
      <c r="G32" s="49">
        <v>0</v>
      </c>
      <c r="H32" s="150"/>
      <c r="I32" s="151"/>
      <c r="J32" s="47">
        <v>0.13</v>
      </c>
      <c r="K32" s="2"/>
    </row>
    <row r="33" spans="1:11" ht="31.15" customHeight="1" x14ac:dyDescent="0.2">
      <c r="A33" s="28" t="s">
        <v>229</v>
      </c>
      <c r="B33" s="30" t="s">
        <v>586</v>
      </c>
      <c r="C33" s="30">
        <v>0</v>
      </c>
      <c r="D33" s="154">
        <v>-7.6680000000000001</v>
      </c>
      <c r="E33" s="155">
        <v>-0.36499999999999999</v>
      </c>
      <c r="F33" s="156">
        <v>-4.2999999999999997E-2</v>
      </c>
      <c r="G33" s="49">
        <v>0</v>
      </c>
      <c r="H33" s="150"/>
      <c r="I33" s="151"/>
      <c r="J33" s="47">
        <v>0.105</v>
      </c>
      <c r="K33" s="2"/>
    </row>
    <row r="34" spans="1:11" ht="31.15" customHeight="1" x14ac:dyDescent="0.2">
      <c r="A34" s="28" t="s">
        <v>230</v>
      </c>
      <c r="B34" s="30" t="s">
        <v>586</v>
      </c>
      <c r="C34" s="30">
        <v>0</v>
      </c>
      <c r="D34" s="154">
        <v>-5.2060000000000004</v>
      </c>
      <c r="E34" s="155">
        <v>-0.16900000000000001</v>
      </c>
      <c r="F34" s="156">
        <v>-1.7999999999999999E-2</v>
      </c>
      <c r="G34" s="49">
        <v>0</v>
      </c>
      <c r="H34" s="150"/>
      <c r="I34" s="151"/>
      <c r="J34" s="47">
        <v>0.08</v>
      </c>
      <c r="K34" s="2"/>
    </row>
    <row r="35" spans="1:11" ht="31.15" customHeight="1" x14ac:dyDescent="0.2">
      <c r="A35" s="161" t="s">
        <v>231</v>
      </c>
      <c r="B35" s="30" t="s">
        <v>586</v>
      </c>
      <c r="C35" s="30" t="s">
        <v>555</v>
      </c>
      <c r="D35" s="154">
        <v>4.5170000000000003</v>
      </c>
      <c r="E35" s="155">
        <v>0.59899999999999998</v>
      </c>
      <c r="F35" s="156">
        <v>0.41499999999999998</v>
      </c>
      <c r="G35" s="49">
        <v>1.77</v>
      </c>
      <c r="H35" s="150"/>
      <c r="I35" s="151"/>
      <c r="J35" s="48"/>
      <c r="K35" s="2"/>
    </row>
    <row r="36" spans="1:11" ht="31.15" customHeight="1" x14ac:dyDescent="0.2">
      <c r="A36" s="161" t="s">
        <v>232</v>
      </c>
      <c r="B36" s="30" t="s">
        <v>586</v>
      </c>
      <c r="C36" s="30">
        <v>2</v>
      </c>
      <c r="D36" s="154">
        <v>4.5170000000000003</v>
      </c>
      <c r="E36" s="155">
        <v>0.59899999999999998</v>
      </c>
      <c r="F36" s="156">
        <v>0.41499999999999998</v>
      </c>
      <c r="G36" s="150"/>
      <c r="H36" s="150"/>
      <c r="I36" s="151"/>
      <c r="J36" s="48"/>
      <c r="K36" s="2"/>
    </row>
    <row r="37" spans="1:11" ht="31.15" customHeight="1" x14ac:dyDescent="0.2">
      <c r="A37" s="161" t="s">
        <v>233</v>
      </c>
      <c r="B37" s="30" t="s">
        <v>586</v>
      </c>
      <c r="C37" s="30" t="s">
        <v>556</v>
      </c>
      <c r="D37" s="154">
        <v>4.0410000000000004</v>
      </c>
      <c r="E37" s="155">
        <v>0.57499999999999996</v>
      </c>
      <c r="F37" s="156">
        <v>0.41199999999999998</v>
      </c>
      <c r="G37" s="49">
        <v>3.01</v>
      </c>
      <c r="H37" s="150"/>
      <c r="I37" s="151"/>
      <c r="J37" s="48"/>
      <c r="K37" s="2"/>
    </row>
    <row r="38" spans="1:11" ht="31.15" customHeight="1" x14ac:dyDescent="0.2">
      <c r="A38" s="161" t="s">
        <v>234</v>
      </c>
      <c r="B38" s="30" t="s">
        <v>586</v>
      </c>
      <c r="C38" s="30">
        <v>4</v>
      </c>
      <c r="D38" s="154">
        <v>4.0410000000000004</v>
      </c>
      <c r="E38" s="155">
        <v>0.57499999999999996</v>
      </c>
      <c r="F38" s="156">
        <v>0.41199999999999998</v>
      </c>
      <c r="G38" s="150"/>
      <c r="H38" s="150"/>
      <c r="I38" s="151"/>
      <c r="J38" s="48"/>
      <c r="K38" s="2"/>
    </row>
    <row r="39" spans="1:11" ht="31.15" customHeight="1" x14ac:dyDescent="0.2">
      <c r="A39" s="161" t="s">
        <v>235</v>
      </c>
      <c r="B39" s="30" t="s">
        <v>586</v>
      </c>
      <c r="C39" s="30">
        <v>0</v>
      </c>
      <c r="D39" s="154">
        <v>2.7349999999999999</v>
      </c>
      <c r="E39" s="155">
        <v>0.497</v>
      </c>
      <c r="F39" s="156">
        <v>0.40300000000000002</v>
      </c>
      <c r="G39" s="49">
        <v>4.05</v>
      </c>
      <c r="H39" s="49">
        <v>1.1200000000000001</v>
      </c>
      <c r="I39" s="152">
        <v>2.4</v>
      </c>
      <c r="J39" s="47">
        <v>3.4000000000000002E-2</v>
      </c>
      <c r="K39" s="2"/>
    </row>
    <row r="40" spans="1:11" ht="31.15" customHeight="1" x14ac:dyDescent="0.2">
      <c r="A40" s="161" t="s">
        <v>236</v>
      </c>
      <c r="B40" s="30" t="s">
        <v>586</v>
      </c>
      <c r="C40" s="30">
        <v>0</v>
      </c>
      <c r="D40" s="154">
        <v>3.6080000000000001</v>
      </c>
      <c r="E40" s="155">
        <v>0.74099999999999999</v>
      </c>
      <c r="F40" s="156">
        <v>0.64500000000000002</v>
      </c>
      <c r="G40" s="49">
        <v>5.0599999999999996</v>
      </c>
      <c r="H40" s="49">
        <v>1.65</v>
      </c>
      <c r="I40" s="152">
        <v>3.21</v>
      </c>
      <c r="J40" s="47">
        <v>3.6999999999999998E-2</v>
      </c>
      <c r="K40" s="2"/>
    </row>
    <row r="41" spans="1:11" ht="31.15" customHeight="1" x14ac:dyDescent="0.2">
      <c r="A41" s="161" t="s">
        <v>237</v>
      </c>
      <c r="B41" s="30" t="s">
        <v>586</v>
      </c>
      <c r="C41" s="30">
        <v>0</v>
      </c>
      <c r="D41" s="154">
        <v>3.35</v>
      </c>
      <c r="E41" s="155">
        <v>0.81699999999999995</v>
      </c>
      <c r="F41" s="156">
        <v>0.753</v>
      </c>
      <c r="G41" s="49">
        <v>52.58</v>
      </c>
      <c r="H41" s="49">
        <v>1.62</v>
      </c>
      <c r="I41" s="152">
        <v>3.71</v>
      </c>
      <c r="J41" s="47">
        <v>0.03</v>
      </c>
      <c r="K41" s="2"/>
    </row>
    <row r="42" spans="1:11" ht="31.15" customHeight="1" x14ac:dyDescent="0.2">
      <c r="A42" s="161" t="s">
        <v>238</v>
      </c>
      <c r="B42" s="30" t="s">
        <v>586</v>
      </c>
      <c r="C42" s="30" t="s">
        <v>554</v>
      </c>
      <c r="D42" s="157">
        <v>9.1349999999999998</v>
      </c>
      <c r="E42" s="158">
        <v>0.95299999999999996</v>
      </c>
      <c r="F42" s="156">
        <v>0.68100000000000005</v>
      </c>
      <c r="G42" s="150"/>
      <c r="H42" s="150"/>
      <c r="I42" s="151"/>
      <c r="J42" s="48"/>
      <c r="K42" s="2"/>
    </row>
    <row r="43" spans="1:11" ht="31.15" customHeight="1" x14ac:dyDescent="0.2">
      <c r="A43" s="161" t="s">
        <v>239</v>
      </c>
      <c r="B43" s="30" t="s">
        <v>586</v>
      </c>
      <c r="C43" s="30">
        <v>0</v>
      </c>
      <c r="D43" s="154">
        <v>-3.94</v>
      </c>
      <c r="E43" s="155">
        <v>-0.2</v>
      </c>
      <c r="F43" s="156">
        <v>-2.4E-2</v>
      </c>
      <c r="G43" s="49">
        <v>0</v>
      </c>
      <c r="H43" s="150"/>
      <c r="I43" s="151"/>
      <c r="J43" s="48"/>
      <c r="K43" s="2"/>
    </row>
    <row r="44" spans="1:11" ht="31.15" customHeight="1" x14ac:dyDescent="0.2">
      <c r="A44" s="161" t="s">
        <v>240</v>
      </c>
      <c r="B44" s="30" t="s">
        <v>586</v>
      </c>
      <c r="C44" s="30">
        <v>0</v>
      </c>
      <c r="D44" s="154">
        <v>-4.2220000000000004</v>
      </c>
      <c r="E44" s="155">
        <v>-0.20100000000000001</v>
      </c>
      <c r="F44" s="156">
        <v>-2.4E-2</v>
      </c>
      <c r="G44" s="49">
        <v>0</v>
      </c>
      <c r="H44" s="150"/>
      <c r="I44" s="151"/>
      <c r="J44" s="48"/>
      <c r="K44" s="2"/>
    </row>
    <row r="45" spans="1:11" ht="31.15" customHeight="1" x14ac:dyDescent="0.2">
      <c r="A45" s="161" t="s">
        <v>241</v>
      </c>
      <c r="B45" s="30" t="s">
        <v>586</v>
      </c>
      <c r="C45" s="30">
        <v>0</v>
      </c>
      <c r="D45" s="154">
        <v>-3.94</v>
      </c>
      <c r="E45" s="155">
        <v>-0.2</v>
      </c>
      <c r="F45" s="156">
        <v>-2.4E-2</v>
      </c>
      <c r="G45" s="49">
        <v>0</v>
      </c>
      <c r="H45" s="150"/>
      <c r="I45" s="151"/>
      <c r="J45" s="47">
        <v>6.0999999999999999E-2</v>
      </c>
      <c r="K45" s="2"/>
    </row>
    <row r="46" spans="1:11" ht="31.15" customHeight="1" x14ac:dyDescent="0.2">
      <c r="A46" s="161" t="s">
        <v>242</v>
      </c>
      <c r="B46" s="30" t="s">
        <v>586</v>
      </c>
      <c r="C46" s="30">
        <v>0</v>
      </c>
      <c r="D46" s="154">
        <v>-4.2220000000000004</v>
      </c>
      <c r="E46" s="155">
        <v>-0.20100000000000001</v>
      </c>
      <c r="F46" s="156">
        <v>-2.4E-2</v>
      </c>
      <c r="G46" s="49">
        <v>0</v>
      </c>
      <c r="H46" s="150"/>
      <c r="I46" s="151"/>
      <c r="J46" s="47">
        <v>5.8000000000000003E-2</v>
      </c>
      <c r="K46" s="2"/>
    </row>
    <row r="47" spans="1:11" ht="31.15" customHeight="1" x14ac:dyDescent="0.2">
      <c r="A47" s="161" t="s">
        <v>243</v>
      </c>
      <c r="B47" s="30" t="s">
        <v>586</v>
      </c>
      <c r="C47" s="30">
        <v>0</v>
      </c>
      <c r="D47" s="154">
        <v>-5.2060000000000004</v>
      </c>
      <c r="E47" s="155">
        <v>-0.16900000000000001</v>
      </c>
      <c r="F47" s="156">
        <v>-1.7999999999999999E-2</v>
      </c>
      <c r="G47" s="49">
        <v>59.49</v>
      </c>
      <c r="H47" s="150"/>
      <c r="I47" s="151"/>
      <c r="J47" s="47">
        <v>0.08</v>
      </c>
      <c r="K47" s="2"/>
    </row>
    <row r="48" spans="1:11" ht="31.15" customHeight="1" x14ac:dyDescent="0.2">
      <c r="A48" s="161" t="s">
        <v>244</v>
      </c>
      <c r="B48" s="30" t="s">
        <v>586</v>
      </c>
      <c r="C48" s="30" t="s">
        <v>555</v>
      </c>
      <c r="D48" s="154">
        <v>3.512</v>
      </c>
      <c r="E48" s="155">
        <v>0.46600000000000003</v>
      </c>
      <c r="F48" s="156">
        <v>0.32300000000000001</v>
      </c>
      <c r="G48" s="49">
        <v>1.43</v>
      </c>
      <c r="H48" s="150"/>
      <c r="I48" s="151"/>
      <c r="J48" s="48"/>
      <c r="K48" s="2"/>
    </row>
    <row r="49" spans="1:11" ht="31.15" customHeight="1" x14ac:dyDescent="0.2">
      <c r="A49" s="161" t="s">
        <v>245</v>
      </c>
      <c r="B49" s="30" t="s">
        <v>586</v>
      </c>
      <c r="C49" s="30">
        <v>2</v>
      </c>
      <c r="D49" s="154">
        <v>3.512</v>
      </c>
      <c r="E49" s="155">
        <v>0.46600000000000003</v>
      </c>
      <c r="F49" s="156">
        <v>0.32300000000000001</v>
      </c>
      <c r="G49" s="150"/>
      <c r="H49" s="150"/>
      <c r="I49" s="151"/>
      <c r="J49" s="48"/>
      <c r="K49" s="2"/>
    </row>
    <row r="50" spans="1:11" ht="31.15" customHeight="1" x14ac:dyDescent="0.2">
      <c r="A50" s="161" t="s">
        <v>246</v>
      </c>
      <c r="B50" s="30" t="s">
        <v>586</v>
      </c>
      <c r="C50" s="30" t="s">
        <v>556</v>
      </c>
      <c r="D50" s="154">
        <v>3.1419999999999999</v>
      </c>
      <c r="E50" s="155">
        <v>0.44700000000000001</v>
      </c>
      <c r="F50" s="156">
        <v>0.32</v>
      </c>
      <c r="G50" s="49">
        <v>2.4</v>
      </c>
      <c r="H50" s="150"/>
      <c r="I50" s="151"/>
      <c r="J50" s="48"/>
      <c r="K50" s="2"/>
    </row>
    <row r="51" spans="1:11" ht="31.15" customHeight="1" x14ac:dyDescent="0.2">
      <c r="A51" s="161" t="s">
        <v>247</v>
      </c>
      <c r="B51" s="30" t="s">
        <v>586</v>
      </c>
      <c r="C51" s="30">
        <v>4</v>
      </c>
      <c r="D51" s="154">
        <v>3.1419999999999999</v>
      </c>
      <c r="E51" s="155">
        <v>0.44700000000000001</v>
      </c>
      <c r="F51" s="156">
        <v>0.32</v>
      </c>
      <c r="G51" s="150"/>
      <c r="H51" s="150"/>
      <c r="I51" s="151"/>
      <c r="J51" s="48"/>
      <c r="K51" s="2"/>
    </row>
    <row r="52" spans="1:11" ht="31.15" customHeight="1" x14ac:dyDescent="0.2">
      <c r="A52" s="161" t="s">
        <v>248</v>
      </c>
      <c r="B52" s="30" t="s">
        <v>586</v>
      </c>
      <c r="C52" s="30">
        <v>0</v>
      </c>
      <c r="D52" s="154">
        <v>2.1269999999999998</v>
      </c>
      <c r="E52" s="155">
        <v>0.38700000000000001</v>
      </c>
      <c r="F52" s="156">
        <v>0.313</v>
      </c>
      <c r="G52" s="49">
        <v>3.2</v>
      </c>
      <c r="H52" s="49">
        <v>0.87</v>
      </c>
      <c r="I52" s="152">
        <v>1.86</v>
      </c>
      <c r="J52" s="47">
        <v>2.5999999999999999E-2</v>
      </c>
      <c r="K52" s="2"/>
    </row>
    <row r="53" spans="1:11" ht="31.15" customHeight="1" x14ac:dyDescent="0.2">
      <c r="A53" s="161" t="s">
        <v>249</v>
      </c>
      <c r="B53" s="30" t="s">
        <v>586</v>
      </c>
      <c r="C53" s="30">
        <v>0</v>
      </c>
      <c r="D53" s="154">
        <v>2.8050000000000002</v>
      </c>
      <c r="E53" s="155">
        <v>0.57599999999999996</v>
      </c>
      <c r="F53" s="156">
        <v>0.502</v>
      </c>
      <c r="G53" s="49">
        <v>3.99</v>
      </c>
      <c r="H53" s="49">
        <v>1.28</v>
      </c>
      <c r="I53" s="152">
        <v>2.5</v>
      </c>
      <c r="J53" s="47">
        <v>2.9000000000000001E-2</v>
      </c>
      <c r="K53" s="2"/>
    </row>
    <row r="54" spans="1:11" ht="31.15" customHeight="1" x14ac:dyDescent="0.2">
      <c r="A54" s="161" t="s">
        <v>250</v>
      </c>
      <c r="B54" s="30" t="s">
        <v>586</v>
      </c>
      <c r="C54" s="30">
        <v>0</v>
      </c>
      <c r="D54" s="154">
        <v>2.6040000000000001</v>
      </c>
      <c r="E54" s="155">
        <v>0.63500000000000001</v>
      </c>
      <c r="F54" s="156">
        <v>0.58599999999999997</v>
      </c>
      <c r="G54" s="49">
        <v>40.94</v>
      </c>
      <c r="H54" s="49">
        <v>1.26</v>
      </c>
      <c r="I54" s="152">
        <v>2.89</v>
      </c>
      <c r="J54" s="47">
        <v>2.3E-2</v>
      </c>
      <c r="K54" s="2"/>
    </row>
    <row r="55" spans="1:11" ht="31.15" customHeight="1" x14ac:dyDescent="0.2">
      <c r="A55" s="161" t="s">
        <v>251</v>
      </c>
      <c r="B55" s="30" t="s">
        <v>586</v>
      </c>
      <c r="C55" s="30" t="s">
        <v>554</v>
      </c>
      <c r="D55" s="157">
        <v>7.1020000000000003</v>
      </c>
      <c r="E55" s="158">
        <v>0.74099999999999999</v>
      </c>
      <c r="F55" s="156">
        <v>0.52900000000000003</v>
      </c>
      <c r="G55" s="150"/>
      <c r="H55" s="150"/>
      <c r="I55" s="151"/>
      <c r="J55" s="48"/>
      <c r="K55" s="2"/>
    </row>
    <row r="56" spans="1:11" ht="31.15" customHeight="1" x14ac:dyDescent="0.2">
      <c r="A56" s="161" t="s">
        <v>252</v>
      </c>
      <c r="B56" s="30" t="s">
        <v>586</v>
      </c>
      <c r="C56" s="30">
        <v>0</v>
      </c>
      <c r="D56" s="154">
        <v>-3.0630000000000002</v>
      </c>
      <c r="E56" s="155">
        <v>-0.155</v>
      </c>
      <c r="F56" s="156">
        <v>-1.7999999999999999E-2</v>
      </c>
      <c r="G56" s="49">
        <v>0</v>
      </c>
      <c r="H56" s="150"/>
      <c r="I56" s="151"/>
      <c r="J56" s="48"/>
      <c r="K56" s="2"/>
    </row>
    <row r="57" spans="1:11" ht="31.15" customHeight="1" x14ac:dyDescent="0.2">
      <c r="A57" s="161" t="s">
        <v>253</v>
      </c>
      <c r="B57" s="30" t="s">
        <v>586</v>
      </c>
      <c r="C57" s="30">
        <v>0</v>
      </c>
      <c r="D57" s="154">
        <v>-3.282</v>
      </c>
      <c r="E57" s="155">
        <v>-0.156</v>
      </c>
      <c r="F57" s="156">
        <v>-1.7999999999999999E-2</v>
      </c>
      <c r="G57" s="49">
        <v>0</v>
      </c>
      <c r="H57" s="150"/>
      <c r="I57" s="151"/>
      <c r="J57" s="48"/>
      <c r="K57" s="2"/>
    </row>
    <row r="58" spans="1:11" ht="31.15" customHeight="1" x14ac:dyDescent="0.2">
      <c r="A58" s="161" t="s">
        <v>254</v>
      </c>
      <c r="B58" s="30" t="s">
        <v>586</v>
      </c>
      <c r="C58" s="30">
        <v>0</v>
      </c>
      <c r="D58" s="154">
        <v>-3.0630000000000002</v>
      </c>
      <c r="E58" s="155">
        <v>-0.155</v>
      </c>
      <c r="F58" s="156">
        <v>-1.7999999999999999E-2</v>
      </c>
      <c r="G58" s="49">
        <v>0</v>
      </c>
      <c r="H58" s="150"/>
      <c r="I58" s="151"/>
      <c r="J58" s="47">
        <v>4.7E-2</v>
      </c>
      <c r="K58" s="2"/>
    </row>
    <row r="59" spans="1:11" ht="31.15" customHeight="1" x14ac:dyDescent="0.2">
      <c r="A59" s="161" t="s">
        <v>255</v>
      </c>
      <c r="B59" s="30" t="s">
        <v>586</v>
      </c>
      <c r="C59" s="30">
        <v>0</v>
      </c>
      <c r="D59" s="154">
        <v>-3.282</v>
      </c>
      <c r="E59" s="155">
        <v>-0.156</v>
      </c>
      <c r="F59" s="156">
        <v>-1.7999999999999999E-2</v>
      </c>
      <c r="G59" s="49">
        <v>0</v>
      </c>
      <c r="H59" s="150"/>
      <c r="I59" s="151"/>
      <c r="J59" s="47">
        <v>4.4999999999999998E-2</v>
      </c>
      <c r="K59" s="2"/>
    </row>
    <row r="60" spans="1:11" ht="31.15" customHeight="1" x14ac:dyDescent="0.2">
      <c r="A60" s="161" t="s">
        <v>256</v>
      </c>
      <c r="B60" s="30" t="s">
        <v>586</v>
      </c>
      <c r="C60" s="30">
        <v>0</v>
      </c>
      <c r="D60" s="154">
        <v>-4.0469999999999997</v>
      </c>
      <c r="E60" s="155">
        <v>-0.13100000000000001</v>
      </c>
      <c r="F60" s="156">
        <v>-1.4E-2</v>
      </c>
      <c r="G60" s="49">
        <v>46.25</v>
      </c>
      <c r="H60" s="150"/>
      <c r="I60" s="151"/>
      <c r="J60" s="47">
        <v>6.2E-2</v>
      </c>
      <c r="K60" s="2"/>
    </row>
    <row r="61" spans="1:11" ht="31.15" customHeight="1" x14ac:dyDescent="0.2">
      <c r="A61" s="161" t="s">
        <v>257</v>
      </c>
      <c r="B61" s="30" t="s">
        <v>586</v>
      </c>
      <c r="C61" s="30" t="s">
        <v>555</v>
      </c>
      <c r="D61" s="154">
        <v>2.68</v>
      </c>
      <c r="E61" s="155">
        <v>0.35499999999999998</v>
      </c>
      <c r="F61" s="156">
        <v>0.246</v>
      </c>
      <c r="G61" s="49">
        <v>1.1499999999999999</v>
      </c>
      <c r="H61" s="150"/>
      <c r="I61" s="151"/>
      <c r="J61" s="48"/>
      <c r="K61" s="2"/>
    </row>
    <row r="62" spans="1:11" ht="31.15" customHeight="1" x14ac:dyDescent="0.2">
      <c r="A62" s="161" t="s">
        <v>258</v>
      </c>
      <c r="B62" s="30" t="s">
        <v>586</v>
      </c>
      <c r="C62" s="30">
        <v>2</v>
      </c>
      <c r="D62" s="154">
        <v>2.68</v>
      </c>
      <c r="E62" s="155">
        <v>0.35499999999999998</v>
      </c>
      <c r="F62" s="156">
        <v>0.246</v>
      </c>
      <c r="G62" s="150"/>
      <c r="H62" s="150"/>
      <c r="I62" s="151"/>
      <c r="J62" s="48"/>
      <c r="K62" s="2"/>
    </row>
    <row r="63" spans="1:11" ht="31.15" customHeight="1" x14ac:dyDescent="0.2">
      <c r="A63" s="161" t="s">
        <v>259</v>
      </c>
      <c r="B63" s="30" t="s">
        <v>586</v>
      </c>
      <c r="C63" s="30" t="s">
        <v>556</v>
      </c>
      <c r="D63" s="154">
        <v>2.3969999999999998</v>
      </c>
      <c r="E63" s="155">
        <v>0.34100000000000003</v>
      </c>
      <c r="F63" s="156">
        <v>0.24399999999999999</v>
      </c>
      <c r="G63" s="49">
        <v>1.89</v>
      </c>
      <c r="H63" s="150"/>
      <c r="I63" s="151"/>
      <c r="J63" s="48"/>
      <c r="K63" s="2"/>
    </row>
    <row r="64" spans="1:11" ht="31.15" customHeight="1" x14ac:dyDescent="0.2">
      <c r="A64" s="161" t="s">
        <v>260</v>
      </c>
      <c r="B64" s="30" t="s">
        <v>586</v>
      </c>
      <c r="C64" s="30">
        <v>4</v>
      </c>
      <c r="D64" s="154">
        <v>2.3969999999999998</v>
      </c>
      <c r="E64" s="155">
        <v>0.34100000000000003</v>
      </c>
      <c r="F64" s="156">
        <v>0.24399999999999999</v>
      </c>
      <c r="G64" s="150"/>
      <c r="H64" s="150"/>
      <c r="I64" s="151"/>
      <c r="J64" s="48"/>
      <c r="K64" s="2"/>
    </row>
    <row r="65" spans="1:11" ht="31.15" customHeight="1" x14ac:dyDescent="0.2">
      <c r="A65" s="161" t="s">
        <v>261</v>
      </c>
      <c r="B65" s="30" t="s">
        <v>586</v>
      </c>
      <c r="C65" s="30">
        <v>0</v>
      </c>
      <c r="D65" s="154">
        <v>1.623</v>
      </c>
      <c r="E65" s="155">
        <v>0.29499999999999998</v>
      </c>
      <c r="F65" s="156">
        <v>0.23899999999999999</v>
      </c>
      <c r="G65" s="49">
        <v>2.5</v>
      </c>
      <c r="H65" s="49">
        <v>0.66</v>
      </c>
      <c r="I65" s="152">
        <v>1.42</v>
      </c>
      <c r="J65" s="47">
        <v>0.02</v>
      </c>
      <c r="K65" s="2"/>
    </row>
    <row r="66" spans="1:11" ht="31.15" customHeight="1" x14ac:dyDescent="0.2">
      <c r="A66" s="161" t="s">
        <v>262</v>
      </c>
      <c r="B66" s="30" t="s">
        <v>586</v>
      </c>
      <c r="C66" s="30">
        <v>0</v>
      </c>
      <c r="D66" s="154">
        <v>2.14</v>
      </c>
      <c r="E66" s="155">
        <v>0.439</v>
      </c>
      <c r="F66" s="156">
        <v>0.38300000000000001</v>
      </c>
      <c r="G66" s="49">
        <v>3.1</v>
      </c>
      <c r="H66" s="49">
        <v>0.98</v>
      </c>
      <c r="I66" s="152">
        <v>1.91</v>
      </c>
      <c r="J66" s="47">
        <v>2.1999999999999999E-2</v>
      </c>
      <c r="K66" s="2"/>
    </row>
    <row r="67" spans="1:11" ht="31.15" customHeight="1" x14ac:dyDescent="0.2">
      <c r="A67" s="161" t="s">
        <v>263</v>
      </c>
      <c r="B67" s="30" t="s">
        <v>586</v>
      </c>
      <c r="C67" s="30">
        <v>0</v>
      </c>
      <c r="D67" s="154">
        <v>1.9870000000000001</v>
      </c>
      <c r="E67" s="155">
        <v>0.48499999999999999</v>
      </c>
      <c r="F67" s="156">
        <v>0.44700000000000001</v>
      </c>
      <c r="G67" s="49">
        <v>31.29</v>
      </c>
      <c r="H67" s="49">
        <v>0.96</v>
      </c>
      <c r="I67" s="152">
        <v>2.2000000000000002</v>
      </c>
      <c r="J67" s="47">
        <v>1.7999999999999999E-2</v>
      </c>
      <c r="K67" s="2"/>
    </row>
    <row r="68" spans="1:11" ht="31.15" customHeight="1" x14ac:dyDescent="0.2">
      <c r="A68" s="161" t="s">
        <v>264</v>
      </c>
      <c r="B68" s="30" t="s">
        <v>586</v>
      </c>
      <c r="C68" s="30" t="s">
        <v>554</v>
      </c>
      <c r="D68" s="157">
        <v>5.4189999999999996</v>
      </c>
      <c r="E68" s="158">
        <v>0.56499999999999995</v>
      </c>
      <c r="F68" s="156">
        <v>0.40400000000000003</v>
      </c>
      <c r="G68" s="150"/>
      <c r="H68" s="150"/>
      <c r="I68" s="151"/>
      <c r="J68" s="48"/>
      <c r="K68" s="2"/>
    </row>
    <row r="69" spans="1:11" ht="31.15" customHeight="1" x14ac:dyDescent="0.2">
      <c r="A69" s="161" t="s">
        <v>265</v>
      </c>
      <c r="B69" s="30" t="s">
        <v>586</v>
      </c>
      <c r="C69" s="30">
        <v>0</v>
      </c>
      <c r="D69" s="154">
        <v>-2.3370000000000002</v>
      </c>
      <c r="E69" s="155">
        <v>-0.11799999999999999</v>
      </c>
      <c r="F69" s="156">
        <v>-1.4E-2</v>
      </c>
      <c r="G69" s="49">
        <v>0</v>
      </c>
      <c r="H69" s="150"/>
      <c r="I69" s="151"/>
      <c r="J69" s="48"/>
      <c r="K69" s="2"/>
    </row>
    <row r="70" spans="1:11" ht="31.15" customHeight="1" x14ac:dyDescent="0.2">
      <c r="A70" s="161" t="s">
        <v>266</v>
      </c>
      <c r="B70" s="30" t="s">
        <v>586</v>
      </c>
      <c r="C70" s="30">
        <v>0</v>
      </c>
      <c r="D70" s="154">
        <v>-2.504</v>
      </c>
      <c r="E70" s="155">
        <v>-0.11899999999999999</v>
      </c>
      <c r="F70" s="156">
        <v>-1.4E-2</v>
      </c>
      <c r="G70" s="49">
        <v>0</v>
      </c>
      <c r="H70" s="150"/>
      <c r="I70" s="151"/>
      <c r="J70" s="48"/>
      <c r="K70" s="2"/>
    </row>
    <row r="71" spans="1:11" ht="31.15" customHeight="1" x14ac:dyDescent="0.2">
      <c r="A71" s="161" t="s">
        <v>267</v>
      </c>
      <c r="B71" s="30" t="s">
        <v>586</v>
      </c>
      <c r="C71" s="30">
        <v>0</v>
      </c>
      <c r="D71" s="154">
        <v>-2.3370000000000002</v>
      </c>
      <c r="E71" s="155">
        <v>-0.11799999999999999</v>
      </c>
      <c r="F71" s="156">
        <v>-1.4E-2</v>
      </c>
      <c r="G71" s="49">
        <v>0</v>
      </c>
      <c r="H71" s="150"/>
      <c r="I71" s="151"/>
      <c r="J71" s="47">
        <v>3.5999999999999997E-2</v>
      </c>
      <c r="K71" s="2"/>
    </row>
    <row r="72" spans="1:11" ht="31.15" customHeight="1" x14ac:dyDescent="0.2">
      <c r="A72" s="161" t="s">
        <v>268</v>
      </c>
      <c r="B72" s="30" t="s">
        <v>586</v>
      </c>
      <c r="C72" s="30">
        <v>0</v>
      </c>
      <c r="D72" s="154">
        <v>-2.504</v>
      </c>
      <c r="E72" s="155">
        <v>-0.11899999999999999</v>
      </c>
      <c r="F72" s="156">
        <v>-1.4E-2</v>
      </c>
      <c r="G72" s="49">
        <v>0</v>
      </c>
      <c r="H72" s="150"/>
      <c r="I72" s="151"/>
      <c r="J72" s="47">
        <v>3.4000000000000002E-2</v>
      </c>
      <c r="K72" s="2"/>
    </row>
    <row r="73" spans="1:11" ht="31.15" customHeight="1" x14ac:dyDescent="0.2">
      <c r="A73" s="161" t="s">
        <v>269</v>
      </c>
      <c r="B73" s="30" t="s">
        <v>586</v>
      </c>
      <c r="C73" s="30">
        <v>0</v>
      </c>
      <c r="D73" s="154">
        <v>-3.0880000000000001</v>
      </c>
      <c r="E73" s="155">
        <v>-0.1</v>
      </c>
      <c r="F73" s="156">
        <v>-1.0999999999999999E-2</v>
      </c>
      <c r="G73" s="49">
        <v>35.29</v>
      </c>
      <c r="H73" s="150"/>
      <c r="I73" s="151"/>
      <c r="J73" s="47">
        <v>4.7E-2</v>
      </c>
      <c r="K73" s="2"/>
    </row>
    <row r="74" spans="1:11" ht="31.15" customHeight="1" x14ac:dyDescent="0.2">
      <c r="A74" s="161" t="s">
        <v>270</v>
      </c>
      <c r="B74" s="30" t="s">
        <v>586</v>
      </c>
      <c r="C74" s="30" t="s">
        <v>555</v>
      </c>
      <c r="D74" s="154">
        <v>1.861</v>
      </c>
      <c r="E74" s="155">
        <v>0.247</v>
      </c>
      <c r="F74" s="156">
        <v>0.17100000000000001</v>
      </c>
      <c r="G74" s="49">
        <v>0.88</v>
      </c>
      <c r="H74" s="150"/>
      <c r="I74" s="151"/>
      <c r="J74" s="48"/>
      <c r="K74" s="2"/>
    </row>
    <row r="75" spans="1:11" ht="31.15" customHeight="1" x14ac:dyDescent="0.2">
      <c r="A75" s="161" t="s">
        <v>271</v>
      </c>
      <c r="B75" s="30" t="s">
        <v>586</v>
      </c>
      <c r="C75" s="30">
        <v>2</v>
      </c>
      <c r="D75" s="154">
        <v>1.861</v>
      </c>
      <c r="E75" s="155">
        <v>0.247</v>
      </c>
      <c r="F75" s="156">
        <v>0.17100000000000001</v>
      </c>
      <c r="G75" s="150"/>
      <c r="H75" s="150"/>
      <c r="I75" s="151"/>
      <c r="J75" s="48"/>
      <c r="K75" s="2"/>
    </row>
    <row r="76" spans="1:11" ht="31.15" customHeight="1" x14ac:dyDescent="0.2">
      <c r="A76" s="161" t="s">
        <v>272</v>
      </c>
      <c r="B76" s="30" t="s">
        <v>586</v>
      </c>
      <c r="C76" s="30" t="s">
        <v>556</v>
      </c>
      <c r="D76" s="154">
        <v>1.665</v>
      </c>
      <c r="E76" s="155">
        <v>0.23699999999999999</v>
      </c>
      <c r="F76" s="156">
        <v>0.17</v>
      </c>
      <c r="G76" s="49">
        <v>1.39</v>
      </c>
      <c r="H76" s="150"/>
      <c r="I76" s="151"/>
      <c r="J76" s="48"/>
      <c r="K76" s="2"/>
    </row>
    <row r="77" spans="1:11" ht="31.15" customHeight="1" x14ac:dyDescent="0.2">
      <c r="A77" s="161" t="s">
        <v>273</v>
      </c>
      <c r="B77" s="30" t="s">
        <v>586</v>
      </c>
      <c r="C77" s="30">
        <v>4</v>
      </c>
      <c r="D77" s="154">
        <v>1.665</v>
      </c>
      <c r="E77" s="155">
        <v>0.23699999999999999</v>
      </c>
      <c r="F77" s="156">
        <v>0.17</v>
      </c>
      <c r="G77" s="150"/>
      <c r="H77" s="150"/>
      <c r="I77" s="151"/>
      <c r="J77" s="48"/>
      <c r="K77" s="2"/>
    </row>
    <row r="78" spans="1:11" ht="31.15" customHeight="1" x14ac:dyDescent="0.2">
      <c r="A78" s="161" t="s">
        <v>274</v>
      </c>
      <c r="B78" s="30" t="s">
        <v>586</v>
      </c>
      <c r="C78" s="30">
        <v>0</v>
      </c>
      <c r="D78" s="154">
        <v>1.127</v>
      </c>
      <c r="E78" s="155">
        <v>0.20499999999999999</v>
      </c>
      <c r="F78" s="156">
        <v>0.16600000000000001</v>
      </c>
      <c r="G78" s="49">
        <v>1.81</v>
      </c>
      <c r="H78" s="49">
        <v>0.46</v>
      </c>
      <c r="I78" s="152">
        <v>0.99</v>
      </c>
      <c r="J78" s="47">
        <v>1.4E-2</v>
      </c>
      <c r="K78" s="2"/>
    </row>
    <row r="79" spans="1:11" ht="31.15" customHeight="1" x14ac:dyDescent="0.2">
      <c r="A79" s="161" t="s">
        <v>275</v>
      </c>
      <c r="B79" s="30" t="s">
        <v>586</v>
      </c>
      <c r="C79" s="30">
        <v>0</v>
      </c>
      <c r="D79" s="154">
        <v>1.486</v>
      </c>
      <c r="E79" s="155">
        <v>0.30499999999999999</v>
      </c>
      <c r="F79" s="156">
        <v>0.26600000000000001</v>
      </c>
      <c r="G79" s="49">
        <v>2.23</v>
      </c>
      <c r="H79" s="49">
        <v>0.68</v>
      </c>
      <c r="I79" s="152">
        <v>1.32</v>
      </c>
      <c r="J79" s="47">
        <v>1.4999999999999999E-2</v>
      </c>
      <c r="K79" s="2"/>
    </row>
    <row r="80" spans="1:11" ht="31.15" customHeight="1" x14ac:dyDescent="0.2">
      <c r="A80" s="161" t="s">
        <v>276</v>
      </c>
      <c r="B80" s="30" t="s">
        <v>586</v>
      </c>
      <c r="C80" s="30">
        <v>0</v>
      </c>
      <c r="D80" s="154">
        <v>1.38</v>
      </c>
      <c r="E80" s="155">
        <v>0.33700000000000002</v>
      </c>
      <c r="F80" s="156">
        <v>0.31</v>
      </c>
      <c r="G80" s="49">
        <v>21.8</v>
      </c>
      <c r="H80" s="49">
        <v>0.67</v>
      </c>
      <c r="I80" s="152">
        <v>1.53</v>
      </c>
      <c r="J80" s="47">
        <v>1.2E-2</v>
      </c>
      <c r="K80" s="2"/>
    </row>
    <row r="81" spans="1:11" ht="31.15" customHeight="1" x14ac:dyDescent="0.2">
      <c r="A81" s="161" t="s">
        <v>277</v>
      </c>
      <c r="B81" s="30" t="s">
        <v>586</v>
      </c>
      <c r="C81" s="30" t="s">
        <v>554</v>
      </c>
      <c r="D81" s="157">
        <v>3.762</v>
      </c>
      <c r="E81" s="158">
        <v>0.39200000000000002</v>
      </c>
      <c r="F81" s="156">
        <v>0.28000000000000003</v>
      </c>
      <c r="G81" s="150"/>
      <c r="H81" s="150"/>
      <c r="I81" s="151"/>
      <c r="J81" s="48"/>
      <c r="K81" s="2"/>
    </row>
    <row r="82" spans="1:11" ht="31.15" customHeight="1" x14ac:dyDescent="0.2">
      <c r="A82" s="161" t="s">
        <v>278</v>
      </c>
      <c r="B82" s="30" t="s">
        <v>586</v>
      </c>
      <c r="C82" s="30">
        <v>0</v>
      </c>
      <c r="D82" s="154">
        <v>-1.623</v>
      </c>
      <c r="E82" s="155">
        <v>-8.2000000000000003E-2</v>
      </c>
      <c r="F82" s="156">
        <v>-0.01</v>
      </c>
      <c r="G82" s="49">
        <v>0</v>
      </c>
      <c r="H82" s="150"/>
      <c r="I82" s="151"/>
      <c r="J82" s="48"/>
      <c r="K82" s="2"/>
    </row>
    <row r="83" spans="1:11" ht="31.15" customHeight="1" x14ac:dyDescent="0.2">
      <c r="A83" s="161" t="s">
        <v>279</v>
      </c>
      <c r="B83" s="30" t="s">
        <v>586</v>
      </c>
      <c r="C83" s="30">
        <v>0</v>
      </c>
      <c r="D83" s="154">
        <v>-1.7390000000000001</v>
      </c>
      <c r="E83" s="155">
        <v>-8.3000000000000004E-2</v>
      </c>
      <c r="F83" s="156">
        <v>-0.01</v>
      </c>
      <c r="G83" s="49">
        <v>0</v>
      </c>
      <c r="H83" s="150"/>
      <c r="I83" s="151"/>
      <c r="J83" s="48"/>
      <c r="K83" s="2"/>
    </row>
    <row r="84" spans="1:11" ht="31.15" customHeight="1" x14ac:dyDescent="0.2">
      <c r="A84" s="161" t="s">
        <v>280</v>
      </c>
      <c r="B84" s="30" t="s">
        <v>586</v>
      </c>
      <c r="C84" s="30">
        <v>0</v>
      </c>
      <c r="D84" s="154">
        <v>-1.623</v>
      </c>
      <c r="E84" s="155">
        <v>-8.2000000000000003E-2</v>
      </c>
      <c r="F84" s="156">
        <v>-0.01</v>
      </c>
      <c r="G84" s="49">
        <v>0</v>
      </c>
      <c r="H84" s="150"/>
      <c r="I84" s="151"/>
      <c r="J84" s="47">
        <v>2.5000000000000001E-2</v>
      </c>
      <c r="K84" s="2"/>
    </row>
    <row r="85" spans="1:11" ht="31.15" customHeight="1" x14ac:dyDescent="0.2">
      <c r="A85" s="161" t="s">
        <v>281</v>
      </c>
      <c r="B85" s="30" t="s">
        <v>586</v>
      </c>
      <c r="C85" s="30">
        <v>0</v>
      </c>
      <c r="D85" s="154">
        <v>-1.7390000000000001</v>
      </c>
      <c r="E85" s="155">
        <v>-8.3000000000000004E-2</v>
      </c>
      <c r="F85" s="156">
        <v>-0.01</v>
      </c>
      <c r="G85" s="49">
        <v>0</v>
      </c>
      <c r="H85" s="150"/>
      <c r="I85" s="151"/>
      <c r="J85" s="47">
        <v>2.4E-2</v>
      </c>
      <c r="K85" s="2"/>
    </row>
    <row r="86" spans="1:11" ht="31.15" customHeight="1" x14ac:dyDescent="0.2">
      <c r="A86" s="161" t="s">
        <v>282</v>
      </c>
      <c r="B86" s="30" t="s">
        <v>586</v>
      </c>
      <c r="C86" s="30">
        <v>0</v>
      </c>
      <c r="D86" s="154">
        <v>-2.1440000000000001</v>
      </c>
      <c r="E86" s="155">
        <v>-7.0000000000000007E-2</v>
      </c>
      <c r="F86" s="156">
        <v>-7.0000000000000001E-3</v>
      </c>
      <c r="G86" s="49">
        <v>24.5</v>
      </c>
      <c r="H86" s="150"/>
      <c r="I86" s="151"/>
      <c r="J86" s="47">
        <v>3.3000000000000002E-2</v>
      </c>
      <c r="K86" s="2"/>
    </row>
    <row r="87" spans="1:11" ht="31.15" customHeight="1" x14ac:dyDescent="0.2">
      <c r="A87" s="161" t="s">
        <v>283</v>
      </c>
      <c r="B87" s="30" t="s">
        <v>586</v>
      </c>
      <c r="C87" s="30" t="s">
        <v>555</v>
      </c>
      <c r="D87" s="154">
        <v>0.76400000000000001</v>
      </c>
      <c r="E87" s="155">
        <v>0.10100000000000001</v>
      </c>
      <c r="F87" s="156">
        <v>7.0000000000000007E-2</v>
      </c>
      <c r="G87" s="49">
        <v>0.51</v>
      </c>
      <c r="H87" s="150"/>
      <c r="I87" s="151"/>
      <c r="J87" s="48"/>
      <c r="K87" s="2"/>
    </row>
    <row r="88" spans="1:11" ht="31.15" customHeight="1" x14ac:dyDescent="0.2">
      <c r="A88" s="161" t="s">
        <v>284</v>
      </c>
      <c r="B88" s="30" t="s">
        <v>586</v>
      </c>
      <c r="C88" s="30">
        <v>2</v>
      </c>
      <c r="D88" s="154">
        <v>0.76400000000000001</v>
      </c>
      <c r="E88" s="155">
        <v>0.10100000000000001</v>
      </c>
      <c r="F88" s="156">
        <v>7.0000000000000007E-2</v>
      </c>
      <c r="G88" s="150"/>
      <c r="H88" s="150"/>
      <c r="I88" s="151"/>
      <c r="J88" s="48"/>
      <c r="K88" s="2"/>
    </row>
    <row r="89" spans="1:11" ht="31.15" customHeight="1" x14ac:dyDescent="0.2">
      <c r="A89" s="161" t="s">
        <v>285</v>
      </c>
      <c r="B89" s="30" t="s">
        <v>586</v>
      </c>
      <c r="C89" s="30" t="s">
        <v>556</v>
      </c>
      <c r="D89" s="154">
        <v>0.68400000000000005</v>
      </c>
      <c r="E89" s="155">
        <v>9.7000000000000003E-2</v>
      </c>
      <c r="F89" s="156">
        <v>7.0000000000000007E-2</v>
      </c>
      <c r="G89" s="49">
        <v>0.72</v>
      </c>
      <c r="H89" s="150"/>
      <c r="I89" s="151"/>
      <c r="J89" s="48"/>
      <c r="K89" s="2"/>
    </row>
    <row r="90" spans="1:11" ht="31.15" customHeight="1" x14ac:dyDescent="0.2">
      <c r="A90" s="161" t="s">
        <v>286</v>
      </c>
      <c r="B90" s="30" t="s">
        <v>586</v>
      </c>
      <c r="C90" s="30">
        <v>4</v>
      </c>
      <c r="D90" s="154">
        <v>0.68400000000000005</v>
      </c>
      <c r="E90" s="155">
        <v>9.7000000000000003E-2</v>
      </c>
      <c r="F90" s="156">
        <v>7.0000000000000007E-2</v>
      </c>
      <c r="G90" s="150"/>
      <c r="H90" s="150"/>
      <c r="I90" s="151"/>
      <c r="J90" s="48"/>
      <c r="K90" s="2"/>
    </row>
    <row r="91" spans="1:11" ht="31.15" customHeight="1" x14ac:dyDescent="0.2">
      <c r="A91" s="161" t="s">
        <v>287</v>
      </c>
      <c r="B91" s="30" t="s">
        <v>586</v>
      </c>
      <c r="C91" s="30">
        <v>0</v>
      </c>
      <c r="D91" s="154">
        <v>0.46300000000000002</v>
      </c>
      <c r="E91" s="155">
        <v>8.4000000000000005E-2</v>
      </c>
      <c r="F91" s="156">
        <v>6.8000000000000005E-2</v>
      </c>
      <c r="G91" s="49">
        <v>0.89</v>
      </c>
      <c r="H91" s="49">
        <v>0.19</v>
      </c>
      <c r="I91" s="152">
        <v>0.41</v>
      </c>
      <c r="J91" s="47">
        <v>6.0000000000000001E-3</v>
      </c>
      <c r="K91" s="2"/>
    </row>
    <row r="92" spans="1:11" ht="31.15" customHeight="1" x14ac:dyDescent="0.2">
      <c r="A92" s="161" t="s">
        <v>288</v>
      </c>
      <c r="B92" s="30" t="s">
        <v>586</v>
      </c>
      <c r="C92" s="30">
        <v>0</v>
      </c>
      <c r="D92" s="154">
        <v>0.61099999999999999</v>
      </c>
      <c r="E92" s="155">
        <v>0.125</v>
      </c>
      <c r="F92" s="156">
        <v>0.109</v>
      </c>
      <c r="G92" s="49">
        <v>1.06</v>
      </c>
      <c r="H92" s="49">
        <v>0.28000000000000003</v>
      </c>
      <c r="I92" s="152">
        <v>0.54</v>
      </c>
      <c r="J92" s="47">
        <v>6.0000000000000001E-3</v>
      </c>
      <c r="K92" s="2"/>
    </row>
    <row r="93" spans="1:11" ht="31.15" customHeight="1" x14ac:dyDescent="0.2">
      <c r="A93" s="161" t="s">
        <v>289</v>
      </c>
      <c r="B93" s="30" t="s">
        <v>586</v>
      </c>
      <c r="C93" s="30">
        <v>0</v>
      </c>
      <c r="D93" s="154">
        <v>0.56699999999999995</v>
      </c>
      <c r="E93" s="155">
        <v>0.13800000000000001</v>
      </c>
      <c r="F93" s="156">
        <v>0.127</v>
      </c>
      <c r="G93" s="49">
        <v>9.1</v>
      </c>
      <c r="H93" s="49">
        <v>0.27</v>
      </c>
      <c r="I93" s="152">
        <v>0.63</v>
      </c>
      <c r="J93" s="47">
        <v>5.0000000000000001E-3</v>
      </c>
      <c r="K93" s="2"/>
    </row>
    <row r="94" spans="1:11" ht="31.15" customHeight="1" x14ac:dyDescent="0.2">
      <c r="A94" s="161" t="s">
        <v>290</v>
      </c>
      <c r="B94" s="30" t="s">
        <v>586</v>
      </c>
      <c r="C94" s="30" t="s">
        <v>554</v>
      </c>
      <c r="D94" s="157">
        <v>1.546</v>
      </c>
      <c r="E94" s="158">
        <v>0.161</v>
      </c>
      <c r="F94" s="156">
        <v>0.115</v>
      </c>
      <c r="G94" s="150"/>
      <c r="H94" s="150"/>
      <c r="I94" s="151"/>
      <c r="J94" s="48"/>
      <c r="K94" s="2"/>
    </row>
    <row r="95" spans="1:11" ht="31.15" customHeight="1" x14ac:dyDescent="0.2">
      <c r="A95" s="161" t="s">
        <v>291</v>
      </c>
      <c r="B95" s="30" t="s">
        <v>586</v>
      </c>
      <c r="C95" s="30">
        <v>0</v>
      </c>
      <c r="D95" s="154">
        <v>-0.66700000000000004</v>
      </c>
      <c r="E95" s="155">
        <v>-3.4000000000000002E-2</v>
      </c>
      <c r="F95" s="156">
        <v>-4.0000000000000001E-3</v>
      </c>
      <c r="G95" s="49">
        <v>0</v>
      </c>
      <c r="H95" s="150"/>
      <c r="I95" s="151"/>
      <c r="J95" s="48"/>
      <c r="K95" s="2"/>
    </row>
    <row r="96" spans="1:11" ht="31.15" customHeight="1" x14ac:dyDescent="0.2">
      <c r="A96" s="161" t="s">
        <v>292</v>
      </c>
      <c r="B96" s="30" t="s">
        <v>586</v>
      </c>
      <c r="C96" s="30">
        <v>0</v>
      </c>
      <c r="D96" s="154">
        <v>-0.71399999999999997</v>
      </c>
      <c r="E96" s="155">
        <v>-3.4000000000000002E-2</v>
      </c>
      <c r="F96" s="156">
        <v>-4.0000000000000001E-3</v>
      </c>
      <c r="G96" s="49">
        <v>0</v>
      </c>
      <c r="H96" s="150"/>
      <c r="I96" s="151"/>
      <c r="J96" s="48"/>
      <c r="K96" s="2"/>
    </row>
    <row r="97" spans="1:11" ht="31.15" customHeight="1" x14ac:dyDescent="0.2">
      <c r="A97" s="161" t="s">
        <v>293</v>
      </c>
      <c r="B97" s="30" t="s">
        <v>586</v>
      </c>
      <c r="C97" s="30">
        <v>0</v>
      </c>
      <c r="D97" s="154">
        <v>-0.66700000000000004</v>
      </c>
      <c r="E97" s="155">
        <v>-3.4000000000000002E-2</v>
      </c>
      <c r="F97" s="156">
        <v>-4.0000000000000001E-3</v>
      </c>
      <c r="G97" s="49">
        <v>0</v>
      </c>
      <c r="H97" s="150"/>
      <c r="I97" s="151"/>
      <c r="J97" s="47">
        <v>0.01</v>
      </c>
      <c r="K97" s="2"/>
    </row>
    <row r="98" spans="1:11" ht="31.15" customHeight="1" x14ac:dyDescent="0.2">
      <c r="A98" s="161" t="s">
        <v>294</v>
      </c>
      <c r="B98" s="30" t="s">
        <v>586</v>
      </c>
      <c r="C98" s="30">
        <v>0</v>
      </c>
      <c r="D98" s="154">
        <v>-0.71399999999999997</v>
      </c>
      <c r="E98" s="155">
        <v>-3.4000000000000002E-2</v>
      </c>
      <c r="F98" s="156">
        <v>-4.0000000000000001E-3</v>
      </c>
      <c r="G98" s="49">
        <v>0</v>
      </c>
      <c r="H98" s="150"/>
      <c r="I98" s="151"/>
      <c r="J98" s="47">
        <v>0.01</v>
      </c>
      <c r="K98" s="2"/>
    </row>
    <row r="99" spans="1:11" ht="31.15" customHeight="1" x14ac:dyDescent="0.2">
      <c r="A99" s="161" t="s">
        <v>295</v>
      </c>
      <c r="B99" s="30" t="s">
        <v>586</v>
      </c>
      <c r="C99" s="30">
        <v>0</v>
      </c>
      <c r="D99" s="154">
        <v>-0.88100000000000001</v>
      </c>
      <c r="E99" s="155">
        <v>-2.9000000000000001E-2</v>
      </c>
      <c r="F99" s="156">
        <v>-3.0000000000000001E-3</v>
      </c>
      <c r="G99" s="49">
        <v>10.07</v>
      </c>
      <c r="H99" s="150"/>
      <c r="I99" s="151"/>
      <c r="J99" s="47">
        <v>1.4E-2</v>
      </c>
      <c r="K99" s="2"/>
    </row>
    <row r="100" spans="1:11" ht="27.75" customHeight="1" x14ac:dyDescent="0.2">
      <c r="C100" s="3"/>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H9:J9"/>
    <mergeCell ref="F9:G9"/>
    <mergeCell ref="B10:D10"/>
    <mergeCell ref="F10:G10"/>
    <mergeCell ref="F11:G11"/>
    <mergeCell ref="H11:J11"/>
    <mergeCell ref="B1:D1"/>
    <mergeCell ref="F1:H1"/>
    <mergeCell ref="A2:J2"/>
    <mergeCell ref="F4:J4"/>
    <mergeCell ref="B8:D8"/>
    <mergeCell ref="A4:D4"/>
    <mergeCell ref="F5:G5"/>
    <mergeCell ref="F6:G6"/>
    <mergeCell ref="F7:G7"/>
    <mergeCell ref="F8:G8"/>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firstHeader>&amp;L&amp;"Arial,Bold"Annex 4&amp;"Arial,Regular" - Charges applied to LDNOs with HV/LV end users</firstHeader>
    <firstFooter xml:space="preserve">&amp;L&amp;8Note: Where a tariff only has a p/kWh unit rate in Unit Charge 1 then this unit rate applies at all times.
</firstFooter>
  </headerFooter>
  <rowBreaks count="1" manualBreakCount="1">
    <brk id="6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topLeftCell="A3" zoomScale="80" zoomScaleNormal="80" zoomScaleSheetLayoutView="100" workbookViewId="0">
      <selection activeCell="C68" sqref="C68"/>
    </sheetView>
  </sheetViews>
  <sheetFormatPr defaultRowHeight="12.75" x14ac:dyDescent="0.2"/>
  <cols>
    <col min="1" max="6" width="24" customWidth="1"/>
  </cols>
  <sheetData>
    <row r="1" spans="1:16384" s="2" customFormat="1" ht="27.75" customHeight="1" x14ac:dyDescent="0.2">
      <c r="A1" s="148" t="s">
        <v>28</v>
      </c>
      <c r="B1"/>
      <c r="C1" s="147"/>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04" t="s">
        <v>187</v>
      </c>
      <c r="B2" s="305"/>
      <c r="C2" s="305"/>
      <c r="D2" s="305"/>
      <c r="E2" s="305"/>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58" t="str">
        <f>Overview!B4&amp; " - Illustrative LLFs for year beginning "&amp;TEXT(Overview!D4,"D MMMM YYYY")</f>
        <v>Western Power Distribution (South West) plc - Illustrative LLFs for year beginning 1 April 2021</v>
      </c>
      <c r="B3" s="258"/>
      <c r="C3" s="258"/>
      <c r="D3" s="258"/>
      <c r="E3" s="258"/>
    </row>
    <row r="4" spans="1:16384" ht="19.5" customHeight="1" x14ac:dyDescent="0.2">
      <c r="A4" s="309" t="s">
        <v>17</v>
      </c>
      <c r="B4" s="23" t="s">
        <v>4</v>
      </c>
      <c r="C4" s="23" t="s">
        <v>5</v>
      </c>
      <c r="D4" s="23" t="s">
        <v>6</v>
      </c>
      <c r="E4" s="23" t="s">
        <v>7</v>
      </c>
    </row>
    <row r="5" spans="1:16384" ht="19.5" customHeight="1" x14ac:dyDescent="0.2">
      <c r="A5" s="310"/>
      <c r="B5" s="23" t="s">
        <v>18</v>
      </c>
      <c r="C5" s="23" t="s">
        <v>19</v>
      </c>
      <c r="D5" s="23" t="s">
        <v>20</v>
      </c>
      <c r="E5" s="23" t="s">
        <v>21</v>
      </c>
    </row>
    <row r="6" spans="1:16384" ht="25.5" x14ac:dyDescent="0.2">
      <c r="A6" s="197" t="s">
        <v>560</v>
      </c>
      <c r="B6" s="214"/>
      <c r="C6" s="214"/>
      <c r="D6" s="210" t="s">
        <v>574</v>
      </c>
      <c r="E6" s="210" t="s">
        <v>575</v>
      </c>
    </row>
    <row r="7" spans="1:16384" ht="25.5" x14ac:dyDescent="0.2">
      <c r="A7" s="197" t="s">
        <v>561</v>
      </c>
      <c r="B7" s="210" t="s">
        <v>576</v>
      </c>
      <c r="C7" s="223" t="s">
        <v>577</v>
      </c>
      <c r="D7" s="210" t="s">
        <v>574</v>
      </c>
      <c r="E7" s="210" t="s">
        <v>578</v>
      </c>
    </row>
    <row r="8" spans="1:16384" ht="25.5" x14ac:dyDescent="0.2">
      <c r="A8" s="197" t="s">
        <v>24</v>
      </c>
      <c r="B8" s="214"/>
      <c r="C8" s="214"/>
      <c r="D8" s="210" t="s">
        <v>574</v>
      </c>
      <c r="E8" s="210" t="s">
        <v>575</v>
      </c>
    </row>
    <row r="9" spans="1:16384" ht="25.5" customHeight="1" x14ac:dyDescent="0.2">
      <c r="A9" s="198" t="s">
        <v>22</v>
      </c>
      <c r="B9" s="306" t="s">
        <v>23</v>
      </c>
      <c r="C9" s="307"/>
      <c r="D9" s="307"/>
      <c r="E9" s="308"/>
    </row>
    <row r="10" spans="1:16384" s="15" customFormat="1" x14ac:dyDescent="0.2">
      <c r="A10" s="14"/>
      <c r="B10" s="13"/>
      <c r="C10" s="13"/>
      <c r="D10" s="13"/>
      <c r="E10" s="13"/>
    </row>
    <row r="11" spans="1:16384" x14ac:dyDescent="0.2">
      <c r="B11" s="13"/>
      <c r="C11" s="13"/>
      <c r="D11" s="13"/>
      <c r="E11" s="13"/>
    </row>
    <row r="12" spans="1:16384" ht="22.5" customHeight="1" x14ac:dyDescent="0.2">
      <c r="A12" s="297" t="s">
        <v>73</v>
      </c>
      <c r="B12" s="311"/>
      <c r="C12" s="311"/>
      <c r="D12" s="311"/>
      <c r="E12" s="311"/>
      <c r="F12" s="298"/>
    </row>
    <row r="13" spans="1:16384" ht="22.5" customHeight="1" x14ac:dyDescent="0.2">
      <c r="A13" s="297" t="s">
        <v>3</v>
      </c>
      <c r="B13" s="311"/>
      <c r="C13" s="311"/>
      <c r="D13" s="311"/>
      <c r="E13" s="311"/>
      <c r="F13" s="298"/>
    </row>
    <row r="14" spans="1:16384" ht="33" customHeight="1" x14ac:dyDescent="0.2">
      <c r="A14" s="23" t="s">
        <v>74</v>
      </c>
      <c r="B14" s="23" t="s">
        <v>4</v>
      </c>
      <c r="C14" s="23" t="s">
        <v>5</v>
      </c>
      <c r="D14" s="23" t="s">
        <v>6</v>
      </c>
      <c r="E14" s="23" t="s">
        <v>7</v>
      </c>
      <c r="F14" s="23" t="s">
        <v>8</v>
      </c>
    </row>
    <row r="15" spans="1:16384" ht="22.5" customHeight="1" x14ac:dyDescent="0.2">
      <c r="A15" s="1" t="s">
        <v>75</v>
      </c>
      <c r="B15" s="12"/>
      <c r="C15" s="12"/>
      <c r="D15" s="12"/>
      <c r="E15" s="12"/>
      <c r="F15" s="12"/>
    </row>
    <row r="16" spans="1:16384" ht="22.5" customHeight="1" x14ac:dyDescent="0.2">
      <c r="A16" s="1" t="s">
        <v>76</v>
      </c>
      <c r="B16" s="12"/>
      <c r="C16" s="12"/>
      <c r="D16" s="12"/>
      <c r="E16" s="12"/>
      <c r="F16" s="12"/>
    </row>
    <row r="17" spans="1:6" ht="22.5" customHeight="1" x14ac:dyDescent="0.2">
      <c r="A17" s="1" t="s">
        <v>77</v>
      </c>
      <c r="B17" s="12"/>
      <c r="C17" s="12"/>
      <c r="D17" s="12"/>
      <c r="E17" s="12"/>
      <c r="F17" s="12"/>
    </row>
    <row r="18" spans="1:6" ht="22.5" customHeight="1" x14ac:dyDescent="0.2">
      <c r="A18" s="1" t="s">
        <v>78</v>
      </c>
      <c r="B18" s="12"/>
      <c r="C18" s="12"/>
      <c r="D18" s="12"/>
      <c r="E18" s="12"/>
      <c r="F18" s="12"/>
    </row>
    <row r="19" spans="1:6" ht="22.5" customHeight="1" x14ac:dyDescent="0.2">
      <c r="A19" s="1" t="s">
        <v>79</v>
      </c>
      <c r="B19" s="12"/>
      <c r="C19" s="12"/>
      <c r="D19" s="12"/>
      <c r="E19" s="12"/>
      <c r="F19" s="12"/>
    </row>
    <row r="20" spans="1:6" ht="22.5" customHeight="1" x14ac:dyDescent="0.2">
      <c r="A20" s="1" t="s">
        <v>79</v>
      </c>
      <c r="B20" s="12"/>
      <c r="C20" s="12"/>
      <c r="D20" s="12"/>
      <c r="E20" s="12"/>
      <c r="F20" s="12"/>
    </row>
    <row r="21" spans="1:6" ht="22.5" customHeight="1" x14ac:dyDescent="0.2">
      <c r="A21" s="1" t="s">
        <v>80</v>
      </c>
      <c r="B21" s="12"/>
      <c r="C21" s="12"/>
      <c r="D21" s="12"/>
      <c r="E21" s="12"/>
      <c r="F21" s="12"/>
    </row>
    <row r="22" spans="1:6" ht="22.5" customHeight="1" x14ac:dyDescent="0.2">
      <c r="A22" s="1" t="s">
        <v>80</v>
      </c>
      <c r="B22" s="12"/>
      <c r="C22" s="12"/>
      <c r="D22" s="12"/>
      <c r="E22" s="12"/>
      <c r="F22" s="12"/>
    </row>
    <row r="24" spans="1:6" ht="22.5" customHeight="1" x14ac:dyDescent="0.2">
      <c r="A24" s="297" t="s">
        <v>81</v>
      </c>
      <c r="B24" s="311"/>
      <c r="C24" s="311"/>
      <c r="D24" s="311"/>
      <c r="E24" s="311"/>
      <c r="F24" s="298"/>
    </row>
    <row r="25" spans="1:6" ht="22.5" customHeight="1" x14ac:dyDescent="0.2">
      <c r="A25" s="297" t="s">
        <v>15</v>
      </c>
      <c r="B25" s="311"/>
      <c r="C25" s="311"/>
      <c r="D25" s="311"/>
      <c r="E25" s="311"/>
      <c r="F25" s="298"/>
    </row>
    <row r="26" spans="1:6" ht="33" customHeight="1" x14ac:dyDescent="0.2">
      <c r="A26" s="23" t="s">
        <v>9</v>
      </c>
      <c r="B26" s="23" t="s">
        <v>4</v>
      </c>
      <c r="C26" s="23" t="s">
        <v>5</v>
      </c>
      <c r="D26" s="23" t="s">
        <v>6</v>
      </c>
      <c r="E26" s="23" t="s">
        <v>7</v>
      </c>
      <c r="F26" s="23" t="s">
        <v>8</v>
      </c>
    </row>
    <row r="27" spans="1:6" ht="22.5" customHeight="1" x14ac:dyDescent="0.2">
      <c r="A27" s="1" t="s">
        <v>10</v>
      </c>
      <c r="B27" s="12"/>
      <c r="C27" s="12"/>
      <c r="D27" s="12"/>
      <c r="E27" s="12"/>
      <c r="F27" s="12"/>
    </row>
    <row r="28" spans="1:6" ht="22.5" customHeight="1" x14ac:dyDescent="0.2">
      <c r="A28" s="1" t="s">
        <v>11</v>
      </c>
      <c r="B28" s="12"/>
      <c r="C28" s="12"/>
      <c r="D28" s="12"/>
      <c r="E28" s="12"/>
      <c r="F28" s="12"/>
    </row>
    <row r="29" spans="1:6" ht="22.5" customHeight="1" x14ac:dyDescent="0.2">
      <c r="A29" s="1" t="s">
        <v>12</v>
      </c>
      <c r="B29" s="12"/>
      <c r="C29" s="12"/>
      <c r="D29" s="12"/>
      <c r="E29" s="12"/>
      <c r="F29" s="12"/>
    </row>
    <row r="30" spans="1:6" ht="22.5" customHeight="1" x14ac:dyDescent="0.2">
      <c r="A30" s="1" t="s">
        <v>13</v>
      </c>
      <c r="B30" s="12"/>
      <c r="C30" s="12"/>
      <c r="D30" s="12"/>
      <c r="E30" s="12"/>
      <c r="F30" s="12"/>
    </row>
    <row r="31" spans="1:6" ht="22.5" customHeight="1" x14ac:dyDescent="0.2">
      <c r="A31" s="1" t="s">
        <v>14</v>
      </c>
      <c r="B31" s="12"/>
      <c r="C31" s="12"/>
      <c r="D31" s="12"/>
      <c r="E31" s="12"/>
      <c r="F31" s="12"/>
    </row>
    <row r="33" spans="1:6" ht="22.5" customHeight="1" x14ac:dyDescent="0.2">
      <c r="A33" s="297" t="s">
        <v>81</v>
      </c>
      <c r="B33" s="311"/>
      <c r="C33" s="311"/>
      <c r="D33" s="311"/>
      <c r="E33" s="311"/>
      <c r="F33" s="298"/>
    </row>
    <row r="34" spans="1:6" ht="22.5" customHeight="1" x14ac:dyDescent="0.2">
      <c r="A34" s="297" t="s">
        <v>16</v>
      </c>
      <c r="B34" s="311"/>
      <c r="C34" s="311"/>
      <c r="D34" s="311"/>
      <c r="E34" s="311"/>
      <c r="F34" s="298"/>
    </row>
    <row r="35" spans="1:6" ht="33" customHeight="1" x14ac:dyDescent="0.2">
      <c r="A35" s="23" t="s">
        <v>9</v>
      </c>
      <c r="B35" s="23" t="s">
        <v>4</v>
      </c>
      <c r="C35" s="23" t="s">
        <v>5</v>
      </c>
      <c r="D35" s="23" t="s">
        <v>6</v>
      </c>
      <c r="E35" s="23" t="s">
        <v>7</v>
      </c>
      <c r="F35" s="23" t="s">
        <v>8</v>
      </c>
    </row>
    <row r="36" spans="1:6" ht="22.5" customHeight="1" x14ac:dyDescent="0.2">
      <c r="A36" s="1" t="s">
        <v>10</v>
      </c>
      <c r="B36" s="12"/>
      <c r="C36" s="12"/>
      <c r="D36" s="12"/>
      <c r="E36" s="12"/>
      <c r="F36" s="12"/>
    </row>
    <row r="37" spans="1:6" ht="22.5" customHeight="1" x14ac:dyDescent="0.2">
      <c r="A37" s="1" t="s">
        <v>11</v>
      </c>
      <c r="B37" s="12"/>
      <c r="C37" s="12"/>
      <c r="D37" s="12"/>
      <c r="E37" s="12"/>
      <c r="F37" s="12"/>
    </row>
    <row r="38" spans="1:6" ht="22.5" customHeight="1" x14ac:dyDescent="0.2">
      <c r="A38" s="1" t="s">
        <v>12</v>
      </c>
      <c r="B38" s="12"/>
      <c r="C38" s="12"/>
      <c r="D38" s="12"/>
      <c r="E38" s="12"/>
      <c r="F38" s="12"/>
    </row>
    <row r="39" spans="1:6" ht="22.5" customHeight="1" x14ac:dyDescent="0.2">
      <c r="A39" s="1" t="s">
        <v>13</v>
      </c>
      <c r="B39" s="12"/>
      <c r="C39" s="12"/>
      <c r="D39" s="12"/>
      <c r="E39" s="12"/>
      <c r="F39" s="12"/>
    </row>
    <row r="40" spans="1:6" ht="22.5" customHeight="1" x14ac:dyDescent="0.2">
      <c r="A40" s="1" t="s">
        <v>14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7" fitToHeight="0" orientation="portrait" r:id="rId2"/>
  <headerFooter differentFirst="1" scaleWithDoc="0">
    <oddHeader>&amp;L&amp;"Arial,Bold"Annex 5&amp;"Arial,Regular" – Schedule of Line Loss Factors</oddHeader>
    <firstHeader>&amp;L&amp;"Arial,Bold"Annex 5&amp;"Arial,Regular" – Schedule of Line Loss Factors</firstHeader>
    <firstFooter xml:space="preserve">&amp;C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9"/>
  <sheetViews>
    <sheetView showWhiteSpace="0" topLeftCell="A2" zoomScale="48" zoomScaleNormal="48" zoomScaleSheetLayoutView="100" workbookViewId="0">
      <selection activeCell="A18" sqref="A18"/>
    </sheetView>
  </sheetViews>
  <sheetFormatPr defaultColWidth="9.140625"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28</v>
      </c>
      <c r="B1" s="16"/>
      <c r="C1" s="16"/>
      <c r="D1" s="16"/>
      <c r="G1" s="25"/>
      <c r="H1" s="312" t="s">
        <v>189</v>
      </c>
      <c r="I1" s="313"/>
    </row>
    <row r="2" spans="1:16" ht="27.75" customHeight="1" x14ac:dyDescent="0.2">
      <c r="A2" s="265" t="s">
        <v>188</v>
      </c>
      <c r="B2" s="266"/>
      <c r="C2" s="266"/>
      <c r="D2" s="266"/>
      <c r="E2" s="266"/>
      <c r="F2" s="266"/>
      <c r="G2" s="266"/>
      <c r="H2" s="266"/>
      <c r="I2" s="266"/>
      <c r="J2" s="266"/>
      <c r="K2" s="266"/>
      <c r="L2" s="266"/>
      <c r="M2" s="266"/>
      <c r="N2" s="266"/>
      <c r="O2" s="266"/>
      <c r="P2" s="267"/>
    </row>
    <row r="3" spans="1:16" ht="17.25" customHeight="1" x14ac:dyDescent="0.2">
      <c r="A3" s="16"/>
      <c r="B3" s="16"/>
      <c r="C3" s="16"/>
      <c r="D3" s="16"/>
      <c r="G3" s="25"/>
    </row>
    <row r="4" spans="1:16" s="11" customFormat="1" ht="25.5" customHeight="1" x14ac:dyDescent="0.2">
      <c r="A4" s="265" t="str">
        <f>Overview!B4&amp; " - Effective from "&amp;TEXT(Overview!D4,"D MMMM YYYY")&amp;" - "&amp;Overview!E4&amp;" new designated EHV charges"</f>
        <v>Western Power Distribution (South West) plc - Effective from 1 April 2021 - Final new designated EHV charges</v>
      </c>
      <c r="B4" s="266"/>
      <c r="C4" s="266"/>
      <c r="D4" s="266"/>
      <c r="E4" s="266"/>
      <c r="F4" s="266"/>
      <c r="G4" s="266"/>
      <c r="H4" s="266"/>
      <c r="I4" s="266"/>
      <c r="J4" s="266"/>
      <c r="K4" s="266"/>
      <c r="L4" s="266"/>
      <c r="M4" s="266"/>
      <c r="N4" s="266"/>
      <c r="O4" s="266"/>
      <c r="P4" s="267"/>
    </row>
    <row r="5" spans="1:16" ht="69.75" customHeight="1" x14ac:dyDescent="0.2">
      <c r="A5" s="31" t="s">
        <v>192</v>
      </c>
      <c r="B5" s="31" t="s">
        <v>103</v>
      </c>
      <c r="C5" s="31" t="s">
        <v>66</v>
      </c>
      <c r="D5" s="31" t="s">
        <v>67</v>
      </c>
      <c r="E5" s="31" t="s">
        <v>104</v>
      </c>
      <c r="F5" s="31" t="s">
        <v>66</v>
      </c>
      <c r="G5" s="31" t="s">
        <v>68</v>
      </c>
      <c r="H5" s="83" t="s">
        <v>59</v>
      </c>
      <c r="I5" s="83" t="str">
        <f>'Annex 2 EHV charges'!H10</f>
        <v>Import
Super Red
unit charge
(p/kWh)</v>
      </c>
      <c r="J5" s="83" t="str">
        <f>'Annex 2 EHV charges'!I10</f>
        <v>Import
fixed charge
(p/day)</v>
      </c>
      <c r="K5" s="83" t="str">
        <f>'Annex 2 EHV charges'!J10</f>
        <v>Import
capacity charge
(p/kVA/day)</v>
      </c>
      <c r="L5" s="83" t="str">
        <f>'Annex 2 EHV charges'!K10</f>
        <v>Import
exceeded capacity charge
(p/kVA/day)</v>
      </c>
      <c r="M5" s="83" t="str">
        <f>'Annex 2 EHV charges'!L10</f>
        <v>Export
Super Red
unit charge
(p/kWh)</v>
      </c>
      <c r="N5" s="83" t="str">
        <f>'Annex 2 EHV charges'!M10</f>
        <v>Export
fixed charge
(p/day)</v>
      </c>
      <c r="O5" s="83" t="str">
        <f>'Annex 2 EHV charges'!N10</f>
        <v>Export
capacity charge
(p/kVA/day)</v>
      </c>
      <c r="P5" s="83" t="str">
        <f>'Annex 2 EHV charges'!O10</f>
        <v>Export
exceeded capacity charge
(p/kVA/day)</v>
      </c>
    </row>
    <row r="6" spans="1:16" ht="22.5" customHeight="1" x14ac:dyDescent="0.2">
      <c r="A6" s="54"/>
      <c r="B6" s="54" t="s">
        <v>82</v>
      </c>
      <c r="C6" s="54"/>
      <c r="D6" s="54"/>
      <c r="E6" s="55" t="s">
        <v>83</v>
      </c>
      <c r="F6" s="55"/>
      <c r="G6" s="55"/>
      <c r="H6" s="56"/>
      <c r="I6" s="33"/>
      <c r="J6" s="34"/>
      <c r="K6" s="34"/>
      <c r="L6" s="34"/>
      <c r="M6" s="42"/>
      <c r="N6" s="43"/>
      <c r="O6" s="43"/>
      <c r="P6" s="43"/>
    </row>
    <row r="7" spans="1:16" ht="22.5" customHeight="1" x14ac:dyDescent="0.2">
      <c r="A7" s="54"/>
      <c r="B7" s="54" t="s">
        <v>84</v>
      </c>
      <c r="C7" s="54"/>
      <c r="D7" s="54"/>
      <c r="E7" s="55" t="s">
        <v>93</v>
      </c>
      <c r="F7" s="55"/>
      <c r="G7" s="55"/>
      <c r="H7" s="56"/>
      <c r="I7" s="33"/>
      <c r="J7" s="34"/>
      <c r="K7" s="34"/>
      <c r="L7" s="34"/>
      <c r="M7" s="42"/>
      <c r="N7" s="43"/>
      <c r="O7" s="43"/>
      <c r="P7" s="43"/>
    </row>
    <row r="8" spans="1:16" ht="22.5" customHeight="1" x14ac:dyDescent="0.2">
      <c r="A8" s="54"/>
      <c r="B8" s="54" t="s">
        <v>85</v>
      </c>
      <c r="C8" s="54"/>
      <c r="D8" s="54"/>
      <c r="E8" s="55" t="s">
        <v>94</v>
      </c>
      <c r="F8" s="55"/>
      <c r="G8" s="55"/>
      <c r="H8" s="56"/>
      <c r="I8" s="33"/>
      <c r="J8" s="34"/>
      <c r="K8" s="34"/>
      <c r="L8" s="34"/>
      <c r="M8" s="42"/>
      <c r="N8" s="43"/>
      <c r="O8" s="43"/>
      <c r="P8" s="43"/>
    </row>
    <row r="9" spans="1:16" ht="22.5" customHeight="1" x14ac:dyDescent="0.2">
      <c r="A9" s="54"/>
      <c r="B9" s="54" t="s">
        <v>86</v>
      </c>
      <c r="C9" s="54"/>
      <c r="D9" s="54"/>
      <c r="E9" s="55" t="s">
        <v>95</v>
      </c>
      <c r="F9" s="55"/>
      <c r="G9" s="55"/>
      <c r="H9" s="56"/>
      <c r="I9" s="33"/>
      <c r="J9" s="34"/>
      <c r="K9" s="34"/>
      <c r="L9" s="34"/>
      <c r="M9" s="42"/>
      <c r="N9" s="43"/>
      <c r="O9" s="43"/>
      <c r="P9" s="43"/>
    </row>
    <row r="10" spans="1:16" ht="22.5" customHeight="1" x14ac:dyDescent="0.2">
      <c r="A10" s="54"/>
      <c r="B10" s="54" t="s">
        <v>87</v>
      </c>
      <c r="C10" s="54"/>
      <c r="D10" s="54"/>
      <c r="E10" s="55" t="s">
        <v>96</v>
      </c>
      <c r="F10" s="55"/>
      <c r="G10" s="55"/>
      <c r="H10" s="56"/>
      <c r="I10" s="33"/>
      <c r="J10" s="34"/>
      <c r="K10" s="34"/>
      <c r="L10" s="34"/>
      <c r="M10" s="42"/>
      <c r="N10" s="43"/>
      <c r="O10" s="43"/>
      <c r="P10" s="43"/>
    </row>
    <row r="11" spans="1:16" ht="22.5" customHeight="1" x14ac:dyDescent="0.2">
      <c r="A11" s="54"/>
      <c r="B11" s="54" t="s">
        <v>88</v>
      </c>
      <c r="C11" s="54"/>
      <c r="D11" s="54"/>
      <c r="E11" s="55" t="s">
        <v>97</v>
      </c>
      <c r="F11" s="55"/>
      <c r="G11" s="55"/>
      <c r="H11" s="56"/>
      <c r="I11" s="33"/>
      <c r="J11" s="34"/>
      <c r="K11" s="34"/>
      <c r="L11" s="34"/>
      <c r="M11" s="42"/>
      <c r="N11" s="43"/>
      <c r="O11" s="43"/>
      <c r="P11" s="43"/>
    </row>
    <row r="12" spans="1:16" ht="22.5" customHeight="1" x14ac:dyDescent="0.2">
      <c r="A12" s="54"/>
      <c r="B12" s="54" t="s">
        <v>89</v>
      </c>
      <c r="C12" s="54"/>
      <c r="D12" s="54"/>
      <c r="E12" s="55" t="s">
        <v>98</v>
      </c>
      <c r="F12" s="55"/>
      <c r="G12" s="55"/>
      <c r="H12" s="56"/>
      <c r="I12" s="33"/>
      <c r="J12" s="34"/>
      <c r="K12" s="34"/>
      <c r="L12" s="34"/>
      <c r="M12" s="42"/>
      <c r="N12" s="43"/>
      <c r="O12" s="43"/>
      <c r="P12" s="43"/>
    </row>
    <row r="13" spans="1:16" ht="22.5" customHeight="1" x14ac:dyDescent="0.2">
      <c r="A13" s="54"/>
      <c r="B13" s="54" t="s">
        <v>90</v>
      </c>
      <c r="C13" s="54"/>
      <c r="D13" s="54"/>
      <c r="E13" s="55" t="s">
        <v>99</v>
      </c>
      <c r="F13" s="55"/>
      <c r="G13" s="55"/>
      <c r="H13" s="56"/>
      <c r="I13" s="33"/>
      <c r="J13" s="34"/>
      <c r="K13" s="34"/>
      <c r="L13" s="34"/>
      <c r="M13" s="42"/>
      <c r="N13" s="43"/>
      <c r="O13" s="43"/>
      <c r="P13" s="43"/>
    </row>
    <row r="14" spans="1:16" ht="22.5" customHeight="1" x14ac:dyDescent="0.2">
      <c r="A14" s="54"/>
      <c r="B14" s="54" t="s">
        <v>91</v>
      </c>
      <c r="C14" s="54"/>
      <c r="D14" s="54"/>
      <c r="E14" s="55" t="s">
        <v>100</v>
      </c>
      <c r="F14" s="55"/>
      <c r="G14" s="55"/>
      <c r="H14" s="56"/>
      <c r="I14" s="33"/>
      <c r="J14" s="34"/>
      <c r="K14" s="34"/>
      <c r="L14" s="34"/>
      <c r="M14" s="42"/>
      <c r="N14" s="43"/>
      <c r="O14" s="43"/>
      <c r="P14" s="43"/>
    </row>
    <row r="15" spans="1:16" ht="22.5" customHeight="1" x14ac:dyDescent="0.2">
      <c r="A15" s="54"/>
      <c r="B15" s="54" t="s">
        <v>92</v>
      </c>
      <c r="C15" s="54"/>
      <c r="D15" s="54"/>
      <c r="E15" s="55" t="s">
        <v>101</v>
      </c>
      <c r="F15" s="55"/>
      <c r="G15" s="55"/>
      <c r="H15" s="56"/>
      <c r="I15" s="33"/>
      <c r="J15" s="34"/>
      <c r="K15" s="34"/>
      <c r="L15" s="34"/>
      <c r="M15" s="42"/>
      <c r="N15" s="43"/>
      <c r="O15" s="43"/>
      <c r="P15" s="43"/>
    </row>
    <row r="17" spans="1:16" ht="27.75" customHeight="1" x14ac:dyDescent="0.2">
      <c r="A17" s="265" t="str">
        <f>Overview!B4&amp; " - Effective from "&amp;TEXT(Overview!D4,"D MMMM YYYY")&amp;" - "&amp;Overview!E4&amp;" new designated EHV line loss factors"</f>
        <v>Western Power Distribution (South West) plc - Effective from 1 April 2021 - Final new designated EHV line loss factors</v>
      </c>
      <c r="B17" s="266"/>
      <c r="C17" s="266"/>
      <c r="D17" s="266"/>
      <c r="E17" s="266"/>
      <c r="F17" s="266"/>
      <c r="G17" s="266"/>
      <c r="H17" s="266"/>
      <c r="I17" s="266"/>
      <c r="J17" s="266"/>
      <c r="K17" s="266"/>
      <c r="L17" s="266"/>
      <c r="M17" s="266"/>
      <c r="N17" s="266"/>
      <c r="O17" s="266"/>
      <c r="P17" s="267"/>
    </row>
    <row r="18" spans="1:16" ht="62.25" customHeight="1" x14ac:dyDescent="0.2">
      <c r="A18" s="31" t="s">
        <v>192</v>
      </c>
      <c r="B18" s="31" t="s">
        <v>103</v>
      </c>
      <c r="C18" s="31" t="s">
        <v>66</v>
      </c>
      <c r="D18" s="31" t="s">
        <v>67</v>
      </c>
      <c r="E18" s="31" t="s">
        <v>104</v>
      </c>
      <c r="F18" s="31" t="s">
        <v>66</v>
      </c>
      <c r="G18" s="31" t="s">
        <v>68</v>
      </c>
      <c r="H18" s="83" t="s">
        <v>59</v>
      </c>
      <c r="I18" s="37" t="s">
        <v>159</v>
      </c>
      <c r="J18" s="37" t="s">
        <v>158</v>
      </c>
      <c r="K18" s="37" t="s">
        <v>160</v>
      </c>
      <c r="L18" s="37" t="s">
        <v>161</v>
      </c>
      <c r="M18" s="39" t="s">
        <v>162</v>
      </c>
      <c r="N18" s="39" t="s">
        <v>163</v>
      </c>
      <c r="O18" s="39" t="s">
        <v>164</v>
      </c>
      <c r="P18" s="39" t="s">
        <v>165</v>
      </c>
    </row>
    <row r="19" spans="1:16" ht="22.5" customHeight="1" x14ac:dyDescent="0.2">
      <c r="A19" s="54"/>
      <c r="B19" s="54" t="s">
        <v>38</v>
      </c>
      <c r="C19" s="54"/>
      <c r="D19" s="54"/>
      <c r="E19" s="55" t="s">
        <v>49</v>
      </c>
      <c r="F19" s="40"/>
      <c r="G19" s="40"/>
      <c r="H19" s="41"/>
      <c r="I19" s="44"/>
      <c r="J19" s="44"/>
      <c r="K19" s="35"/>
      <c r="L19" s="36"/>
      <c r="M19" s="38"/>
      <c r="N19" s="38"/>
      <c r="O19" s="38"/>
      <c r="P19" s="38"/>
    </row>
    <row r="20" spans="1:16" ht="22.5" customHeight="1" x14ac:dyDescent="0.2">
      <c r="A20" s="54"/>
      <c r="B20" s="54" t="s">
        <v>39</v>
      </c>
      <c r="C20" s="54"/>
      <c r="D20" s="54"/>
      <c r="E20" s="55" t="s">
        <v>50</v>
      </c>
      <c r="F20" s="40"/>
      <c r="G20" s="40"/>
      <c r="H20" s="41"/>
      <c r="I20" s="44"/>
      <c r="J20" s="44"/>
      <c r="K20" s="35"/>
      <c r="L20" s="36"/>
      <c r="M20" s="38"/>
      <c r="N20" s="38"/>
      <c r="O20" s="38"/>
      <c r="P20" s="38"/>
    </row>
    <row r="21" spans="1:16" ht="22.5" customHeight="1" x14ac:dyDescent="0.2">
      <c r="A21" s="54"/>
      <c r="B21" s="54" t="s">
        <v>40</v>
      </c>
      <c r="C21" s="54"/>
      <c r="D21" s="54"/>
      <c r="E21" s="55" t="s">
        <v>51</v>
      </c>
      <c r="F21" s="40"/>
      <c r="G21" s="40"/>
      <c r="H21" s="41"/>
      <c r="I21" s="44"/>
      <c r="J21" s="44"/>
      <c r="K21" s="35"/>
      <c r="L21" s="36"/>
      <c r="M21" s="38"/>
      <c r="N21" s="38"/>
      <c r="O21" s="38"/>
      <c r="P21" s="38"/>
    </row>
    <row r="22" spans="1:16" ht="22.5" customHeight="1" x14ac:dyDescent="0.2">
      <c r="A22" s="54"/>
      <c r="B22" s="54" t="s">
        <v>41</v>
      </c>
      <c r="C22" s="54"/>
      <c r="D22" s="54"/>
      <c r="E22" s="55" t="s">
        <v>52</v>
      </c>
      <c r="F22" s="40"/>
      <c r="G22" s="40"/>
      <c r="H22" s="41"/>
      <c r="I22" s="44"/>
      <c r="J22" s="44"/>
      <c r="K22" s="35"/>
      <c r="L22" s="36"/>
      <c r="M22" s="38"/>
      <c r="N22" s="38"/>
      <c r="O22" s="38"/>
      <c r="P22" s="38"/>
    </row>
    <row r="23" spans="1:16" ht="22.5" customHeight="1" x14ac:dyDescent="0.2">
      <c r="A23" s="54"/>
      <c r="B23" s="54" t="s">
        <v>42</v>
      </c>
      <c r="C23" s="54"/>
      <c r="D23" s="54"/>
      <c r="E23" s="55" t="s">
        <v>53</v>
      </c>
      <c r="F23" s="40"/>
      <c r="G23" s="40"/>
      <c r="H23" s="41"/>
      <c r="I23" s="44"/>
      <c r="J23" s="44"/>
      <c r="K23" s="35"/>
      <c r="L23" s="36"/>
      <c r="M23" s="38"/>
      <c r="N23" s="38"/>
      <c r="O23" s="38"/>
      <c r="P23" s="38"/>
    </row>
    <row r="24" spans="1:16" ht="22.5" customHeight="1" x14ac:dyDescent="0.2">
      <c r="A24" s="54"/>
      <c r="B24" s="54" t="s">
        <v>43</v>
      </c>
      <c r="C24" s="54"/>
      <c r="D24" s="54"/>
      <c r="E24" s="55" t="s">
        <v>54</v>
      </c>
      <c r="F24" s="40"/>
      <c r="G24" s="40"/>
      <c r="H24" s="41"/>
      <c r="I24" s="44"/>
      <c r="J24" s="44"/>
      <c r="K24" s="35"/>
      <c r="L24" s="36"/>
      <c r="M24" s="38"/>
      <c r="N24" s="38"/>
      <c r="O24" s="38"/>
      <c r="P24" s="38"/>
    </row>
    <row r="25" spans="1:16" ht="22.5" customHeight="1" x14ac:dyDescent="0.2">
      <c r="A25" s="54"/>
      <c r="B25" s="54" t="s">
        <v>44</v>
      </c>
      <c r="C25" s="54"/>
      <c r="D25" s="54"/>
      <c r="E25" s="55" t="s">
        <v>55</v>
      </c>
      <c r="F25" s="40"/>
      <c r="G25" s="40"/>
      <c r="H25" s="41"/>
      <c r="I25" s="44"/>
      <c r="J25" s="44"/>
      <c r="K25" s="35"/>
      <c r="L25" s="36"/>
      <c r="M25" s="38"/>
      <c r="N25" s="38"/>
      <c r="O25" s="38"/>
      <c r="P25" s="38"/>
    </row>
    <row r="26" spans="1:16" ht="22.5" customHeight="1" x14ac:dyDescent="0.2">
      <c r="A26" s="54"/>
      <c r="B26" s="54" t="s">
        <v>45</v>
      </c>
      <c r="C26" s="54"/>
      <c r="D26" s="54"/>
      <c r="E26" s="55" t="s">
        <v>56</v>
      </c>
      <c r="F26" s="40"/>
      <c r="G26" s="40"/>
      <c r="H26" s="41"/>
      <c r="I26" s="44"/>
      <c r="J26" s="44"/>
      <c r="K26" s="35"/>
      <c r="L26" s="36"/>
      <c r="M26" s="38"/>
      <c r="N26" s="38"/>
      <c r="O26" s="38"/>
      <c r="P26" s="38"/>
    </row>
    <row r="27" spans="1:16" ht="22.5" customHeight="1" x14ac:dyDescent="0.2">
      <c r="A27" s="54"/>
      <c r="B27" s="54" t="s">
        <v>46</v>
      </c>
      <c r="C27" s="54"/>
      <c r="D27" s="54"/>
      <c r="E27" s="55" t="s">
        <v>57</v>
      </c>
      <c r="F27" s="40"/>
      <c r="G27" s="40"/>
      <c r="H27" s="41"/>
      <c r="I27" s="44"/>
      <c r="J27" s="44"/>
      <c r="K27" s="35"/>
      <c r="L27" s="36"/>
      <c r="M27" s="38"/>
      <c r="N27" s="38"/>
      <c r="O27" s="38"/>
      <c r="P27" s="38"/>
    </row>
    <row r="28" spans="1:16" ht="22.5" customHeight="1" x14ac:dyDescent="0.2">
      <c r="A28" s="54"/>
      <c r="B28" s="54" t="s">
        <v>47</v>
      </c>
      <c r="C28" s="54"/>
      <c r="D28" s="54"/>
      <c r="E28" s="55" t="s">
        <v>58</v>
      </c>
      <c r="F28" s="40"/>
      <c r="G28" s="40"/>
      <c r="H28" s="41"/>
      <c r="I28" s="44"/>
      <c r="J28" s="44"/>
      <c r="K28" s="35"/>
      <c r="L28" s="36"/>
      <c r="M28" s="38"/>
      <c r="N28" s="38"/>
      <c r="O28" s="38"/>
      <c r="P28" s="38"/>
    </row>
    <row r="29" spans="1:16" ht="27.75" customHeight="1" x14ac:dyDescent="0.2">
      <c r="M29" s="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51" fitToHeight="0" orientation="landscape"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6&amp;"Arial,Regular"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2019-12-05T11:26:48Z</cp:lastPrinted>
  <dcterms:created xsi:type="dcterms:W3CDTF">2009-11-12T11:38:00Z</dcterms:created>
  <dcterms:modified xsi:type="dcterms:W3CDTF">2019-12-19T09:13:17Z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