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fileSharing readOnlyRecommended="1"/>
  <workbookPr codeName="ThisWorkbook" defaultThemeVersion="124226"/>
  <bookViews>
    <workbookView xWindow="-3120" yWindow="-195" windowWidth="19110" windowHeight="12345" tabRatio="915" firstSheet="3" activeTab="9"/>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charges'!$A$10:$Q$128</definedName>
    <definedName name="_xlnm._FilterDatabase" localSheetId="7" hidden="1">'Annex 5 LLFs'!$A$153:$F$249</definedName>
    <definedName name="_xlnm._FilterDatabase" localSheetId="10" hidden="1">'SSC TPR unit rate lookup'!$A$28:$D$1205</definedName>
    <definedName name="OLE_LINK1" localSheetId="5">'Annex 3 Preserved charges'!#REF!</definedName>
    <definedName name="_xlnm.Print_Area" localSheetId="1">'Annex 1 LV and HV charges'!$A$2:$K$39</definedName>
    <definedName name="_xlnm.Print_Area" localSheetId="2">'Annex 2 EHV charges'!$A$2:$O$197</definedName>
    <definedName name="_xlnm.Print_Area" localSheetId="3">'Annex 2a Import'!$A$2:$H$191</definedName>
    <definedName name="_xlnm.Print_Area" localSheetId="4">'Annex 2b Export'!$A$2:$H$164</definedName>
    <definedName name="_xlnm.Print_Area" localSheetId="5">'Annex 3 Preserved charges'!$A$2:$J$21</definedName>
    <definedName name="_xlnm.Print_Area" localSheetId="6">'Annex 4 LDNO charges'!$A$2:$J$191</definedName>
    <definedName name="_xlnm.Print_Area" localSheetId="7">'Annex 5 LLFs'!$A$3:$F$249</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LLFs'!$A$3:$F$153</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G174" i="5" l="1"/>
  <c r="G166" i="5"/>
  <c r="G165" i="5"/>
  <c r="G147" i="5"/>
  <c r="G139" i="5"/>
  <c r="G138" i="5"/>
  <c r="G120" i="5"/>
  <c r="G112" i="5"/>
  <c r="G111" i="5"/>
  <c r="G93" i="5"/>
  <c r="G85" i="5"/>
  <c r="G84" i="5"/>
  <c r="G66" i="5"/>
  <c r="G58" i="5"/>
  <c r="G57" i="5"/>
  <c r="G39" i="5"/>
  <c r="G33" i="5"/>
  <c r="G32" i="5"/>
  <c r="G21" i="5"/>
  <c r="G15" i="5"/>
  <c r="G14" i="5"/>
  <c r="G22" i="2"/>
  <c r="G15" i="2"/>
  <c r="G14" i="2"/>
  <c r="J178" i="5" l="1"/>
  <c r="J177" i="5"/>
  <c r="J176" i="5"/>
  <c r="J151" i="5"/>
  <c r="J150" i="5"/>
  <c r="J149" i="5"/>
  <c r="J124" i="5"/>
  <c r="J123" i="5"/>
  <c r="J122" i="5"/>
  <c r="J97" i="5"/>
  <c r="J96" i="5"/>
  <c r="J95" i="5"/>
  <c r="J70" i="5"/>
  <c r="J69" i="5"/>
  <c r="J68" i="5"/>
  <c r="J55" i="5"/>
  <c r="J54" i="5"/>
  <c r="J53" i="5"/>
  <c r="J52" i="5"/>
  <c r="J51" i="5"/>
  <c r="J50" i="5"/>
  <c r="J49" i="5"/>
  <c r="J48" i="5"/>
  <c r="J47" i="5"/>
  <c r="J46" i="5"/>
  <c r="J45" i="5"/>
  <c r="J44" i="5"/>
  <c r="J43" i="5"/>
  <c r="J42" i="5"/>
  <c r="J41" i="5"/>
  <c r="J40" i="5"/>
  <c r="J39" i="5"/>
  <c r="J38" i="5"/>
  <c r="J37" i="5"/>
  <c r="J36" i="5"/>
  <c r="J35" i="5"/>
  <c r="J34" i="5"/>
  <c r="J33" i="5"/>
  <c r="J32" i="5"/>
  <c r="J31" i="5"/>
  <c r="J30" i="5"/>
  <c r="J29" i="5"/>
  <c r="J28" i="5"/>
  <c r="J27" i="5"/>
  <c r="J26" i="5"/>
  <c r="J25" i="5"/>
  <c r="J24" i="5"/>
  <c r="J23" i="5"/>
  <c r="J22" i="5"/>
  <c r="J21" i="5"/>
  <c r="J20" i="5"/>
  <c r="J19" i="5"/>
  <c r="J18" i="5"/>
  <c r="J17" i="5"/>
  <c r="J16" i="5"/>
  <c r="J15" i="5"/>
  <c r="J14" i="5"/>
  <c r="J39" i="2"/>
  <c r="J38" i="2"/>
  <c r="J37" i="2"/>
  <c r="J36" i="2"/>
  <c r="J35" i="2"/>
  <c r="J34" i="2"/>
  <c r="J33" i="2"/>
  <c r="J32" i="2"/>
  <c r="J31" i="2"/>
  <c r="J30" i="2"/>
  <c r="J29" i="2"/>
  <c r="J28" i="2"/>
  <c r="J27" i="2"/>
  <c r="J26" i="2"/>
  <c r="J25" i="2"/>
  <c r="J24" i="2"/>
  <c r="J23" i="2"/>
  <c r="J22" i="2"/>
  <c r="J21" i="2"/>
  <c r="J20" i="2"/>
  <c r="J19" i="2"/>
  <c r="J18" i="2"/>
  <c r="J17" i="2"/>
  <c r="J16" i="2"/>
  <c r="J15" i="2"/>
  <c r="J14" i="2"/>
  <c r="A2" i="7" l="1"/>
  <c r="A3" i="6"/>
  <c r="A17" i="8" l="1"/>
  <c r="A4" i="8"/>
  <c r="A2" i="5"/>
  <c r="A2" i="4"/>
  <c r="F4" i="14"/>
  <c r="G4" i="14"/>
  <c r="H4" i="14"/>
  <c r="E4" i="14"/>
  <c r="A2" i="14"/>
  <c r="E4" i="13"/>
  <c r="F4" i="13"/>
  <c r="G4" i="13"/>
  <c r="H4" i="13"/>
  <c r="A2" i="13"/>
  <c r="A2" i="12"/>
  <c r="A2" i="2"/>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G251" i="14" l="1"/>
  <c r="C251" i="14"/>
  <c r="F251" i="14"/>
  <c r="B251" i="14"/>
  <c r="E251" i="14"/>
  <c r="H251" i="14"/>
  <c r="D251" i="14"/>
  <c r="A252" i="14" a="1"/>
  <c r="A252" i="14" s="1"/>
  <c r="B252" i="13"/>
  <c r="D252" i="13"/>
  <c r="C252" i="13"/>
  <c r="A253" i="13" a="1"/>
  <c r="A253" i="13" s="1"/>
  <c r="F252" i="14" l="1"/>
  <c r="B252" i="14"/>
  <c r="E252" i="14"/>
  <c r="H252" i="14"/>
  <c r="D252" i="14"/>
  <c r="G252" i="14"/>
  <c r="C252" i="14"/>
  <c r="A253" i="14" a="1"/>
  <c r="A253" i="14" s="1"/>
  <c r="D253" i="13"/>
  <c r="C253" i="13"/>
  <c r="B253" i="13"/>
  <c r="A254" i="13" a="1"/>
  <c r="A254" i="13" s="1"/>
  <c r="E253" i="14" l="1"/>
  <c r="H253" i="14"/>
  <c r="D253" i="14"/>
  <c r="G253" i="14"/>
  <c r="C253" i="14"/>
  <c r="F253" i="14"/>
  <c r="B253" i="14"/>
  <c r="A254" i="14" a="1"/>
  <c r="A254" i="14" s="1"/>
  <c r="D254" i="13"/>
  <c r="C254" i="13"/>
  <c r="B254" i="13"/>
  <c r="H254" i="14" l="1"/>
  <c r="D254" i="14"/>
  <c r="G254" i="14"/>
  <c r="C254" i="14"/>
  <c r="F254" i="14"/>
  <c r="B254" i="14"/>
  <c r="E254" i="14"/>
  <c r="T10" i="17" l="1"/>
  <c r="S10" i="17"/>
  <c r="R10" i="17"/>
  <c r="Q10" i="17"/>
  <c r="Q17" i="17" s="1"/>
  <c r="P10" i="17"/>
  <c r="P17" i="17" s="1"/>
  <c r="O10" i="17"/>
  <c r="O17" i="17" s="1"/>
  <c r="N10" i="17"/>
  <c r="M10" i="17"/>
  <c r="M17" i="17" s="1"/>
  <c r="B2" i="17"/>
  <c r="T14" i="17"/>
  <c r="S14" i="17"/>
  <c r="Q14" i="17"/>
  <c r="P14" i="17"/>
  <c r="O14" i="17"/>
  <c r="N14" i="17"/>
  <c r="M14" i="17"/>
  <c r="R14" i="17"/>
  <c r="N18" i="17" l="1"/>
  <c r="R18" i="17"/>
  <c r="S17" i="17"/>
  <c r="T17" i="17"/>
  <c r="N17" i="17"/>
  <c r="M21" i="17" s="1"/>
  <c r="R17" i="17"/>
  <c r="O18" i="17"/>
  <c r="S18" i="17"/>
  <c r="P18" i="17"/>
  <c r="T18" i="17"/>
  <c r="M18" i="17"/>
  <c r="Q18" i="17"/>
  <c r="N21" i="17" l="1"/>
  <c r="N22" i="17"/>
  <c r="M22" i="17"/>
  <c r="D189" i="13" l="1"/>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253" i="13"/>
  <c r="H253" i="13"/>
  <c r="F253" i="13"/>
  <c r="G253" i="13"/>
  <c r="H254" i="13"/>
  <c r="F254" i="13"/>
  <c r="G254" i="13"/>
  <c r="E254"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F17" i="17" l="1"/>
  <c r="F18" i="17"/>
  <c r="H17" i="17"/>
  <c r="H18" i="17"/>
  <c r="C18" i="17"/>
  <c r="C17" i="17"/>
  <c r="E17" i="17"/>
  <c r="E18" i="17"/>
  <c r="G18" i="17"/>
  <c r="G17" i="17"/>
  <c r="I17" i="17"/>
  <c r="I18" i="17"/>
  <c r="D17" i="17"/>
  <c r="D18" i="17"/>
  <c r="C21" i="17" l="1"/>
  <c r="C22" i="17"/>
</calcChain>
</file>

<file path=xl/sharedStrings.xml><?xml version="1.0" encoding="utf-8"?>
<sst xmlns="http://schemas.openxmlformats.org/spreadsheetml/2006/main" count="3588" uniqueCount="1698">
  <si>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</si>
  <si>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</si>
  <si>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</si>
  <si>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</si>
  <si>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</si>
  <si>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</si>
  <si>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</si>
  <si>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</si>
  <si>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</si>
  <si>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</si>
  <si>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</si>
  <si>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</si>
  <si>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</si>
  <si>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</si>
  <si>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</si>
  <si>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</si>
  <si>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</si>
  <si>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</si>
  <si>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</si>
  <si>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</si>
  <si>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</si>
  <si>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</si>
  <si>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</si>
  <si>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</si>
  <si>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</si>
  <si>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</si>
  <si>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</si>
  <si>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</si>
  <si>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</si>
  <si>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</si>
  <si>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</si>
  <si>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</si>
  <si>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</si>
  <si>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</si>
  <si>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</si>
  <si>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</si>
  <si>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</si>
  <si>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</si>
  <si>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</si>
  <si>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</si>
  <si>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</si>
  <si>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</si>
  <si>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</si>
  <si>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</si>
  <si>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</si>
  <si>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</si>
  <si>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</si>
  <si>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</si>
  <si>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</si>
  <si>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</si>
  <si>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</si>
  <si>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</si>
  <si>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</si>
  <si>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</si>
  <si>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</si>
  <si>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</si>
  <si>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</si>
  <si>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</si>
  <si>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</si>
  <si>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</si>
  <si>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</si>
  <si>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</si>
  <si>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</si>
  <si>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</si>
  <si>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</si>
  <si>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</si>
  <si>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</si>
  <si>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</si>
  <si>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</si>
  <si>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</si>
  <si>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</si>
  <si>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</si>
  <si>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</si>
  <si>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</si>
  <si>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</si>
  <si>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</si>
  <si>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</si>
  <si>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</si>
  <si>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</si>
  <si>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</si>
  <si>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</si>
  <si>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</si>
  <si>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</si>
  <si>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</si>
  <si>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</si>
  <si>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</si>
  <si>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</si>
  <si>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</si>
  <si>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</si>
  <si>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</si>
  <si>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</si>
  <si>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</si>
  <si>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</si>
  <si>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</si>
  <si>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</si>
  <si>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</si>
  <si>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</si>
  <si>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</si>
  <si>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</si>
  <si>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</si>
  <si>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</si>
  <si>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</si>
  <si>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</si>
  <si>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</si>
  <si>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</si>
  <si>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</si>
  <si>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</si>
  <si>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</si>
  <si>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</si>
  <si>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</si>
  <si>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</si>
  <si>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</si>
  <si>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</si>
  <si>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</si>
  <si>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</si>
  <si>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</si>
  <si>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</si>
  <si>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</si>
  <si>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</si>
  <si>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</si>
  <si>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</si>
  <si>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</si>
  <si>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</si>
  <si>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</si>
  <si>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</si>
  <si>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</si>
  <si>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</si>
  <si>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</si>
  <si>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</si>
  <si>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</si>
  <si>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</si>
  <si>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</si>
  <si>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</si>
  <si>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</si>
  <si>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</si>
  <si>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</si>
  <si>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</si>
  <si>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</si>
  <si>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</si>
  <si>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</si>
  <si>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</si>
  <si>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</si>
  <si>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</si>
  <si>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</si>
  <si>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</si>
  <si>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</si>
  <si>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</si>
  <si>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</si>
  <si>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</si>
  <si>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</si>
  <si>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</si>
  <si>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</si>
  <si>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</si>
  <si>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</si>
  <si>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</si>
  <si>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</si>
  <si>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</si>
  <si>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</si>
  <si>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</si>
  <si>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</si>
  <si>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</si>
  <si>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</si>
  <si>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</si>
  <si>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</si>
  <si>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</si>
  <si>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</si>
  <si>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</si>
  <si>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</si>
  <si>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</si>
  <si>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</si>
  <si>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</si>
  <si>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</si>
  <si>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</si>
  <si>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</si>
  <si>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</si>
  <si>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</si>
  <si>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</si>
  <si>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</si>
  <si>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</si>
  <si>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</si>
  <si>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</si>
  <si>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</si>
  <si>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</si>
  <si>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</si>
  <si>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</si>
  <si>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</si>
  <si>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</si>
  <si>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</si>
  <si>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</si>
  <si>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</si>
  <si>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</si>
  <si>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</si>
  <si>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</si>
  <si>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</si>
  <si>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</si>
  <si>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</si>
  <si>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</si>
  <si>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</si>
  <si>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</si>
  <si>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</si>
  <si>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</si>
  <si>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</si>
  <si>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</si>
  <si>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</si>
  <si>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</si>
  <si>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</si>
  <si>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</si>
  <si>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</si>
  <si>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</si>
  <si>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</si>
  <si>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</si>
  <si>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</si>
  <si>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</si>
  <si>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</si>
  <si>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</si>
  <si>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</si>
  <si>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</si>
  <si>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</si>
  <si>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</si>
  <si>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</si>
  <si>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</si>
  <si>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</si>
  <si>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</si>
  <si>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</si>
  <si>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</si>
  <si>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</si>
  <si>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</si>
  <si>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</si>
  <si>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</si>
  <si>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</si>
  <si>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</si>
  <si>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</si>
  <si>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</si>
  <si>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</si>
  <si>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</si>
  <si>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</si>
  <si>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</si>
  <si>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</si>
  <si>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</si>
  <si>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</si>
  <si>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</si>
  <si>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</si>
  <si>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</si>
  <si>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</si>
  <si>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</si>
  <si>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</si>
  <si>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</si>
  <si>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</si>
  <si>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</si>
  <si>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</si>
  <si>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</si>
  <si>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</si>
  <si>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</si>
  <si>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</si>
  <si>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</si>
  <si>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</si>
  <si>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</si>
  <si>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</si>
  <si>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</si>
  <si>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</si>
  <si>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</si>
  <si>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</si>
  <si>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</si>
  <si>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</si>
  <si>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</si>
  <si>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</si>
  <si>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</si>
  <si>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</si>
  <si>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</si>
  <si>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</si>
  <si>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</si>
  <si>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</si>
  <si>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</si>
  <si>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</si>
  <si>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</si>
  <si>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</si>
  <si>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</si>
  <si>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</si>
  <si>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</si>
  <si>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</si>
  <si>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</si>
  <si>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</si>
  <si>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</si>
  <si>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</si>
  <si>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</si>
  <si>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</si>
  <si>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</si>
  <si>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</si>
  <si>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</si>
  <si>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</si>
  <si>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</si>
  <si>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</si>
  <si>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</si>
  <si>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</si>
  <si>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</si>
  <si>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</si>
  <si>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</si>
  <si>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</si>
  <si>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</si>
  <si>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</si>
  <si>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</si>
  <si>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</si>
  <si>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</si>
  <si>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</si>
  <si>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</si>
  <si>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</si>
  <si>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</si>
  <si>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</si>
  <si>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</si>
  <si>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</si>
  <si>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</si>
  <si>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</si>
  <si>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</si>
  <si>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</si>
  <si>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</si>
  <si>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</si>
  <si>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</si>
  <si>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</si>
  <si>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</si>
  <si>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</si>
  <si>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</si>
  <si>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</si>
  <si>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</si>
  <si>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</si>
  <si>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</si>
  <si>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</si>
  <si>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</si>
  <si>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</si>
  <si>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</si>
  <si>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</si>
  <si>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</si>
  <si>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</si>
  <si>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</si>
  <si>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</si>
  <si>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</si>
  <si>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</si>
  <si>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</si>
  <si>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</si>
  <si>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</si>
  <si>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</si>
  <si>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</si>
  <si>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</si>
  <si>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</si>
  <si>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</si>
  <si>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</si>
  <si>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</si>
  <si>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</si>
  <si>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</si>
  <si>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</si>
  <si>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</si>
  <si>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</si>
  <si>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</si>
  <si>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</si>
  <si>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</si>
  <si>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</si>
  <si>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</si>
  <si>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</si>
  <si>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</si>
  <si>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</si>
  <si>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</si>
  <si>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</si>
  <si>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</si>
  <si>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</si>
  <si>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</si>
  <si>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</si>
  <si>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</si>
  <si>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</si>
  <si>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</si>
  <si>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</si>
  <si>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</si>
  <si>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</si>
  <si>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</si>
  <si>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</si>
  <si>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</si>
  <si>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</si>
  <si>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</si>
  <si>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</si>
  <si>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</si>
  <si>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</si>
  <si>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</si>
  <si>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</si>
  <si>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</si>
  <si>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</si>
  <si>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</si>
  <si>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</si>
  <si>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</si>
  <si>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</si>
  <si>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</si>
  <si>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</si>
  <si>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</si>
  <si>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</si>
  <si>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</si>
  <si>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</si>
  <si>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</si>
  <si>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</si>
  <si>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</si>
  <si>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</si>
  <si>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</si>
  <si>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</si>
  <si>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</si>
  <si>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</si>
  <si>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</si>
  <si>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</si>
  <si>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</si>
  <si>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</si>
  <si>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</si>
  <si>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</si>
  <si>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</si>
  <si>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</si>
  <si>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</si>
  <si>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</si>
  <si>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</si>
  <si>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</si>
  <si>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</si>
  <si>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</si>
  <si>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</si>
  <si>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</si>
  <si>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</si>
  <si>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</si>
  <si>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</si>
  <si>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</si>
  <si>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</si>
  <si>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</si>
  <si>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</si>
  <si>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</si>
  <si>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</si>
  <si>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</si>
  <si>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</si>
  <si>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</si>
  <si>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</si>
  <si>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</si>
  <si>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</si>
  <si>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</si>
  <si>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</si>
  <si>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</si>
  <si>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</si>
  <si>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</si>
  <si>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</si>
  <si>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</si>
  <si>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</si>
  <si>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</si>
  <si>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</si>
  <si>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</si>
  <si>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</si>
  <si>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</si>
  <si>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</si>
  <si>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</si>
  <si>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</si>
  <si>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</si>
  <si>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</si>
  <si>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</si>
  <si>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</si>
  <si>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</si>
  <si>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</si>
  <si>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</si>
  <si>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</si>
  <si>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</si>
  <si>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</si>
  <si>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</si>
  <si>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</si>
  <si>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</si>
  <si>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</si>
  <si>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</si>
  <si>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</si>
  <si>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</si>
  <si>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</si>
  <si>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</si>
  <si>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</si>
  <si>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</si>
  <si>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</si>
  <si>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</si>
  <si>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</si>
  <si>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</si>
  <si>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</si>
  <si>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</si>
  <si>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</si>
  <si>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</si>
  <si>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</si>
  <si>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</si>
  <si>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</si>
  <si>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</si>
  <si>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</si>
  <si>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</si>
  <si>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</si>
  <si>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</si>
  <si>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</si>
  <si>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</si>
  <si>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</si>
  <si>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</si>
  <si>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</si>
  <si>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</si>
  <si>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</si>
  <si>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</si>
  <si>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</si>
  <si>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</si>
  <si>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</si>
  <si>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</si>
  <si>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</si>
  <si>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</si>
  <si>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</si>
  <si>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</si>
  <si>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</si>
  <si>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</si>
  <si>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</si>
  <si>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</si>
  <si>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</si>
  <si>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</si>
  <si>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</si>
  <si>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</si>
  <si>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</si>
  <si>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</si>
  <si>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</si>
  <si>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</si>
  <si>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</si>
  <si>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</si>
  <si>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</si>
  <si>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</si>
  <si>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</si>
  <si>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</si>
  <si>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</si>
  <si>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</si>
  <si>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</si>
  <si>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</si>
  <si>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</si>
  <si>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</si>
  <si>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</si>
  <si>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</si>
  <si>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</si>
  <si>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</si>
  <si>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</si>
  <si>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</si>
  <si>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</si>
  <si>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</si>
  <si>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</si>
  <si>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</si>
  <si>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</si>
  <si>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</si>
  <si>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</si>
  <si>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</si>
  <si>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</si>
  <si>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</si>
  <si>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</si>
  <si>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</si>
  <si>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</si>
  <si>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</si>
  <si>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</si>
  <si>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</si>
  <si>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</si>
  <si>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</si>
  <si>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</si>
  <si>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</si>
  <si>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</si>
  <si>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</si>
  <si>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</si>
  <si>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</si>
  <si>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Monday to Friday 
Nov to Feb</t>
  </si>
  <si>
    <t>16:00 – 19:00</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</si>
  <si>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</si>
  <si>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</si>
  <si>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</si>
  <si>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</si>
  <si>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</si>
  <si>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</si>
  <si>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</si>
  <si>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</si>
  <si>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</si>
  <si>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</si>
  <si>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</si>
  <si>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</si>
  <si>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</si>
  <si>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</si>
  <si>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</si>
  <si>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</si>
  <si>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</si>
  <si>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</si>
  <si>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</si>
  <si>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</si>
  <si>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</si>
  <si>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</si>
  <si>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</si>
  <si>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</si>
  <si>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</si>
  <si>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Average daily excess capacity
kVA</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</si>
  <si>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</si>
  <si>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</si>
  <si>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</si>
  <si>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</si>
  <si>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</si>
  <si>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</si>
  <si>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</si>
  <si>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</si>
  <si>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</si>
  <si>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</si>
  <si>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</si>
  <si>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</si>
  <si>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</si>
  <si>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</si>
  <si>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</si>
  <si>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</si>
  <si>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</si>
  <si>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</si>
  <si>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</si>
  <si>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</si>
  <si>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</si>
  <si>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</si>
  <si>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</si>
  <si>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</si>
  <si>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</si>
  <si>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</si>
  <si>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</si>
  <si>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</si>
  <si>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</si>
  <si>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</si>
  <si>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</si>
  <si>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</si>
  <si>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</si>
  <si>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</si>
  <si>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</si>
  <si>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</si>
  <si>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</si>
  <si>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</si>
  <si>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</si>
  <si>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</si>
  <si>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8 &amp; 0</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</si>
  <si>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</si>
  <si>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</si>
  <si>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</si>
  <si>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</si>
  <si>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</si>
  <si>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</si>
  <si>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</si>
  <si>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</si>
  <si>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</si>
  <si>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</si>
  <si>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</si>
  <si>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</si>
  <si>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</si>
  <si>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</si>
  <si>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</si>
  <si>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</si>
  <si>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</si>
  <si>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</si>
  <si>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</si>
  <si>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</si>
  <si>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</si>
  <si>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</si>
  <si>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</si>
  <si>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</si>
  <si>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</si>
  <si>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</si>
  <si>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</si>
  <si>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</si>
  <si>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</si>
  <si>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</si>
  <si>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</si>
  <si>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Effective To</t>
  </si>
  <si>
    <t>Company and Licence name, charging year, effective from, status</t>
  </si>
  <si>
    <t>2016/2017</t>
  </si>
  <si>
    <t>1/4/2016</t>
  </si>
  <si>
    <t>31/3/2017</t>
  </si>
  <si>
    <t>Unit charge 1 (NHH)
or red/black charge (HH)
p/kWh</t>
  </si>
  <si>
    <t>Unit charge 2 (NHH)
or amber/yellow charge (HH)
p/kWh</t>
  </si>
  <si>
    <t>Green charge(HH)
p/kWh</t>
  </si>
  <si>
    <t>Exceeded capacity charge
p/kVA/day</t>
  </si>
  <si>
    <t>Import
Super Red
unit charge
(p/kWh)</t>
  </si>
  <si>
    <t>Import
capacity charge
(p/kVA/day)</t>
  </si>
  <si>
    <t>Export
Super Red
unit charge
(p/kWh)</t>
  </si>
  <si>
    <t>Export
capacity charge
(p/kVA/day)</t>
  </si>
  <si>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</si>
  <si>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</si>
  <si>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</si>
  <si>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</si>
  <si>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</si>
  <si>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</si>
  <si>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</si>
  <si>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</si>
  <si>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</si>
  <si>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</si>
  <si>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</si>
  <si>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</si>
  <si>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</si>
  <si>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</si>
  <si>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</si>
  <si>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</si>
  <si>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</si>
  <si>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</si>
  <si>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</si>
  <si>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</si>
  <si>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</si>
  <si>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</si>
  <si>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</si>
  <si>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</si>
  <si>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</si>
  <si>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</si>
  <si>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</si>
  <si>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</si>
  <si>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</si>
  <si>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</si>
  <si>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</si>
  <si>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</si>
  <si>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</si>
  <si>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</si>
  <si>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</si>
  <si>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</si>
  <si>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</si>
  <si>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</si>
  <si>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</si>
  <si>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</si>
  <si>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</si>
  <si>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</si>
  <si>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</si>
  <si>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</si>
  <si>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</si>
  <si>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</si>
  <si>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</si>
  <si>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</si>
  <si>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</si>
  <si>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</si>
  <si>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</si>
  <si>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</si>
  <si>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</si>
  <si>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</si>
  <si>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</si>
  <si>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</si>
  <si>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</si>
  <si>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</si>
  <si>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</si>
  <si>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</si>
  <si>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</si>
  <si>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</si>
  <si>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</si>
  <si>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</si>
  <si>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</si>
  <si>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</si>
  <si>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</si>
  <si>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</si>
  <si>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</si>
  <si>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</si>
  <si>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</si>
  <si>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</si>
  <si>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</si>
  <si>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</si>
  <si>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</si>
  <si>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</si>
  <si>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</si>
  <si>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</si>
  <si>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</si>
  <si>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</si>
  <si>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</si>
  <si>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</si>
  <si>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</si>
  <si>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</si>
  <si>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</si>
  <si>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</si>
  <si>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</si>
  <si>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</si>
  <si>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</si>
  <si>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</si>
  <si>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</si>
  <si>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</si>
  <si>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</si>
  <si>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</si>
  <si>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</si>
  <si>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</si>
  <si>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</si>
  <si>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</si>
  <si>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</si>
  <si>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</si>
  <si>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</si>
  <si>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</si>
  <si>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</si>
  <si>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100, 105, 800, 860</t>
  </si>
  <si>
    <t xml:space="preserve">101, 106, 801, 861,  </t>
  </si>
  <si>
    <t>194, 843</t>
  </si>
  <si>
    <t>200, 810, 862</t>
  </si>
  <si>
    <t>201, 811, 863</t>
  </si>
  <si>
    <t>Monday to Friday Nov to Feb 
(excluding 22nd Dec to 4th Jan inclusive)</t>
  </si>
  <si>
    <t>17:00 - 19:30</t>
  </si>
  <si>
    <t>00:30 - 07:30</t>
  </si>
  <si>
    <t>00:00 - 00:30
07:30 - 24:00</t>
  </si>
  <si>
    <t>07:30 – 16:00</t>
  </si>
  <si>
    <t>00:00 - 00:30
19:00 - 24:00</t>
  </si>
  <si>
    <t>100, 101, 105, 106, 116, 117, 194, 200, 201, 294, 300, 603, 697, 700, 701, 718, 719, 720, 800, 801, 810, 811, 843, 860, 861, 862, 863</t>
  </si>
  <si>
    <t>344, 602, 604, 717</t>
  </si>
  <si>
    <t>400, 606, 698</t>
  </si>
  <si>
    <t>444, 605, 607</t>
  </si>
  <si>
    <t>596, 699</t>
  </si>
  <si>
    <t>Western Wood 2 Biomass</t>
  </si>
  <si>
    <t>Carn Nicholas PV</t>
  </si>
  <si>
    <t>Brynwhilach Farm PV</t>
  </si>
  <si>
    <t>Pant Y Moch Farm PV</t>
  </si>
  <si>
    <t>Jesus College PV</t>
  </si>
  <si>
    <t>Sully Moors STOR</t>
  </si>
  <si>
    <t>Hafod y Dafal PV</t>
  </si>
  <si>
    <t>Mynydd Y Bwllfa WF</t>
  </si>
  <si>
    <t>Penrhiwarwydd Farm PV</t>
  </si>
  <si>
    <t>Cwmbargoed Coal Washery</t>
  </si>
  <si>
    <t>Little Neath PV</t>
  </si>
  <si>
    <t>Hoplass Farm PV</t>
  </si>
  <si>
    <t>Gelliwern Isaf PV</t>
  </si>
  <si>
    <t>Oak Cottage PV</t>
  </si>
  <si>
    <t>Red Court Farm PV</t>
  </si>
  <si>
    <t>Corus Trostre</t>
  </si>
  <si>
    <t>Corus Orb</t>
  </si>
  <si>
    <t>ABB Cornelly</t>
  </si>
  <si>
    <t>Bettws</t>
  </si>
  <si>
    <t>Blaen Bowi</t>
  </si>
  <si>
    <t>Alpha Steel</t>
  </si>
  <si>
    <t>BOC Margam</t>
  </si>
  <si>
    <t>Ford Bridgend</t>
  </si>
  <si>
    <t>Alcoa</t>
  </si>
  <si>
    <t>ASW Rod Mill</t>
  </si>
  <si>
    <t>Total Fina Elf</t>
  </si>
  <si>
    <t>PCC Texaco</t>
  </si>
  <si>
    <t>Whitbread Magor</t>
  </si>
  <si>
    <t>Mainline Pipelines</t>
  </si>
  <si>
    <t>ASW 33kV</t>
  </si>
  <si>
    <t>Blue Circle Cement</t>
  </si>
  <si>
    <t>Inco</t>
  </si>
  <si>
    <t>Swansea University</t>
  </si>
  <si>
    <t>DCWW Nantgaredig</t>
  </si>
  <si>
    <t>Fort James</t>
  </si>
  <si>
    <t>BORDEN</t>
  </si>
  <si>
    <t>SOLUTIA</t>
  </si>
  <si>
    <t>Dow Corning</t>
  </si>
  <si>
    <t>DCWW Rover Way</t>
  </si>
  <si>
    <t>Simms Metals</t>
  </si>
  <si>
    <t>Milford Energy Import</t>
  </si>
  <si>
    <t>South Hook</t>
  </si>
  <si>
    <t>FELINDRE</t>
  </si>
  <si>
    <t>TIMET</t>
  </si>
  <si>
    <t>Blaen Cregan</t>
  </si>
  <si>
    <t>Blaengwen Wind Farm</t>
  </si>
  <si>
    <t>Bryn Titli Wind Farm</t>
  </si>
  <si>
    <t>Crymlin Burrows</t>
  </si>
  <si>
    <t>Dyffryn Brodyn Wind Farm</t>
  </si>
  <si>
    <t>Llyn Brianne</t>
  </si>
  <si>
    <t>Maerdy</t>
  </si>
  <si>
    <t>Margam Biomass</t>
  </si>
  <si>
    <t>Pwllfa Watkin</t>
  </si>
  <si>
    <t>Taff Ely Wind Farm</t>
  </si>
  <si>
    <t>Trecatti</t>
  </si>
  <si>
    <t>Withyhedges Landfill</t>
  </si>
  <si>
    <t>Parc Cynog</t>
  </si>
  <si>
    <t>Parc Cynog (Pendine)</t>
  </si>
  <si>
    <t>Maesgwyn</t>
  </si>
  <si>
    <t>Ferndale</t>
  </si>
  <si>
    <t>Pant y Wal WF</t>
  </si>
  <si>
    <t>Mynydd Portref</t>
  </si>
  <si>
    <t>Newton Down</t>
  </si>
  <si>
    <t>Tiers Cross PV</t>
  </si>
  <si>
    <t>Thyssenkruup Camford Pressing</t>
  </si>
  <si>
    <t>Hoover</t>
  </si>
  <si>
    <t>University Hospital of Wales</t>
  </si>
  <si>
    <t>MOD Qinetiq</t>
  </si>
  <si>
    <t>Western Coal</t>
  </si>
  <si>
    <t>Tregaron</t>
  </si>
  <si>
    <t>Waunarlydd STOR</t>
  </si>
  <si>
    <t>Briton Ferry STOR</t>
  </si>
  <si>
    <t>Hirwaun STOR</t>
  </si>
  <si>
    <t>Ffos Las PV</t>
  </si>
  <si>
    <t>Pont Andrew PV</t>
  </si>
  <si>
    <t>Pen Y Cymoedd WF Import</t>
  </si>
  <si>
    <t>Tir John STOR</t>
  </si>
  <si>
    <t>Wear Point WF</t>
  </si>
  <si>
    <t>West Farm PV</t>
  </si>
  <si>
    <t>Jordanston Farm PV</t>
  </si>
  <si>
    <t>Rudbaxton PV</t>
  </si>
  <si>
    <t>Dowlais STOR</t>
  </si>
  <si>
    <t>Spare EHV 33kV 14</t>
  </si>
  <si>
    <t>Trident Park Recovery</t>
  </si>
  <si>
    <t>Baglan Bay PV</t>
  </si>
  <si>
    <t>Caermelyn PV</t>
  </si>
  <si>
    <t>Liddlestone Ridge PV</t>
  </si>
  <si>
    <t>Garn Farm PV</t>
  </si>
  <si>
    <t>Llandarcy STOR</t>
  </si>
  <si>
    <t>Treguff Farm PV</t>
  </si>
  <si>
    <t>Loughor Solar Park</t>
  </si>
  <si>
    <t>Sutton Farm PV</t>
  </si>
  <si>
    <t>Cefn Betingau PV</t>
  </si>
  <si>
    <t>Clawdd Ddu PV</t>
  </si>
  <si>
    <t>Pentre Solar Farm</t>
  </si>
  <si>
    <t>Barry STOR</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</si>
  <si>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</si>
  <si>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</si>
  <si>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</si>
  <si>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</si>
  <si>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</si>
  <si>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</si>
  <si>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</si>
  <si>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</si>
  <si>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</si>
  <si>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</si>
  <si>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</si>
  <si>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</si>
  <si>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</si>
  <si>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</si>
  <si>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</si>
  <si>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</si>
  <si>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</si>
  <si>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Mynydd Y Bwllfa WF Export</t>
  </si>
  <si>
    <t>Western Wood 2 Biomass Export</t>
  </si>
  <si>
    <t>Solutia Export</t>
  </si>
  <si>
    <t>Whitbread Magor Export</t>
  </si>
  <si>
    <t>Fort James Export</t>
  </si>
  <si>
    <t>Dow Corning Export</t>
  </si>
  <si>
    <t>Pont Andrew PV Export</t>
  </si>
  <si>
    <t>Ffos Las PV Export</t>
  </si>
  <si>
    <t>Hirwaun STOR Export</t>
  </si>
  <si>
    <t>Briton Ferry STOR Export</t>
  </si>
  <si>
    <t>Waunarlydd STOR Export</t>
  </si>
  <si>
    <t>Tiers Cross PV Export</t>
  </si>
  <si>
    <t>Taff Ely Wind Farm Export</t>
  </si>
  <si>
    <t>Bryn Titli Wind Farm Export</t>
  </si>
  <si>
    <t>Dyffryn Brodin Wind Farm Exp</t>
  </si>
  <si>
    <t>Llyn Brianne Export</t>
  </si>
  <si>
    <t>Tregaron Export</t>
  </si>
  <si>
    <t>Parc Cynog Export</t>
  </si>
  <si>
    <t>Blaen Bowi Export</t>
  </si>
  <si>
    <t>MARGAM BIOMASS Export</t>
  </si>
  <si>
    <t>Trecatti Export</t>
  </si>
  <si>
    <t>Blaen Cregan Wind Farm Export</t>
  </si>
  <si>
    <t>ABB Cornelly Export</t>
  </si>
  <si>
    <t>Crymlin Burrows Export</t>
  </si>
  <si>
    <t>Withyhedges Landfill Export</t>
  </si>
  <si>
    <t>BLAENGWEN WIND FARM EXPORT</t>
  </si>
  <si>
    <t>Pwllfa Watkin  Export</t>
  </si>
  <si>
    <t>Bettws Export</t>
  </si>
  <si>
    <t>Maerdy Export</t>
  </si>
  <si>
    <t>Milford Energy Export</t>
  </si>
  <si>
    <t>Ferndale Export</t>
  </si>
  <si>
    <t>Maesgwyn Export</t>
  </si>
  <si>
    <t>Pant y Wal WF Export</t>
  </si>
  <si>
    <t>Mynydd Portref Export</t>
  </si>
  <si>
    <t>Newton Down Export</t>
  </si>
  <si>
    <t>Ford Bridgend WT Export</t>
  </si>
  <si>
    <t>DCWW Rover Way Export</t>
  </si>
  <si>
    <t>Tir John STOR Export</t>
  </si>
  <si>
    <t>West Farm PV Export</t>
  </si>
  <si>
    <t>Jordanston Farm PV  Export</t>
  </si>
  <si>
    <t>Rudbaxton PV Export</t>
  </si>
  <si>
    <t>Wear Point WF Export</t>
  </si>
  <si>
    <t>Dowlais STOR Export</t>
  </si>
  <si>
    <t>Hoplass Parm PV Export</t>
  </si>
  <si>
    <t>Trident Park Recovery Export</t>
  </si>
  <si>
    <t>Baglan Bay PV Exports</t>
  </si>
  <si>
    <t>Caermelyn PV Exports</t>
  </si>
  <si>
    <t>Liddlestone Ridge PV Exports</t>
  </si>
  <si>
    <t>Garn Farm PV Export</t>
  </si>
  <si>
    <t>Llandarcy STOR Export</t>
  </si>
  <si>
    <t>Treguff Farm PV Export</t>
  </si>
  <si>
    <t>Loughor Solar Park Export</t>
  </si>
  <si>
    <t>Sutton Farm PV Export</t>
  </si>
  <si>
    <t>Cefn Betingau PV Export</t>
  </si>
  <si>
    <t>Clawdd Ddu PV Export</t>
  </si>
  <si>
    <t>Pentre Solar Farm Export</t>
  </si>
  <si>
    <t>Barry STOR Export</t>
  </si>
  <si>
    <t>Fenton Farm PV Export</t>
  </si>
  <si>
    <t>Yerbeston Gate Farm PV Export</t>
  </si>
  <si>
    <t>Pen Y Cae PV Export</t>
  </si>
  <si>
    <t>Saron PV Export</t>
  </si>
  <si>
    <t>Hendre Fawr PV Export</t>
  </si>
  <si>
    <t>Hendai Farm PV Export</t>
  </si>
  <si>
    <t>Cwm Cae Singrug PV Export</t>
  </si>
  <si>
    <t>Brynteg Farm PV Export</t>
  </si>
  <si>
    <t>Court Coleman PV Export</t>
  </si>
  <si>
    <t>Llwyndu Farm PV Export</t>
  </si>
  <si>
    <t>Abergelli Farm PV Export</t>
  </si>
  <si>
    <t>Crug Mawr Farm PV Export</t>
  </si>
  <si>
    <t>YerbestonChapelHill PV Export</t>
  </si>
  <si>
    <t>Aberaman Park Phase 2 Export</t>
  </si>
  <si>
    <t>Rhyd-y-Pandy PV Export</t>
  </si>
  <si>
    <t>Haverfordwest PV Export</t>
  </si>
  <si>
    <t>Blaenlliedi Farm WF Export</t>
  </si>
  <si>
    <t>Penrhiwarwydd Farm PV Export</t>
  </si>
  <si>
    <t>Little Neath PV Export</t>
  </si>
  <si>
    <t>Gelliwern Isaf PV Export</t>
  </si>
  <si>
    <t>Oak Cottage PV Export</t>
  </si>
  <si>
    <t>Red Court Farm PV Export</t>
  </si>
  <si>
    <t>Carn Nicholas PV Export</t>
  </si>
  <si>
    <t>Brynwhilach Farm PV Export</t>
  </si>
  <si>
    <t>Pant Y Moch Farm PV Export</t>
  </si>
  <si>
    <t>Jesus College PV Export</t>
  </si>
  <si>
    <t>Sully Moors STOR Export</t>
  </si>
  <si>
    <t>Hafod y Dafal PV Export</t>
  </si>
  <si>
    <t>Solutia District Energy Newport</t>
  </si>
  <si>
    <t>Aberdare District Energy</t>
  </si>
  <si>
    <t>Stormydown Boundary Export</t>
  </si>
  <si>
    <t>Dowlais No.2 STOR Export</t>
  </si>
  <si>
    <t>Stormydown AD Plant 1 Export</t>
  </si>
  <si>
    <t>Stormydown AD Plant 2 Export</t>
  </si>
  <si>
    <t>Dowlais No.2 STOR</t>
  </si>
  <si>
    <t>Stormydown AD Plant 1</t>
  </si>
  <si>
    <t>Stormydown AD Plant 2</t>
  </si>
  <si>
    <t>Stormydown Boundary</t>
  </si>
  <si>
    <t>Company and Licence name, charging year, effective from, effective to, status</t>
  </si>
  <si>
    <t>Tariff name</t>
  </si>
  <si>
    <t>Excess capacity charge
p/kVA/day</t>
  </si>
  <si>
    <t>'DNOs paste value cells A15:I41 from CDCM 3701 into cells A14:I40</t>
  </si>
  <si>
    <t>Excess capacity charge
£</t>
  </si>
  <si>
    <t>Import
excess capacity charge
(p/kVA/day)</t>
  </si>
  <si>
    <t>Export
excess capacity charge
(p/kVA/day)</t>
  </si>
  <si>
    <t>Copy from CDCM table 3701 "Tariffs!A42:I84" and paste values into A14</t>
  </si>
  <si>
    <t>Copy from EDCM table 6005 "LDNORev!B549:G683" and paste values into D57</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</si>
  <si>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</si>
  <si>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Stormy Down PV</t>
  </si>
  <si>
    <t>Oak Grove Farm PV</t>
  </si>
  <si>
    <t>Oak Grove Farm PV Export</t>
  </si>
  <si>
    <t>Stormy Down PV Export</t>
  </si>
  <si>
    <t>Import excess capacity charge
£</t>
  </si>
  <si>
    <t>Export excess capacity charge
£</t>
  </si>
  <si>
    <t>8&amp;0</t>
  </si>
  <si>
    <t>Mynydd Y Bwllfa</t>
  </si>
  <si>
    <t>Western Log</t>
  </si>
  <si>
    <t>Penrhiwarwydd Farm</t>
  </si>
  <si>
    <t>Cwm Bargoed</t>
  </si>
  <si>
    <t>Little Neath</t>
  </si>
  <si>
    <t>Gelliwern Isaf</t>
  </si>
  <si>
    <t>Oak cottage</t>
  </si>
  <si>
    <t>Red Court</t>
  </si>
  <si>
    <t>CARN NICHOLAS FM 33kV GEN</t>
  </si>
  <si>
    <t>BRYNWHILACH FM 33kV GEN</t>
  </si>
  <si>
    <t>Pant Y Moch</t>
  </si>
  <si>
    <t>Jesus College</t>
  </si>
  <si>
    <t>Sully Moors</t>
  </si>
  <si>
    <t>Hafod Y Dafal</t>
  </si>
  <si>
    <t>DOWLAIS '2' STOR 33kV GEN</t>
  </si>
  <si>
    <t>Stormy Down AD site 1</t>
  </si>
  <si>
    <t>Stormy Down AD site 2</t>
  </si>
  <si>
    <t>STORMY DOWN '2'  33kV GEN</t>
  </si>
  <si>
    <t>OAK GROVE FM 33kV GEN</t>
  </si>
  <si>
    <t>Mir Steel</t>
  </si>
  <si>
    <t>Boc Margam</t>
  </si>
  <si>
    <t>Celsa Rod Mills</t>
  </si>
  <si>
    <t>Murphy Oil</t>
  </si>
  <si>
    <t>Chevron</t>
  </si>
  <si>
    <t>Interbrew Magor USKM</t>
  </si>
  <si>
    <t>Celsa 33 11</t>
  </si>
  <si>
    <t>Lafarge - Blue Circle</t>
  </si>
  <si>
    <t>Bridgend Paper Mill</t>
  </si>
  <si>
    <t>Momentive Chemicals</t>
  </si>
  <si>
    <t>Monsanto</t>
  </si>
  <si>
    <t>Simms metals</t>
  </si>
  <si>
    <t>Milford Energy</t>
  </si>
  <si>
    <t>SHLNG</t>
  </si>
  <si>
    <t>Felindre</t>
  </si>
  <si>
    <t>Timet</t>
  </si>
  <si>
    <t>Blaengwen</t>
  </si>
  <si>
    <t>Bryn Titli</t>
  </si>
  <si>
    <t>Dyffryn Brodyn</t>
  </si>
  <si>
    <t>Pwllfa Gwatkin</t>
  </si>
  <si>
    <t>Taff Ely</t>
  </si>
  <si>
    <t>Withy Hedges</t>
  </si>
  <si>
    <t xml:space="preserve">Maesgwyn </t>
  </si>
  <si>
    <t>Ferndale Wind Farm</t>
  </si>
  <si>
    <t xml:space="preserve">Mynydd Portref </t>
  </si>
  <si>
    <t>Tiers Cross (Rose Cottage)</t>
  </si>
  <si>
    <t>Camford</t>
  </si>
  <si>
    <t>QuinetiQ</t>
  </si>
  <si>
    <t>Waunarlwydd STOR</t>
  </si>
  <si>
    <t>Ffos Las</t>
  </si>
  <si>
    <t>Pont Andrew Tee</t>
  </si>
  <si>
    <t>Pen Y Cymoedd WF Aux.</t>
  </si>
  <si>
    <t>Tata Margam</t>
  </si>
  <si>
    <t>Rudbaxton</t>
  </si>
  <si>
    <t>Hoplass</t>
  </si>
  <si>
    <t>Trident Park</t>
  </si>
  <si>
    <t>Baglan PV</t>
  </si>
  <si>
    <t>Whitland (Caermelyn)</t>
  </si>
  <si>
    <t>Liddlestone Ridge</t>
  </si>
  <si>
    <t>Garn farm</t>
  </si>
  <si>
    <t>Treguff Farm</t>
  </si>
  <si>
    <t>Loughor Farm</t>
  </si>
  <si>
    <t>Sutton Farm</t>
  </si>
  <si>
    <t>Cefn Betingau</t>
  </si>
  <si>
    <t>Clawdd Ddu</t>
  </si>
  <si>
    <t>Pentre Farm</t>
  </si>
  <si>
    <t>Fenton Farm</t>
  </si>
  <si>
    <t>Yerbeston Gate</t>
  </si>
  <si>
    <t>Pen y cae</t>
  </si>
  <si>
    <t>Saron</t>
  </si>
  <si>
    <t>Hendre Fawr Farm</t>
  </si>
  <si>
    <t>Hendai Farm</t>
  </si>
  <si>
    <t>Cwm Cae Singrug</t>
  </si>
  <si>
    <t>Brynteg Farm</t>
  </si>
  <si>
    <t>Court Coleman</t>
  </si>
  <si>
    <t>Llwynddu</t>
  </si>
  <si>
    <t>Stormy Down Boundary PV</t>
  </si>
  <si>
    <t>Abergelli Farm</t>
  </si>
  <si>
    <t>Crug Mawr Farm</t>
  </si>
  <si>
    <t>Yerbeston Chapel Hill</t>
  </si>
  <si>
    <t>Rhyd Y Pandy</t>
  </si>
  <si>
    <t>Haverford West PV</t>
  </si>
  <si>
    <t>Blaenlliedi Farm</t>
  </si>
  <si>
    <t>Aberystwyth - Manweb</t>
  </si>
  <si>
    <t>Centrica Barry</t>
  </si>
  <si>
    <t>British Energy (Solutia CVA)</t>
  </si>
  <si>
    <t>Aberaman Park</t>
  </si>
  <si>
    <t>Berthclwyd Farm</t>
  </si>
  <si>
    <t>Bryn Cyrnau Isaf</t>
  </si>
  <si>
    <t>Lower House farm</t>
  </si>
  <si>
    <t>North Tenement</t>
  </si>
  <si>
    <t>Penrin</t>
  </si>
  <si>
    <t>Whitton Mawr</t>
  </si>
  <si>
    <t>Gwenlais Uchaf Farm</t>
  </si>
  <si>
    <t>Mynydd Y Gwrhyd</t>
  </si>
  <si>
    <t>Hafod Y Dafal #2</t>
  </si>
  <si>
    <t>Maesgwyn PV</t>
  </si>
  <si>
    <t>Pencefnarda Uchaf Farm</t>
  </si>
  <si>
    <t>Rhewl Farm</t>
  </si>
  <si>
    <t>Rosedew Farm</t>
  </si>
  <si>
    <t>Tir Lan</t>
  </si>
  <si>
    <t>Tythegston</t>
  </si>
  <si>
    <t>ABERAMAN 33kV GEN</t>
  </si>
  <si>
    <t>ABERGORKI 33kV GEN</t>
  </si>
  <si>
    <t>BAGLAN #2 33kV GEN</t>
  </si>
  <si>
    <t>BARGOED 33V GEN</t>
  </si>
  <si>
    <t>BARRY DOCK 33kV GEN</t>
  </si>
  <si>
    <t>BESTWAY STOR 33kV GEN</t>
  </si>
  <si>
    <t>BLAEN BOWI PV 33kV GEN</t>
  </si>
  <si>
    <t>BLAENGWAWR 33kV GEN</t>
  </si>
  <si>
    <t>BRITISH ENERGY 33kV GEN #2</t>
  </si>
  <si>
    <t>BRITON FERRY STOR 33kV GEN #2</t>
  </si>
  <si>
    <t>BRYN HENLLYS 33kV GEN</t>
  </si>
  <si>
    <t>CASTELL DDU 33kV GEN</t>
  </si>
  <si>
    <t>CEFN  CRIBWR 33kV GEN</t>
  </si>
  <si>
    <t>COCKETT VALLEY 33kV GEN</t>
  </si>
  <si>
    <t>COITY RD STOR 33kV GEN</t>
  </si>
  <si>
    <t>CRUMLIN 33kV GEN</t>
  </si>
  <si>
    <t>DERWYN FM 33kV GEN</t>
  </si>
  <si>
    <t>DOWLAIS STOR 33kV GEN #2</t>
  </si>
  <si>
    <t>HIRWAUN GE 33kV GEN</t>
  </si>
  <si>
    <t>HOME FM 33kV GEN</t>
  </si>
  <si>
    <t>LLANCADLE 33kV GEN</t>
  </si>
  <si>
    <t>LLANWERN FM 132kV GEN</t>
  </si>
  <si>
    <t>LLETYMORPHIL 33kV GEN</t>
  </si>
  <si>
    <t>LLYNFI AFON 66kV GEN</t>
  </si>
  <si>
    <t>MAESEGLWYS FM 33kV GEN</t>
  </si>
  <si>
    <t>MANMOEL 33kV GEN</t>
  </si>
  <si>
    <t>MANOR FM 66kV GEN</t>
  </si>
  <si>
    <t>MELIN COURT 33kV GEN</t>
  </si>
  <si>
    <t>MERTHYR MAWR 33kV GEN</t>
  </si>
  <si>
    <t>MYNYDD BROMBIL 33kV GEN</t>
  </si>
  <si>
    <t>MYNYDD MARCHYWEL 33kV GEN</t>
  </si>
  <si>
    <t>MYNYDD PORTREF 2 33kV GEN</t>
  </si>
  <si>
    <t>NANTHENFOEL 33kV GEN</t>
  </si>
  <si>
    <t>OGMORE SOLAR 33kV GEN</t>
  </si>
  <si>
    <t>PANTYWAL 66kV GEN</t>
  </si>
  <si>
    <t>PEN BRYN OER 33kV GEN</t>
  </si>
  <si>
    <t>PENYGRAIG 33kV GEN</t>
  </si>
  <si>
    <t>PONTYPOOL PK 33kV GEN</t>
  </si>
  <si>
    <t>PWLL Y MOR 33kV GEN</t>
  </si>
  <si>
    <t>RASSAU IE 33kV GEN</t>
  </si>
  <si>
    <t>RHOS GARN WF 33kV GEN</t>
  </si>
  <si>
    <t>TAFF ELY EXTENSION 33kV GEN</t>
  </si>
  <si>
    <t>TECHBOARD STOR 33kV GEN</t>
  </si>
  <si>
    <t>TIR NYTH 33kV GEN</t>
  </si>
  <si>
    <t>TONYPANDY STOR 33kV GEN</t>
  </si>
  <si>
    <t>UNIT 26C STOR 33kV GEN</t>
  </si>
  <si>
    <t>VOGEN (BALDWINS)</t>
  </si>
  <si>
    <t>WAUN Y POUND #1 33kV GEN</t>
  </si>
  <si>
    <t>WAUN Y POUND #2 33kV GEN</t>
  </si>
  <si>
    <t>2199989638961
2199989638970</t>
  </si>
  <si>
    <t>2189999996884
2189999996893</t>
  </si>
  <si>
    <t>2189999997275
2189999997284
2189999997293
2189999997309</t>
  </si>
  <si>
    <t>2199989633165
2199989633174
2199989633183</t>
  </si>
  <si>
    <t>2199989353701
2199989353710</t>
  </si>
  <si>
    <t>2100040752410
2100040752420</t>
  </si>
  <si>
    <t>2100040636538
2100040653932</t>
  </si>
  <si>
    <t>2100040769015
2100040769033
2100040769042</t>
  </si>
  <si>
    <t>2100040781360
2100040781379</t>
  </si>
  <si>
    <t>2189999997503
2189999997512</t>
  </si>
  <si>
    <t>2189999997025
2189999997034
2189999997043</t>
  </si>
  <si>
    <t>2100041070815
2100041071828</t>
  </si>
  <si>
    <t>2189999997595
2189999997600</t>
  </si>
  <si>
    <t>2100040023638
2100040023647</t>
  </si>
  <si>
    <t>2100040890412
2100040890430
2100040890440
2100040890459</t>
  </si>
  <si>
    <t>2100040752396
2100040752401</t>
  </si>
  <si>
    <t xml:space="preserve"> </t>
  </si>
  <si>
    <t>Tata Margam Export</t>
  </si>
  <si>
    <t>2100040007060
2100040007079
2100040007088
2100040007097
2100040007102
2100040007111
2100040007120
2100040007130
2100040014545
2189999999714</t>
  </si>
  <si>
    <t>2100040135899
2100040135904
2189999999732</t>
  </si>
  <si>
    <t>2199989271918
2199989271927
2199989271936
2199989610089</t>
  </si>
  <si>
    <t>2189999998924
2189999998933
2189999998942
2199989663578</t>
  </si>
  <si>
    <t>2189999997451
2189999997460
2189999997683</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</si>
  <si>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</si>
  <si>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</si>
  <si>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</si>
  <si>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</si>
  <si>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</si>
  <si>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</si>
  <si>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</si>
  <si>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</si>
  <si>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</si>
  <si>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</si>
  <si>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</si>
  <si>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</si>
  <si>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</si>
  <si>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</si>
  <si>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</si>
  <si>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</si>
  <si>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</si>
  <si>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</si>
  <si>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</si>
  <si>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</si>
  <si>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</si>
  <si>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</si>
  <si>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</si>
  <si>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</si>
  <si>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</si>
  <si>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</si>
  <si>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</si>
  <si>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</si>
  <si>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</si>
  <si>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</si>
  <si>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</si>
  <si>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</si>
  <si>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</si>
  <si>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</si>
  <si>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</si>
  <si>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</si>
  <si>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</si>
  <si>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</si>
  <si>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</si>
  <si>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</si>
  <si>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</si>
  <si>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</si>
  <si>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</si>
  <si>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</si>
  <si>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</si>
  <si>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</si>
  <si>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</si>
  <si>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</si>
  <si>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</si>
  <si>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</si>
  <si>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</si>
  <si>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</si>
  <si>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</si>
  <si>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</si>
  <si>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</si>
  <si>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</si>
  <si>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</si>
  <si>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</si>
  <si>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</si>
  <si>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</si>
  <si>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</si>
  <si>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</si>
  <si>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</si>
  <si>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</si>
  <si>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</si>
  <si>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</si>
  <si>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</si>
  <si>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</si>
  <si>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</si>
  <si>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</si>
  <si>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</si>
  <si>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</si>
  <si>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</si>
  <si>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</si>
  <si>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</si>
  <si>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</si>
  <si>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</si>
  <si>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</si>
  <si>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</si>
  <si>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</si>
  <si>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</si>
  <si>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</si>
  <si>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</si>
  <si>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</si>
  <si>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</si>
  <si>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</si>
  <si>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</si>
  <si>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</si>
  <si>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</si>
  <si>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</si>
  <si>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</si>
  <si>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</si>
  <si>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</si>
  <si>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</si>
  <si>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</si>
  <si>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</si>
  <si>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</si>
  <si>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</si>
  <si>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</si>
  <si>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</si>
  <si>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</si>
  <si>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</si>
  <si>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</si>
  <si>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</si>
  <si>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</si>
  <si>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</si>
  <si>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</si>
  <si>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</si>
  <si>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</si>
  <si>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</si>
  <si>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</si>
  <si>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</si>
  <si>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</si>
  <si>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</si>
  <si>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</si>
  <si>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</si>
  <si>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</si>
  <si>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</si>
  <si>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</si>
  <si>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</si>
  <si>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</si>
  <si>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</si>
  <si>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</si>
  <si>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</si>
  <si>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</si>
  <si>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</si>
  <si>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</si>
  <si>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</si>
  <si>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Monday to Friday
Nov to Feb
(excluding 22nd Dec to
4th Jan inclusive)</t>
  </si>
  <si>
    <t>Monday to Friday
Mar to Oct
(plus 22nd Dec to
4th Jan inclusive)</t>
  </si>
  <si>
    <t>7051E</t>
  </si>
  <si>
    <t>7159E</t>
  </si>
  <si>
    <t>7163E</t>
  </si>
  <si>
    <t>NEWW53</t>
  </si>
  <si>
    <t>WOOD5</t>
  </si>
  <si>
    <t>ROBE51</t>
  </si>
  <si>
    <t>ROBE52</t>
  </si>
  <si>
    <t>TEXA5A</t>
  </si>
  <si>
    <t>TEXA5B</t>
  </si>
  <si>
    <t>TEXA5C</t>
  </si>
  <si>
    <t>TEXA5D</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</si>
  <si>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</si>
  <si>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</si>
  <si>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</si>
  <si>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</si>
  <si>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</si>
  <si>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</si>
  <si>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</si>
  <si>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</si>
  <si>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</si>
  <si>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</si>
  <si>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</si>
  <si>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</si>
  <si>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</si>
  <si>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</si>
  <si>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</si>
  <si>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</si>
  <si>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</si>
  <si>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</si>
  <si>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</si>
  <si>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</si>
  <si>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</si>
  <si>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</si>
  <si>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</si>
  <si>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</si>
  <si>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</si>
  <si>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</si>
  <si>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</si>
  <si>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</si>
  <si>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</si>
  <si>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</si>
  <si>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</si>
  <si>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</si>
  <si>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</si>
  <si>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</si>
  <si>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MAGO5</t>
  </si>
  <si>
    <t>CRUM5</t>
  </si>
  <si>
    <t>POPN51</t>
  </si>
  <si>
    <t>POPN52</t>
  </si>
  <si>
    <t>EBBC5</t>
  </si>
  <si>
    <t>RASW5</t>
  </si>
  <si>
    <t>SHHK3</t>
  </si>
  <si>
    <t>ROVE5</t>
  </si>
  <si>
    <t>DOW_11</t>
  </si>
  <si>
    <t>AES_1</t>
  </si>
  <si>
    <t>RODM5</t>
  </si>
  <si>
    <t>CAEA5</t>
  </si>
  <si>
    <t>LLYN5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</si>
  <si>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</si>
  <si>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</si>
  <si>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</si>
  <si>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</si>
  <si>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</si>
  <si>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</si>
  <si>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</si>
  <si>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</si>
  <si>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</si>
  <si>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</si>
  <si>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</si>
  <si>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</si>
  <si>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</si>
  <si>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</si>
  <si>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</si>
  <si>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</si>
  <si>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</si>
  <si>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</si>
  <si>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</si>
  <si>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</si>
  <si>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</si>
  <si>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</si>
  <si>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</si>
  <si>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</si>
  <si>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</si>
  <si>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</si>
  <si>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</si>
  <si>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</si>
  <si>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</si>
  <si>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</si>
  <si>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</si>
  <si>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</si>
  <si>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</si>
  <si>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</si>
  <si>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LRHI51</t>
  </si>
  <si>
    <t>LRHI52</t>
  </si>
  <si>
    <t>RAVE5</t>
  </si>
  <si>
    <t>SKET5</t>
  </si>
  <si>
    <t>SWAT5</t>
  </si>
  <si>
    <t>UPLA5</t>
  </si>
  <si>
    <t>SWAU5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</si>
  <si>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</si>
  <si>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</si>
  <si>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</si>
  <si>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</si>
  <si>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</si>
  <si>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</si>
  <si>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</si>
  <si>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</si>
  <si>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</si>
  <si>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</si>
  <si>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</si>
  <si>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</si>
  <si>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</si>
  <si>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</si>
  <si>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</si>
  <si>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</si>
  <si>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</si>
  <si>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</si>
  <si>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</si>
  <si>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</si>
  <si>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</si>
  <si>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</si>
  <si>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</si>
  <si>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</si>
  <si>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</si>
  <si>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</si>
  <si>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</si>
  <si>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</si>
  <si>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</si>
  <si>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</si>
  <si>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</si>
  <si>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</si>
  <si>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</si>
  <si>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</si>
  <si>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</si>
  <si>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</si>
  <si>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</si>
  <si>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</si>
  <si>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</si>
  <si>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</si>
  <si>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</si>
  <si>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</si>
  <si>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</si>
  <si>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</si>
  <si>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</si>
  <si>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</si>
  <si>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</si>
  <si>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</si>
  <si>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</si>
  <si>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</si>
  <si>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</si>
  <si>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</si>
  <si>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</si>
  <si>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</si>
  <si>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</si>
  <si>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</si>
  <si>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</si>
  <si>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</si>
  <si>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</si>
  <si>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</si>
  <si>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</si>
  <si>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</si>
  <si>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</si>
  <si>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</si>
  <si>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</si>
  <si>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</si>
  <si>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</si>
  <si>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</si>
  <si>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</si>
  <si>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</si>
  <si>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</si>
  <si>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</si>
  <si>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</si>
  <si>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</si>
  <si>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</si>
  <si>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</si>
  <si>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</si>
  <si>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</si>
  <si>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</si>
  <si>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</si>
  <si>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</si>
  <si>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</si>
  <si>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</si>
  <si>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</si>
  <si>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</si>
  <si>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</si>
  <si>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</si>
  <si>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</si>
  <si>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</si>
  <si>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</si>
  <si>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</si>
  <si>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</si>
  <si>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</si>
  <si>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</si>
  <si>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</si>
  <si>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</si>
  <si>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</si>
  <si>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</si>
  <si>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</si>
  <si>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</si>
  <si>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</si>
  <si>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</si>
  <si>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</si>
  <si>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</si>
  <si>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</si>
  <si>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</si>
  <si>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</si>
  <si>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</si>
  <si>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</si>
  <si>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</si>
  <si>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</si>
  <si>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</si>
  <si>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</si>
  <si>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</si>
  <si>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</si>
  <si>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</si>
  <si>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</si>
  <si>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</si>
  <si>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</si>
  <si>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</si>
  <si>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</si>
  <si>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</si>
  <si>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</si>
  <si>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ORBW5</t>
  </si>
  <si>
    <t>RING5</t>
  </si>
  <si>
    <t>ROGE5</t>
  </si>
  <si>
    <t>ALPH31</t>
  </si>
  <si>
    <t>ALPH32</t>
  </si>
  <si>
    <t>GRAN6A</t>
  </si>
  <si>
    <t>SIMS5</t>
  </si>
  <si>
    <t>TBSC3</t>
  </si>
  <si>
    <t>CEFN6A</t>
  </si>
  <si>
    <t>HAVE3G</t>
  </si>
  <si>
    <t>RDBX3G</t>
  </si>
  <si>
    <t>OAKC3G</t>
  </si>
  <si>
    <t>FENT3G</t>
  </si>
  <si>
    <t>WATG51</t>
  </si>
  <si>
    <t>WATG52</t>
  </si>
  <si>
    <t>SRON3G</t>
  </si>
  <si>
    <t>CLWD3G</t>
  </si>
  <si>
    <t>PNYC3G</t>
  </si>
  <si>
    <t>BFGF3G1</t>
  </si>
  <si>
    <t>BFGF3G2</t>
  </si>
  <si>
    <t>BAGL3G2</t>
  </si>
  <si>
    <t>BAGL3G</t>
  </si>
  <si>
    <t>ABGK3G</t>
  </si>
  <si>
    <t>HIGF3G</t>
  </si>
  <si>
    <t>MYNB1G</t>
  </si>
  <si>
    <t>HNDR3G</t>
  </si>
  <si>
    <t>NFOE3G</t>
  </si>
  <si>
    <t>RGRN3G</t>
  </si>
  <si>
    <t>BRNW3G</t>
  </si>
  <si>
    <t>CDDU3G</t>
  </si>
  <si>
    <t>GWNL3G</t>
  </si>
  <si>
    <t>BBWI3G</t>
  </si>
  <si>
    <t>BLBW31G</t>
  </si>
  <si>
    <t>PNYG3G</t>
  </si>
  <si>
    <t>PNCF3G</t>
  </si>
  <si>
    <t>ABGL3G</t>
  </si>
  <si>
    <t>MEGL3G</t>
  </si>
  <si>
    <t>GLWI3G</t>
  </si>
  <si>
    <t>LLTY3G</t>
  </si>
  <si>
    <t>TJGF3G</t>
  </si>
  <si>
    <t>CNNC3G</t>
  </si>
  <si>
    <t>MYNM3G</t>
  </si>
  <si>
    <t>MAES1G</t>
  </si>
  <si>
    <t>BTWS1G</t>
  </si>
  <si>
    <t>WLOG1G</t>
  </si>
  <si>
    <t>CCLM3G</t>
  </si>
  <si>
    <t>COIT3G</t>
  </si>
  <si>
    <t>HOME3G</t>
  </si>
  <si>
    <t>NTDN3G</t>
  </si>
  <si>
    <t>MBIO3G</t>
  </si>
  <si>
    <t>CCRB3G</t>
  </si>
  <si>
    <t>STMD3G</t>
  </si>
  <si>
    <t>STMY3G</t>
  </si>
  <si>
    <t>LCDL3G</t>
  </si>
  <si>
    <t>WHTN3G</t>
  </si>
  <si>
    <t>STTN3G</t>
  </si>
  <si>
    <t>BARY3G</t>
  </si>
  <si>
    <t>JESU3G</t>
  </si>
  <si>
    <t>LOUG3G</t>
  </si>
  <si>
    <t>SMOR3G</t>
  </si>
  <si>
    <t>DERW3G</t>
  </si>
  <si>
    <t>SULG1</t>
  </si>
  <si>
    <t>TRID3G</t>
  </si>
  <si>
    <t>BSWY3G</t>
  </si>
  <si>
    <t>DWGF3G3</t>
  </si>
  <si>
    <t>DWGF3G2</t>
  </si>
  <si>
    <t>DWGF3G1</t>
  </si>
  <si>
    <t>PBRN3G</t>
  </si>
  <si>
    <t>BRIE3G2</t>
  </si>
  <si>
    <t>BRIE3G1</t>
  </si>
  <si>
    <t>LWRN1G</t>
  </si>
  <si>
    <t>CRUM3G</t>
  </si>
  <si>
    <t>MMOL3G</t>
  </si>
  <si>
    <t>WNYP3G2</t>
  </si>
  <si>
    <t>WNYP3G1</t>
  </si>
  <si>
    <t>MANO6G</t>
  </si>
  <si>
    <t>TRSX1G</t>
  </si>
  <si>
    <t>BLCR6G</t>
  </si>
  <si>
    <t>FFOR6G</t>
  </si>
  <si>
    <t>YERB3G</t>
  </si>
  <si>
    <t>LIDR3G</t>
  </si>
  <si>
    <t>WSFM3G</t>
  </si>
  <si>
    <t>WEAR3G</t>
  </si>
  <si>
    <t>JORD3G</t>
  </si>
  <si>
    <t>LNTH3G</t>
  </si>
  <si>
    <t>HOPL3G</t>
  </si>
  <si>
    <t>YEBS3G</t>
  </si>
  <si>
    <t>NTEN3G</t>
  </si>
  <si>
    <t>LLCY3G</t>
  </si>
  <si>
    <t>CRBW3G</t>
  </si>
  <si>
    <t>MBRM3G</t>
  </si>
  <si>
    <t>PNTM3G</t>
  </si>
  <si>
    <t>CBET3G</t>
  </si>
  <si>
    <t>RYPD3G</t>
  </si>
  <si>
    <t>WNGF3G</t>
  </si>
  <si>
    <t>CCKV3G</t>
  </si>
  <si>
    <t>BLDI3G</t>
  </si>
  <si>
    <t>PONA3G</t>
  </si>
  <si>
    <t>PNTR3G</t>
  </si>
  <si>
    <t>BTEG3G</t>
  </si>
  <si>
    <t>FOSL3G</t>
  </si>
  <si>
    <t>DYFG3</t>
  </si>
  <si>
    <t>PCYN32</t>
  </si>
  <si>
    <t>PCYN31</t>
  </si>
  <si>
    <t>WHIT3G</t>
  </si>
  <si>
    <t>CRUG3G</t>
  </si>
  <si>
    <t>LBRI3G</t>
  </si>
  <si>
    <t>LWND3G</t>
  </si>
  <si>
    <t>TREG5G</t>
  </si>
  <si>
    <t>REDC3G</t>
  </si>
  <si>
    <t>BCIS3G</t>
  </si>
  <si>
    <t>MAEG3G</t>
  </si>
  <si>
    <t>PGTN3G</t>
  </si>
  <si>
    <t>MYNG3G</t>
  </si>
  <si>
    <t>BHEN3G</t>
  </si>
  <si>
    <t>TYTH3G</t>
  </si>
  <si>
    <t>CORN3G</t>
  </si>
  <si>
    <t>PLLM3G</t>
  </si>
  <si>
    <t>OGMO3G</t>
  </si>
  <si>
    <t>MMWR3G</t>
  </si>
  <si>
    <t>TEWF3G</t>
  </si>
  <si>
    <t>MYNP3G</t>
  </si>
  <si>
    <t>TEEX3G</t>
  </si>
  <si>
    <t>MPTF3G</t>
  </si>
  <si>
    <t>ROSD3G</t>
  </si>
  <si>
    <t>BARD3G</t>
  </si>
  <si>
    <t>GRNF3G</t>
  </si>
  <si>
    <t>TRGF3G</t>
  </si>
  <si>
    <t>BGWR3G</t>
  </si>
  <si>
    <t>ABAM3G</t>
  </si>
  <si>
    <t>ABPK3G1</t>
  </si>
  <si>
    <t>ABPK3G2</t>
  </si>
  <si>
    <t>PENR3G</t>
  </si>
  <si>
    <t>TONY3G</t>
  </si>
  <si>
    <t>FERG3</t>
  </si>
  <si>
    <t>BRTH3G</t>
  </si>
  <si>
    <t>TLAN3G</t>
  </si>
  <si>
    <t>HNDF3G</t>
  </si>
  <si>
    <t>TIRN3G</t>
  </si>
  <si>
    <t>BARG3G</t>
  </si>
  <si>
    <t>HIGE3G</t>
  </si>
  <si>
    <t>MLNC3G</t>
  </si>
  <si>
    <t>MAEW3G</t>
  </si>
  <si>
    <t>LHSE6G</t>
  </si>
  <si>
    <t>BTWF6G</t>
  </si>
  <si>
    <t>OAKG3G</t>
  </si>
  <si>
    <t>RHWL3G</t>
  </si>
  <si>
    <t>HFYD3G</t>
  </si>
  <si>
    <t>HFDF3G</t>
  </si>
  <si>
    <t>PNPK3G</t>
  </si>
  <si>
    <t>HILL3G</t>
  </si>
  <si>
    <t>CCSG3G</t>
  </si>
  <si>
    <t>U26C3G</t>
  </si>
  <si>
    <t>TECH3G</t>
  </si>
  <si>
    <t>RSIE3G</t>
  </si>
  <si>
    <t>VOGN3G</t>
  </si>
  <si>
    <t>TCAT3G</t>
  </si>
  <si>
    <t>PTWL6G</t>
  </si>
  <si>
    <t>LLYA6G</t>
  </si>
  <si>
    <t>BLAE1G</t>
  </si>
  <si>
    <t>WTHY3G</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</si>
</sst>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s>
  <fonts count="3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8" applyNumberFormat="0" applyAlignment="0" applyProtection="0"/>
    <xf numFmtId="0" fontId="13" fillId="0" borderId="0" applyNumberFormat="0" applyFill="0" applyBorder="0" applyAlignment="0" applyProtection="0">
      <alignment vertical="top"/>
      <protection locked="0"/>
    </xf>
    <xf numFmtId="0" fontId="20" fillId="0" borderId="11" applyNumberFormat="0" applyFill="0" applyAlignment="0" applyProtection="0"/>
    <xf numFmtId="0" fontId="11" fillId="0" borderId="12"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6" fillId="24" borderId="0" applyNumberFormat="0" applyBorder="0" applyAlignment="0" applyProtection="0"/>
    <xf numFmtId="0" fontId="26" fillId="26" borderId="0" applyNumberFormat="0" applyBorder="0" applyAlignment="0" applyProtection="0"/>
    <xf numFmtId="0" fontId="26" fillId="28" borderId="0" applyNumberFormat="0" applyBorder="0" applyAlignment="0" applyProtection="0"/>
    <xf numFmtId="0" fontId="30" fillId="6" borderId="0" applyNumberFormat="0" applyBorder="0" applyAlignment="0" applyProtection="0"/>
    <xf numFmtId="0" fontId="30" fillId="27" borderId="0" applyNumberFormat="0" applyBorder="0" applyAlignment="0" applyProtection="0"/>
    <xf numFmtId="0" fontId="26" fillId="25" borderId="0" applyNumberFormat="0" applyBorder="0" applyAlignment="0" applyProtection="0"/>
    <xf numFmtId="0" fontId="2" fillId="0" borderId="0"/>
    <xf numFmtId="0" fontId="1" fillId="0" borderId="0"/>
    <xf numFmtId="0" fontId="1" fillId="0" borderId="0"/>
    <xf numFmtId="0" fontId="1" fillId="0" borderId="0"/>
    <xf numFmtId="0" fontId="32" fillId="36" borderId="0" applyNumberFormat="0" applyBorder="0" applyAlignment="0" applyProtection="0"/>
  </cellStyleXfs>
  <cellXfs count="342">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7" fillId="0" borderId="3" xfId="0" applyFont="1" applyBorder="1" applyAlignment="1">
      <alignment vertical="top" wrapText="1"/>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0" fontId="7" fillId="7" borderId="1" xfId="0" applyFont="1" applyFill="1" applyBorder="1" applyAlignment="1" applyProtection="1">
      <alignment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0" fontId="7" fillId="7" borderId="1" xfId="0" quotePrefix="1" applyFont="1" applyFill="1" applyBorder="1" applyAlignment="1" applyProtection="1">
      <alignment horizontal="left" vertical="center" wrapText="1"/>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18" fillId="11" borderId="1" xfId="0" applyNumberFormat="1" applyFont="1" applyFill="1" applyBorder="1" applyAlignment="1">
      <alignment horizontal="left" vertical="center" wrapText="1"/>
    </xf>
    <xf numFmtId="49" fontId="18" fillId="11" borderId="1" xfId="0" applyNumberFormat="1" applyFont="1" applyFill="1" applyBorder="1" applyAlignment="1" applyProtection="1">
      <alignment vertical="center" wrapText="1"/>
    </xf>
    <xf numFmtId="0" fontId="7" fillId="7" borderId="1" xfId="0" quotePrefix="1" applyFont="1" applyFill="1" applyBorder="1" applyAlignment="1" applyProtection="1">
      <alignment horizontal="center" vertical="center" wrapText="1"/>
    </xf>
    <xf numFmtId="49" fontId="18" fillId="11" borderId="1" xfId="0" quotePrefix="1" applyNumberFormat="1" applyFont="1" applyFill="1" applyBorder="1" applyAlignment="1">
      <alignment horizontal="left" vertical="center" wrapText="1"/>
    </xf>
    <xf numFmtId="49" fontId="18" fillId="11" borderId="1" xfId="0" quotePrefix="1" applyNumberFormat="1" applyFont="1" applyFill="1" applyBorder="1" applyAlignment="1" applyProtection="1">
      <alignment horizontal="left" vertical="center" wrapText="1"/>
    </xf>
    <xf numFmtId="174" fontId="22" fillId="9"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protection locked="0"/>
    </xf>
    <xf numFmtId="2" fontId="22" fillId="10" borderId="1" xfId="0" applyNumberFormat="1" applyFont="1" applyFill="1" applyBorder="1" applyAlignment="1" applyProtection="1">
      <alignment horizontal="center" vertical="center"/>
      <protection locked="0"/>
    </xf>
    <xf numFmtId="169"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74" fontId="22" fillId="19" borderId="1" xfId="0" applyNumberFormat="1" applyFont="1" applyFill="1" applyBorder="1" applyAlignment="1" applyProtection="1">
      <alignment horizontal="center" vertical="center"/>
      <protection locked="0"/>
    </xf>
    <xf numFmtId="165" fontId="23" fillId="20" borderId="1" xfId="0" applyNumberFormat="1" applyFont="1" applyFill="1" applyBorder="1" applyAlignment="1" applyProtection="1">
      <alignment horizontal="center" vertical="center"/>
      <protection locked="0"/>
    </xf>
    <xf numFmtId="165" fontId="22" fillId="9" borderId="1" xfId="0" applyNumberFormat="1" applyFont="1" applyFill="1" applyBorder="1" applyAlignment="1" applyProtection="1">
      <alignment horizontal="center" vertical="center"/>
      <protection locked="0"/>
    </xf>
    <xf numFmtId="174" fontId="22" fillId="22" borderId="1" xfId="0" applyNumberFormat="1" applyFont="1" applyFill="1" applyBorder="1" applyAlignment="1" applyProtection="1">
      <alignment horizontal="center" vertical="center"/>
      <protection locked="0"/>
    </xf>
    <xf numFmtId="175" fontId="23" fillId="18" borderId="1" xfId="0" applyNumberFormat="1" applyFont="1" applyFill="1" applyBorder="1" applyAlignment="1" applyProtection="1">
      <alignment horizontal="center" vertical="center"/>
      <protection locked="0"/>
    </xf>
    <xf numFmtId="174" fontId="23" fillId="19" borderId="1" xfId="0" applyNumberFormat="1" applyFont="1" applyFill="1" applyBorder="1" applyAlignment="1" applyProtection="1">
      <alignment horizontal="center" vertical="center"/>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174" fontId="23" fillId="20" borderId="1" xfId="0" applyNumberFormat="1" applyFont="1" applyFill="1" applyBorder="1" applyAlignment="1" applyProtection="1">
      <alignment horizontal="center" vertical="center"/>
      <protection locked="0"/>
    </xf>
    <xf numFmtId="174" fontId="22" fillId="3" borderId="1" xfId="0" applyNumberFormat="1" applyFont="1" applyFill="1" applyBorder="1" applyAlignment="1" applyProtection="1">
      <alignment horizontal="center" vertical="center"/>
    </xf>
    <xf numFmtId="176" fontId="23" fillId="20" borderId="1" xfId="0" applyNumberFormat="1" applyFont="1" applyFill="1" applyBorder="1" applyAlignment="1" applyProtection="1">
      <alignment horizontal="center" vertical="center"/>
      <protection locked="0"/>
    </xf>
    <xf numFmtId="165" fontId="22" fillId="3" borderId="1" xfId="0" applyNumberFormat="1" applyFont="1" applyFill="1" applyBorder="1" applyAlignment="1" applyProtection="1">
      <alignment horizontal="center" vertical="center"/>
    </xf>
    <xf numFmtId="165" fontId="22"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3"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2" fillId="10" borderId="1" xfId="0" applyNumberFormat="1" applyFont="1" applyFill="1" applyBorder="1" applyAlignment="1" applyProtection="1">
      <alignment horizontal="center" vertical="center"/>
    </xf>
    <xf numFmtId="169" fontId="22"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174" fontId="4" fillId="12" borderId="1" xfId="7" applyNumberFormat="1" applyFont="1" applyFill="1" applyBorder="1" applyAlignment="1" applyProtection="1">
      <alignment horizontal="center" vertical="center"/>
      <protection locked="0"/>
    </xf>
    <xf numFmtId="164" fontId="4" fillId="12" borderId="1" xfId="7" applyNumberFormat="1" applyFont="1" applyFill="1" applyBorder="1" applyAlignment="1" applyProtection="1">
      <alignment horizontal="center" vertical="center"/>
      <protection locked="0"/>
    </xf>
    <xf numFmtId="174" fontId="4" fillId="9" borderId="1" xfId="7" applyNumberFormat="1" applyFont="1" applyFill="1" applyBorder="1" applyAlignment="1" applyProtection="1">
      <alignment horizontal="center" vertical="center"/>
      <protection locked="0"/>
    </xf>
    <xf numFmtId="164" fontId="4" fillId="9" borderId="1" xfId="7" applyNumberFormat="1" applyFont="1" applyFill="1" applyBorder="1" applyAlignment="1" applyProtection="1">
      <alignment horizontal="center" vertical="center"/>
      <protection locked="0"/>
    </xf>
    <xf numFmtId="0" fontId="22"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20"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5"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7"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4"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10" xfId="0" applyFont="1" applyFill="1" applyBorder="1" applyAlignment="1">
      <alignment horizontal="center" vertical="center" wrapText="1"/>
    </xf>
    <xf numFmtId="0" fontId="17" fillId="17" borderId="10" xfId="2" applyNumberFormat="1" applyFont="1" applyFill="1" applyBorder="1" applyAlignment="1">
      <alignment horizontal="center" vertical="center" wrapText="1"/>
    </xf>
    <xf numFmtId="0" fontId="7" fillId="0" borderId="7"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7" fillId="18" borderId="1" xfId="0" applyFont="1" applyFill="1" applyBorder="1" applyAlignment="1" applyProtection="1">
      <alignment horizontal="center" vertical="center" wrapText="1"/>
      <protection locked="0"/>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6" xfId="0" applyFont="1" applyFill="1" applyBorder="1" applyAlignment="1">
      <alignment vertical="center" wrapText="1"/>
    </xf>
    <xf numFmtId="0" fontId="6" fillId="0" borderId="17" xfId="0" applyFont="1" applyFill="1" applyBorder="1" applyAlignment="1">
      <alignment horizontal="center" vertical="center" wrapText="1"/>
    </xf>
    <xf numFmtId="0" fontId="7" fillId="0" borderId="17"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Border="1" applyAlignment="1">
      <alignment vertical="center" wrapText="1"/>
    </xf>
    <xf numFmtId="0" fontId="6" fillId="0" borderId="19" xfId="0" applyFont="1" applyFill="1" applyBorder="1" applyAlignment="1">
      <alignment horizontal="center" vertical="center" wrapText="1"/>
    </xf>
    <xf numFmtId="174" fontId="22" fillId="19" borderId="4"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0" fillId="31" borderId="6" xfId="14" applyNumberFormat="1" applyFill="1" applyBorder="1" applyAlignment="1" applyProtection="1">
      <alignment vertical="center"/>
    </xf>
    <xf numFmtId="178" fontId="30" fillId="31" borderId="1" xfId="14" applyNumberFormat="1" applyFill="1" applyBorder="1" applyAlignment="1" applyProtection="1">
      <alignment vertical="center"/>
    </xf>
    <xf numFmtId="177" fontId="30" fillId="31" borderId="1" xfId="14" applyNumberFormat="1" applyFill="1" applyBorder="1" applyAlignment="1" applyProtection="1">
      <alignment vertical="center"/>
    </xf>
    <xf numFmtId="177" fontId="30"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0"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0" fillId="31" borderId="1" xfId="14" applyNumberFormat="1" applyFill="1" applyBorder="1" applyAlignment="1" applyProtection="1">
      <alignment vertical="center"/>
    </xf>
    <xf numFmtId="0" fontId="30" fillId="11" borderId="1" xfId="13" applyFont="1" applyFill="1" applyBorder="1" applyAlignment="1" applyProtection="1">
      <alignment vertical="center" wrapText="1"/>
    </xf>
    <xf numFmtId="180" fontId="30"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0"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2"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5" xfId="0" applyFont="1" applyFill="1" applyBorder="1" applyAlignment="1">
      <alignment horizontal="left" vertical="center" wrapText="1"/>
    </xf>
    <xf numFmtId="0" fontId="6" fillId="17" borderId="5"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174" fontId="6" fillId="2" borderId="0" xfId="7" applyNumberFormat="1" applyFont="1" applyFill="1" applyAlignment="1">
      <alignment horizontal="center" vertical="center"/>
    </xf>
    <xf numFmtId="0" fontId="24" fillId="0" borderId="1" xfId="1" applyFont="1" applyFill="1" applyBorder="1" applyAlignment="1" applyProtection="1">
      <alignment horizontal="center" vertical="center" wrapText="1"/>
    </xf>
    <xf numFmtId="0" fontId="22" fillId="0" borderId="1" xfId="7" applyFont="1" applyBorder="1" applyAlignment="1" applyProtection="1">
      <alignment horizontal="center" vertical="center" wrapText="1"/>
    </xf>
    <xf numFmtId="0" fontId="0" fillId="0" borderId="1" xfId="0" applyFill="1" applyBorder="1" applyAlignment="1">
      <alignment horizontal="center" vertical="center"/>
    </xf>
    <xf numFmtId="0" fontId="7" fillId="7" borderId="1" xfId="0" applyFont="1" applyFill="1" applyBorder="1" applyAlignment="1">
      <alignment horizontal="center" vertical="center" wrapText="1"/>
    </xf>
    <xf numFmtId="0" fontId="15" fillId="8" borderId="1" xfId="7" applyNumberFormat="1" applyFont="1" applyFill="1" applyBorder="1" applyAlignment="1" applyProtection="1">
      <alignment horizontal="center" vertical="center" wrapText="1"/>
      <protection locked="0"/>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0" applyFont="1"/>
    <xf numFmtId="0" fontId="6" fillId="0" borderId="0" xfId="7" applyFont="1" applyProtection="1">
      <protection locked="0"/>
    </xf>
    <xf numFmtId="49" fontId="16" fillId="5" borderId="8"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10"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5"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0" fontId="15" fillId="4" borderId="1" xfId="7" applyFont="1" applyFill="1" applyBorder="1" applyAlignment="1" applyProtection="1">
      <alignment horizontal="center" vertical="center" wrapText="1"/>
      <protection locked="0"/>
    </xf>
    <xf numFmtId="167" fontId="6" fillId="9" borderId="1" xfId="7" applyNumberFormat="1" applyFill="1" applyBorder="1" applyAlignment="1" applyProtection="1">
      <alignment horizontal="center" vertical="center"/>
      <protection locked="0"/>
    </xf>
    <xf numFmtId="168" fontId="6" fillId="10" borderId="1" xfId="7" applyNumberFormat="1" applyFill="1" applyBorder="1" applyAlignment="1" applyProtection="1">
      <alignment horizontal="center" vertical="center"/>
      <protection locked="0"/>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28" fillId="0" borderId="0" xfId="7" applyFont="1"/>
    <xf numFmtId="179" fontId="6" fillId="34" borderId="1" xfId="16" applyNumberFormat="1" applyFont="1" applyFill="1" applyBorder="1" applyAlignment="1" applyProtection="1">
      <alignment vertical="center"/>
      <protection locked="0"/>
    </xf>
    <xf numFmtId="0" fontId="7" fillId="7" borderId="7"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7" xfId="7" applyFont="1" applyFill="1" applyBorder="1" applyAlignment="1" applyProtection="1">
      <alignment vertical="center" wrapText="1"/>
      <protection locked="0"/>
    </xf>
    <xf numFmtId="0" fontId="27" fillId="18" borderId="1" xfId="7" applyFont="1" applyFill="1" applyBorder="1" applyAlignment="1" applyProtection="1">
      <alignment horizontal="center" vertical="center" wrapText="1"/>
      <protection locked="0"/>
    </xf>
    <xf numFmtId="0" fontId="27" fillId="20" borderId="1" xfId="7" applyFont="1" applyFill="1" applyBorder="1" applyAlignment="1" applyProtection="1">
      <alignment horizontal="center" vertical="center" wrapText="1"/>
      <protection locked="0"/>
    </xf>
    <xf numFmtId="0" fontId="27"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7" fillId="0" borderId="7" xfId="7" applyFont="1" applyBorder="1" applyAlignment="1">
      <alignment horizontal="center" vertical="center" wrapText="1"/>
    </xf>
    <xf numFmtId="0" fontId="6" fillId="0" borderId="7"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5" xfId="7" applyFont="1" applyFill="1" applyBorder="1" applyAlignment="1">
      <alignment horizontal="center" vertical="center" wrapText="1"/>
    </xf>
    <xf numFmtId="3" fontId="22" fillId="8" borderId="1" xfId="0" applyNumberFormat="1" applyFont="1" applyFill="1" applyBorder="1" applyAlignment="1" applyProtection="1">
      <alignment horizontal="center" vertical="center" wrapText="1"/>
      <protection locked="0"/>
    </xf>
    <xf numFmtId="0" fontId="6" fillId="0" borderId="4" xfId="7" applyFont="1" applyBorder="1" applyAlignment="1">
      <alignment horizontal="center" vertical="center" wrapText="1"/>
    </xf>
    <xf numFmtId="0" fontId="6" fillId="0" borderId="4" xfId="7" applyFont="1" applyFill="1" applyBorder="1" applyAlignment="1">
      <alignment horizontal="center" vertical="center" wrapText="1"/>
    </xf>
    <xf numFmtId="0" fontId="22"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0" fillId="0" borderId="0" xfId="0" applyFill="1"/>
    <xf numFmtId="0" fontId="13" fillId="0" borderId="0" xfId="4" applyAlignment="1" applyProtection="1">
      <alignment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0" xfId="7" quotePrefix="1" applyFont="1" applyAlignment="1">
      <alignment horizontal="left"/>
    </xf>
    <xf numFmtId="0" fontId="6" fillId="0" borderId="0" xfId="7" applyFont="1"/>
    <xf numFmtId="0" fontId="0" fillId="0" borderId="0" xfId="0" applyFill="1" applyAlignment="1">
      <alignment horizontal="center"/>
    </xf>
    <xf numFmtId="0" fontId="6" fillId="0" borderId="1" xfId="0" applyFont="1" applyFill="1" applyBorder="1" applyAlignment="1">
      <alignment vertical="center" wrapText="1"/>
    </xf>
    <xf numFmtId="0" fontId="22" fillId="8" borderId="1" xfId="0" applyNumberFormat="1" applyFont="1" applyFill="1" applyBorder="1" applyAlignment="1" applyProtection="1">
      <alignment horizontal="center" vertical="center" wrapText="1"/>
      <protection locked="0"/>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1"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17" fillId="6" borderId="1" xfId="2" applyNumberFormat="1" applyFont="1" applyFill="1" applyBorder="1" applyAlignment="1">
      <alignment horizontal="center" vertical="center" wrapText="1"/>
    </xf>
    <xf numFmtId="174" fontId="22" fillId="19" borderId="4" xfId="7" applyNumberFormat="1" applyFont="1" applyFill="1" applyBorder="1" applyAlignment="1" applyProtection="1">
      <alignment horizontal="center" vertical="center" wrapText="1"/>
      <protection locked="0"/>
    </xf>
    <xf numFmtId="174" fontId="22" fillId="19" borderId="6" xfId="7" applyNumberFormat="1" applyFont="1" applyFill="1" applyBorder="1" applyAlignment="1" applyProtection="1">
      <alignment horizontal="center" vertical="center" wrapText="1"/>
      <protection locked="0"/>
    </xf>
    <xf numFmtId="0" fontId="6" fillId="0" borderId="1" xfId="7" applyFont="1" applyBorder="1" applyAlignment="1">
      <alignment horizontal="center" vertical="center" wrapText="1"/>
    </xf>
    <xf numFmtId="0" fontId="6" fillId="0" borderId="1" xfId="7" applyFont="1" applyFill="1" applyBorder="1" applyAlignment="1">
      <alignment horizontal="center" vertical="center" wrapText="1"/>
    </xf>
    <xf numFmtId="0" fontId="7" fillId="7" borderId="4" xfId="7" applyFont="1" applyFill="1" applyBorder="1" applyAlignment="1" applyProtection="1">
      <alignment horizontal="center" vertical="center" wrapText="1"/>
      <protection locked="0"/>
    </xf>
    <xf numFmtId="0" fontId="7" fillId="7" borderId="6" xfId="7" applyFont="1" applyFill="1" applyBorder="1" applyAlignment="1" applyProtection="1">
      <alignment horizontal="center" vertical="center" wrapText="1"/>
      <protection locked="0"/>
    </xf>
    <xf numFmtId="0" fontId="7" fillId="0" borderId="1" xfId="7" applyFont="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17" fillId="6" borderId="6" xfId="2" applyNumberFormat="1"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6" xfId="0" applyFont="1" applyFill="1" applyBorder="1" applyAlignment="1">
      <alignment horizontal="left" vertical="center" wrapText="1"/>
    </xf>
    <xf numFmtId="0" fontId="7" fillId="0" borderId="16" xfId="0" applyFont="1" applyFill="1" applyBorder="1" applyAlignment="1">
      <alignment horizontal="left" vertical="center" wrapText="1"/>
    </xf>
    <xf numFmtId="0" fontId="6" fillId="0" borderId="15" xfId="7"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6" fillId="0" borderId="6" xfId="7" applyFont="1" applyBorder="1" applyAlignment="1">
      <alignment horizontal="center" vertical="center" wrapText="1"/>
    </xf>
    <xf numFmtId="0" fontId="27" fillId="18" borderId="4"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27" fillId="18" borderId="6" xfId="0" applyFont="1" applyFill="1" applyBorder="1" applyAlignment="1" applyProtection="1">
      <alignment horizontal="center" vertical="center" wrapText="1"/>
      <protection locked="0"/>
    </xf>
    <xf numFmtId="0" fontId="6" fillId="2" borderId="10" xfId="7" quotePrefix="1" applyFont="1" applyFill="1" applyBorder="1" applyAlignment="1">
      <alignment horizontal="left"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7" xfId="0" applyFont="1" applyBorder="1" applyAlignment="1">
      <alignment horizontal="center" vertical="center" wrapText="1"/>
    </xf>
    <xf numFmtId="0" fontId="7" fillId="7" borderId="13"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7" applyFont="1" applyBorder="1" applyAlignment="1">
      <alignment horizontal="left" vertical="center" wrapText="1"/>
    </xf>
    <xf numFmtId="0" fontId="7" fillId="0" borderId="1" xfId="0" applyFont="1" applyBorder="1" applyAlignment="1">
      <alignment horizontal="left" vertical="center" wrapText="1"/>
    </xf>
    <xf numFmtId="0" fontId="7" fillId="0" borderId="17" xfId="0" applyFont="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6" fillId="0" borderId="22" xfId="0" applyFont="1" applyFill="1" applyBorder="1" applyAlignment="1">
      <alignment horizontal="left" vertical="center" wrapText="1"/>
    </xf>
    <xf numFmtId="0" fontId="17" fillId="6" borderId="1" xfId="2"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7" fillId="7" borderId="6" xfId="0" applyFont="1" applyFill="1" applyBorder="1" applyAlignment="1" applyProtection="1">
      <alignment horizontal="center" vertical="center" wrapText="1"/>
      <protection locked="0"/>
    </xf>
    <xf numFmtId="0" fontId="32" fillId="36" borderId="9" xfId="21" quotePrefix="1" applyBorder="1" applyAlignment="1" applyProtection="1">
      <alignment horizontal="left" vertical="center" wrapText="1"/>
    </xf>
    <xf numFmtId="0" fontId="32" fillId="36" borderId="10" xfId="21" quotePrefix="1" applyBorder="1" applyAlignment="1" applyProtection="1">
      <alignment horizontal="left" vertical="center" wrapText="1"/>
    </xf>
    <xf numFmtId="0" fontId="32" fillId="36" borderId="9" xfId="21" quotePrefix="1" applyBorder="1" applyAlignment="1" applyProtection="1">
      <alignment horizontal="center" vertical="center" wrapText="1"/>
    </xf>
    <xf numFmtId="0" fontId="32" fillId="36" borderId="10" xfId="21" quotePrefix="1" applyBorder="1" applyAlignment="1" applyProtection="1">
      <alignment horizontal="center" vertical="center" wrapText="1"/>
    </xf>
    <xf numFmtId="0" fontId="32" fillId="36" borderId="23" xfId="21" quotePrefix="1" applyBorder="1" applyAlignment="1" applyProtection="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0" fillId="0" borderId="10" xfId="0" applyBorder="1" applyAlignment="1">
      <alignment horizontal="lef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7" fillId="7" borderId="7"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6" borderId="4" xfId="2" quotePrefix="1" applyNumberFormat="1" applyFont="1" applyFill="1" applyBorder="1" applyAlignment="1">
      <alignment horizontal="left" vertical="center" wrapText="1"/>
    </xf>
    <xf numFmtId="0" fontId="17" fillId="6" borderId="5" xfId="2" quotePrefix="1"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6" xfId="2" applyNumberFormat="1" applyFont="1" applyFill="1" applyBorder="1" applyAlignment="1">
      <alignment horizontal="left" vertical="center" wrapText="1"/>
    </xf>
    <xf numFmtId="0" fontId="17" fillId="6" borderId="9" xfId="2" applyNumberFormat="1" applyFont="1" applyFill="1" applyBorder="1" applyAlignment="1">
      <alignment horizontal="center" vertical="center" wrapText="1"/>
    </xf>
    <xf numFmtId="0" fontId="17"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7" fillId="7" borderId="6" xfId="7" applyFont="1" applyFill="1" applyBorder="1" applyAlignment="1" applyProtection="1">
      <alignment horizontal="left" vertical="center" wrapText="1"/>
    </xf>
    <xf numFmtId="0" fontId="29" fillId="6" borderId="4" xfId="2" applyNumberFormat="1" applyFont="1" applyFill="1" applyBorder="1" applyAlignment="1" applyProtection="1">
      <alignment horizontal="center" vertical="center" wrapText="1"/>
    </xf>
    <xf numFmtId="0" fontId="29" fillId="6" borderId="5" xfId="2" applyNumberFormat="1" applyFont="1" applyFill="1" applyBorder="1" applyAlignment="1" applyProtection="1">
      <alignment horizontal="center" vertical="center" wrapText="1"/>
    </xf>
    <xf numFmtId="0" fontId="29" fillId="6" borderId="6" xfId="2" applyNumberFormat="1" applyFont="1" applyFill="1" applyBorder="1" applyAlignment="1" applyProtection="1">
      <alignment horizontal="center" vertical="center" wrapText="1"/>
    </xf>
    <xf numFmtId="0" fontId="29" fillId="6" borderId="4" xfId="2" applyNumberFormat="1" applyFont="1" applyFill="1" applyBorder="1" applyAlignment="1" applyProtection="1">
      <alignment horizontal="left" vertical="center" wrapText="1"/>
    </xf>
    <xf numFmtId="0" fontId="29" fillId="6" borderId="5" xfId="2" applyNumberFormat="1" applyFont="1" applyFill="1" applyBorder="1" applyAlignment="1" applyProtection="1">
      <alignment horizontal="left" vertical="center" wrapText="1"/>
    </xf>
    <xf numFmtId="0" fontId="29" fillId="6" borderId="6"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10">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rgb="FFFFFF00"/>
      </font>
      <fill>
        <patternFill>
          <bgColor rgb="FFFF00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85" zoomScaleNormal="85" zoomScaleSheetLayoutView="100" workbookViewId="0">
      <selection activeCell="B8" sqref="B8:E18"/>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5"/>
      <c r="B1" s="25"/>
      <c r="C1" s="25"/>
      <c r="D1" s="25"/>
      <c r="E1" s="25"/>
    </row>
    <row r="2" spans="1:9" ht="16.5" x14ac:dyDescent="0.2">
      <c r="A2" s="92" t="s">
        <v>995</v>
      </c>
      <c r="B2" s="91"/>
      <c r="C2" s="91"/>
      <c r="D2" s="91"/>
      <c r="E2" s="91"/>
    </row>
    <row r="3" spans="1:9" ht="15" x14ac:dyDescent="0.2">
      <c r="A3" s="188"/>
      <c r="B3" s="186" t="s">
        <v>653</v>
      </c>
      <c r="C3" s="186" t="s">
        <v>654</v>
      </c>
      <c r="D3" s="186" t="s">
        <v>91</v>
      </c>
      <c r="E3" s="186" t="s">
        <v>655</v>
      </c>
      <c r="F3" s="186" t="s">
        <v>90</v>
      </c>
    </row>
    <row r="4" spans="1:9" ht="30" x14ac:dyDescent="0.2">
      <c r="A4" s="187" t="s">
        <v>656</v>
      </c>
      <c r="B4" s="185" t="s">
        <v>761</v>
      </c>
      <c r="C4" s="185" t="s">
        <v>657</v>
      </c>
      <c r="D4" s="185" t="s">
        <v>658</v>
      </c>
      <c r="E4" s="185" t="s">
        <v>659</v>
      </c>
      <c r="F4" s="185" t="s">
        <v>647</v>
      </c>
    </row>
    <row r="5" spans="1:9" x14ac:dyDescent="0.2">
      <c r="A5" s="91"/>
      <c r="B5" s="91"/>
      <c r="C5" s="91"/>
      <c r="D5" s="91"/>
      <c r="E5" s="91"/>
    </row>
    <row r="6" spans="1:9" ht="16.5" x14ac:dyDescent="0.2">
      <c r="A6" s="92" t="s">
        <v>84</v>
      </c>
      <c r="B6" s="91"/>
      <c r="C6" s="91"/>
      <c r="D6" s="91"/>
      <c r="E6" s="91"/>
    </row>
    <row r="7" spans="1:9" ht="15" x14ac:dyDescent="0.2">
      <c r="A7" s="93" t="s">
        <v>85</v>
      </c>
      <c r="B7" s="256" t="s">
        <v>86</v>
      </c>
      <c r="C7" s="256"/>
      <c r="D7" s="256"/>
      <c r="E7" s="256"/>
    </row>
    <row r="8" spans="1:9" ht="30" customHeight="1" x14ac:dyDescent="0.2">
      <c r="A8" s="96" t="s">
        <v>495</v>
      </c>
      <c r="B8" s="259" t="s">
        <v>88</v>
      </c>
      <c r="C8" s="259"/>
      <c r="D8" s="259"/>
      <c r="E8" s="259"/>
    </row>
    <row r="9" spans="1:9" ht="30" customHeight="1" x14ac:dyDescent="0.2">
      <c r="A9" s="96" t="s">
        <v>496</v>
      </c>
      <c r="B9" s="259" t="s">
        <v>649</v>
      </c>
      <c r="C9" s="259"/>
      <c r="D9" s="259"/>
      <c r="E9" s="259"/>
    </row>
    <row r="10" spans="1:9" ht="30" customHeight="1" x14ac:dyDescent="0.2">
      <c r="A10" s="96" t="s">
        <v>497</v>
      </c>
      <c r="B10" s="259" t="s">
        <v>89</v>
      </c>
      <c r="C10" s="259"/>
      <c r="D10" s="259"/>
      <c r="E10" s="259"/>
    </row>
    <row r="11" spans="1:9" ht="61.5" customHeight="1" x14ac:dyDescent="0.2">
      <c r="A11" s="96" t="s">
        <v>498</v>
      </c>
      <c r="B11" s="259" t="s">
        <v>650</v>
      </c>
      <c r="C11" s="259"/>
      <c r="D11" s="259"/>
      <c r="E11" s="259"/>
      <c r="F11" s="255" t="s">
        <v>493</v>
      </c>
      <c r="G11" s="255"/>
      <c r="H11" s="255"/>
      <c r="I11" s="255"/>
    </row>
    <row r="12" spans="1:9" ht="87" customHeight="1" x14ac:dyDescent="0.2">
      <c r="A12" s="96" t="s">
        <v>190</v>
      </c>
      <c r="B12" s="259" t="s">
        <v>652</v>
      </c>
      <c r="C12" s="259"/>
      <c r="D12" s="259"/>
      <c r="E12" s="259"/>
    </row>
    <row r="13" spans="1:9" ht="33.75" customHeight="1" x14ac:dyDescent="0.2">
      <c r="A13" s="96" t="s">
        <v>494</v>
      </c>
      <c r="B13" s="259" t="s">
        <v>651</v>
      </c>
      <c r="C13" s="259"/>
      <c r="D13" s="259"/>
      <c r="E13" s="259"/>
    </row>
    <row r="14" spans="1:9" ht="29.25" customHeight="1" x14ac:dyDescent="0.2">
      <c r="A14" s="96" t="s">
        <v>473</v>
      </c>
      <c r="B14" s="259" t="s">
        <v>609</v>
      </c>
      <c r="C14" s="259"/>
      <c r="D14" s="259"/>
      <c r="E14" s="259"/>
    </row>
    <row r="15" spans="1:9" ht="30" customHeight="1" x14ac:dyDescent="0.2">
      <c r="A15" s="96" t="s">
        <v>468</v>
      </c>
      <c r="B15" s="259" t="s">
        <v>469</v>
      </c>
      <c r="C15" s="259"/>
      <c r="D15" s="259"/>
      <c r="E15" s="259"/>
    </row>
    <row r="16" spans="1:9" ht="14.25" customHeight="1" x14ac:dyDescent="0.2">
      <c r="A16" s="96" t="s">
        <v>610</v>
      </c>
      <c r="B16" s="259" t="s">
        <v>611</v>
      </c>
      <c r="C16" s="259"/>
      <c r="D16" s="259"/>
      <c r="E16" s="259"/>
    </row>
    <row r="17" spans="1:6" x14ac:dyDescent="0.2">
      <c r="A17" s="91"/>
      <c r="B17" s="184"/>
      <c r="C17" s="184"/>
      <c r="D17" s="184"/>
      <c r="E17" s="184"/>
    </row>
    <row r="18" spans="1:6" ht="15" x14ac:dyDescent="0.2">
      <c r="A18" s="94" t="s">
        <v>96</v>
      </c>
      <c r="B18" s="184"/>
      <c r="C18" s="184"/>
      <c r="D18" s="184"/>
      <c r="E18" s="184"/>
    </row>
    <row r="19" spans="1:6" ht="15" x14ac:dyDescent="0.2">
      <c r="A19" s="93"/>
      <c r="B19" s="256"/>
      <c r="C19" s="256"/>
      <c r="D19" s="256"/>
      <c r="E19" s="256"/>
    </row>
    <row r="20" spans="1:6" x14ac:dyDescent="0.2">
      <c r="A20" s="257" t="s">
        <v>547</v>
      </c>
      <c r="B20" s="258"/>
      <c r="C20" s="258"/>
      <c r="D20" s="258"/>
      <c r="E20" s="258"/>
    </row>
    <row r="21" spans="1:6" x14ac:dyDescent="0.2">
      <c r="A21" s="91"/>
      <c r="B21" s="91"/>
      <c r="C21" s="91"/>
      <c r="D21" s="91"/>
      <c r="E21" s="91"/>
    </row>
    <row r="22" spans="1:6" ht="15" x14ac:dyDescent="0.2">
      <c r="A22" s="182" t="s">
        <v>97</v>
      </c>
      <c r="B22" s="180"/>
      <c r="C22" s="180"/>
      <c r="D22" s="180"/>
      <c r="E22" s="180"/>
      <c r="F22" s="179"/>
    </row>
    <row r="23" spans="1:6" ht="15" x14ac:dyDescent="0.2">
      <c r="A23" s="181"/>
      <c r="B23" s="254"/>
      <c r="C23" s="254"/>
      <c r="D23" s="254"/>
      <c r="E23" s="254"/>
      <c r="F23" s="254"/>
    </row>
    <row r="24" spans="1:6" ht="27.75" customHeight="1" x14ac:dyDescent="0.2">
      <c r="A24" s="252" t="s">
        <v>499</v>
      </c>
      <c r="B24" s="253"/>
      <c r="C24" s="253"/>
      <c r="D24" s="253"/>
      <c r="E24" s="253"/>
      <c r="F24" s="179"/>
    </row>
    <row r="25" spans="1:6" ht="29.25" customHeight="1" x14ac:dyDescent="0.2">
      <c r="A25" s="251" t="s">
        <v>648</v>
      </c>
      <c r="B25" s="251"/>
      <c r="C25" s="251"/>
      <c r="D25" s="251"/>
      <c r="E25" s="251"/>
      <c r="F25" s="179"/>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tabSelected="1" zoomScale="70" zoomScaleNormal="70" zoomScaleSheetLayoutView="100" workbookViewId="0">
      <selection activeCell="A4" sqref="A4"/>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87</v>
      </c>
      <c r="B1" s="3"/>
      <c r="C1" s="2"/>
      <c r="E1" s="10"/>
      <c r="F1" s="4"/>
      <c r="G1" s="4"/>
    </row>
    <row r="2" spans="1:7" s="11" customFormat="1" ht="39.75" customHeight="1" x14ac:dyDescent="0.2">
      <c r="A2" s="268" t="str">
        <f>Overview!B4&amp; " - 
Effective between "&amp;Overview!D4&amp;" and "&amp;Overview!E4&amp;" - "&amp;Overview!F4&amp;" Nodal/Zonal charges"</f>
        <v>Western Power Distribution (South Wales) plc - 
Effective between 1/4/2016 and 31/3/2017 - Final Nodal/Zonal charges</v>
      </c>
      <c r="B2" s="269"/>
      <c r="C2" s="269"/>
      <c r="D2" s="269"/>
    </row>
    <row r="3" spans="1:7" ht="60.75" customHeight="1" x14ac:dyDescent="0.2">
      <c r="A3" s="23" t="s">
        <v>524</v>
      </c>
      <c r="B3" s="23" t="s">
        <v>51</v>
      </c>
      <c r="C3" s="23" t="s">
        <v>477</v>
      </c>
      <c r="D3" s="23" t="s">
        <v>478</v>
      </c>
    </row>
    <row r="4" spans="1:7" ht="12.75" x14ac:dyDescent="0.2">
      <c r="A4" s="130" t="s">
        <v>1318</v>
      </c>
      <c r="B4" s="131"/>
      <c r="C4" s="129">
        <v>0</v>
      </c>
      <c r="D4" s="129">
        <v>0.27666676302461501</v>
      </c>
    </row>
    <row r="5" spans="1:7" ht="12.75" x14ac:dyDescent="0.2">
      <c r="A5" s="130" t="s">
        <v>1319</v>
      </c>
      <c r="B5" s="131"/>
      <c r="C5" s="129">
        <v>0.48951551233733798</v>
      </c>
      <c r="D5" s="129">
        <v>0.80940368121191997</v>
      </c>
    </row>
    <row r="6" spans="1:7" ht="12.75" x14ac:dyDescent="0.2">
      <c r="A6" s="130" t="s">
        <v>1320</v>
      </c>
      <c r="B6" s="131"/>
      <c r="C6" s="129">
        <v>0</v>
      </c>
      <c r="D6" s="129">
        <v>5.6280060321257999</v>
      </c>
    </row>
    <row r="7" spans="1:7" ht="12.75" x14ac:dyDescent="0.2">
      <c r="A7" s="130" t="s">
        <v>1321</v>
      </c>
      <c r="B7" s="131"/>
      <c r="C7" s="129">
        <v>0</v>
      </c>
      <c r="D7" s="129">
        <v>5.6280060321257999</v>
      </c>
    </row>
    <row r="8" spans="1:7" ht="12.75" x14ac:dyDescent="0.2">
      <c r="A8" s="130" t="s">
        <v>1322</v>
      </c>
      <c r="B8" s="131"/>
      <c r="C8" s="129">
        <v>0</v>
      </c>
      <c r="D8" s="129">
        <v>0</v>
      </c>
    </row>
    <row r="9" spans="1:7" ht="12.75" x14ac:dyDescent="0.2">
      <c r="A9" s="130" t="s">
        <v>1323</v>
      </c>
      <c r="B9" s="131"/>
      <c r="C9" s="129">
        <v>0</v>
      </c>
      <c r="D9" s="129">
        <v>0</v>
      </c>
    </row>
    <row r="10" spans="1:7" ht="12.75" x14ac:dyDescent="0.2">
      <c r="A10" s="130" t="s">
        <v>1324</v>
      </c>
      <c r="B10" s="131"/>
      <c r="C10" s="129">
        <v>0</v>
      </c>
      <c r="D10" s="129">
        <v>0</v>
      </c>
    </row>
    <row r="11" spans="1:7" ht="12.75" x14ac:dyDescent="0.2">
      <c r="A11" s="130" t="s">
        <v>1325</v>
      </c>
      <c r="B11" s="131"/>
      <c r="C11" s="129">
        <v>0</v>
      </c>
      <c r="D11" s="129">
        <v>0</v>
      </c>
    </row>
    <row r="12" spans="1:7" ht="12.75" x14ac:dyDescent="0.2">
      <c r="A12" s="130" t="s">
        <v>1326</v>
      </c>
      <c r="B12" s="131"/>
      <c r="C12" s="129">
        <v>0</v>
      </c>
      <c r="D12" s="129">
        <v>4.6314481235669804</v>
      </c>
    </row>
    <row r="13" spans="1:7" ht="12.75" x14ac:dyDescent="0.2">
      <c r="A13" s="130" t="s">
        <v>1327</v>
      </c>
      <c r="B13" s="131"/>
      <c r="C13" s="129">
        <v>0</v>
      </c>
      <c r="D13" s="129">
        <v>4.6314481235669804</v>
      </c>
    </row>
    <row r="14" spans="1:7" ht="12.75" x14ac:dyDescent="0.2">
      <c r="A14" s="130" t="s">
        <v>1328</v>
      </c>
      <c r="B14" s="131"/>
      <c r="C14" s="129">
        <v>1.15340262402771</v>
      </c>
      <c r="D14" s="129">
        <v>0.248908967419881</v>
      </c>
    </row>
    <row r="15" spans="1:7" ht="12.75" x14ac:dyDescent="0.2">
      <c r="A15" s="130" t="s">
        <v>1329</v>
      </c>
      <c r="B15" s="131"/>
      <c r="C15" s="129">
        <v>4.1329478116007802E-3</v>
      </c>
      <c r="D15" s="129">
        <v>7.3028597518130303E-2</v>
      </c>
    </row>
    <row r="16" spans="1:7" ht="12.75" x14ac:dyDescent="0.2">
      <c r="A16" s="130" t="s">
        <v>1330</v>
      </c>
      <c r="B16" s="131"/>
      <c r="C16" s="129">
        <v>5.34001710286819</v>
      </c>
      <c r="D16" s="129">
        <v>0.329107657460051</v>
      </c>
    </row>
    <row r="17" spans="1:4" ht="12.75" x14ac:dyDescent="0.2">
      <c r="A17" s="130" t="s">
        <v>1331</v>
      </c>
      <c r="B17" s="131"/>
      <c r="C17" s="129">
        <v>5.2121678557562197</v>
      </c>
      <c r="D17" s="129">
        <v>0.46850109562434999</v>
      </c>
    </row>
    <row r="18" spans="1:4" ht="12.75" x14ac:dyDescent="0.2">
      <c r="A18" s="130" t="s">
        <v>1332</v>
      </c>
      <c r="B18" s="131"/>
      <c r="C18" s="129">
        <v>0.81528398476712605</v>
      </c>
      <c r="D18" s="129">
        <v>0.93724875954099496</v>
      </c>
    </row>
    <row r="19" spans="1:4" ht="12.75" x14ac:dyDescent="0.2">
      <c r="A19" s="130" t="s">
        <v>1333</v>
      </c>
      <c r="B19" s="131"/>
      <c r="C19" s="129">
        <v>1.72556735213294</v>
      </c>
      <c r="D19" s="129">
        <v>0.23282739119599599</v>
      </c>
    </row>
    <row r="20" spans="1:4" ht="12.75" x14ac:dyDescent="0.2">
      <c r="A20" s="130" t="s">
        <v>1334</v>
      </c>
      <c r="B20" s="131"/>
      <c r="C20" s="129">
        <v>0.133634688797278</v>
      </c>
      <c r="D20" s="129">
        <v>0.236022913745638</v>
      </c>
    </row>
    <row r="21" spans="1:4" ht="12.75" x14ac:dyDescent="0.2">
      <c r="A21" s="130" t="s">
        <v>1335</v>
      </c>
      <c r="B21" s="131"/>
      <c r="C21" s="129">
        <v>3.8057654986040301E-9</v>
      </c>
      <c r="D21" s="129">
        <v>5.6202214146674496E-3</v>
      </c>
    </row>
    <row r="22" spans="1:4" ht="12.75" x14ac:dyDescent="0.2">
      <c r="A22" s="130" t="s">
        <v>1336</v>
      </c>
      <c r="B22" s="131"/>
      <c r="C22" s="129">
        <v>3.0440987994389601E-2</v>
      </c>
      <c r="D22" s="129">
        <v>0.38337482928822297</v>
      </c>
    </row>
    <row r="23" spans="1:4" ht="12.75" x14ac:dyDescent="0.2">
      <c r="A23" s="130" t="s">
        <v>1337</v>
      </c>
      <c r="B23" s="131"/>
      <c r="C23" s="129">
        <v>0.177731294844795</v>
      </c>
      <c r="D23" s="129">
        <v>0</v>
      </c>
    </row>
    <row r="24" spans="1:4" ht="12.75" x14ac:dyDescent="0.2">
      <c r="A24" s="130" t="s">
        <v>1338</v>
      </c>
      <c r="B24" s="131"/>
      <c r="C24" s="129">
        <v>0.505929904023383</v>
      </c>
      <c r="D24" s="129">
        <v>0</v>
      </c>
    </row>
    <row r="25" spans="1:4" ht="12.75" x14ac:dyDescent="0.2">
      <c r="A25" s="130" t="s">
        <v>1339</v>
      </c>
      <c r="B25" s="131"/>
      <c r="C25" s="129">
        <v>-3.0596738987200201E-4</v>
      </c>
      <c r="D25" s="129">
        <v>0.75160089121525397</v>
      </c>
    </row>
    <row r="26" spans="1:4" ht="12.75" x14ac:dyDescent="0.2">
      <c r="A26" s="130" t="s">
        <v>1340</v>
      </c>
      <c r="B26" s="131"/>
      <c r="C26" s="129">
        <v>0.42248912588724702</v>
      </c>
      <c r="D26" s="129">
        <v>5.2482133114585796</v>
      </c>
    </row>
    <row r="27" spans="1:4" ht="12.75" x14ac:dyDescent="0.2">
      <c r="A27" s="130" t="s">
        <v>1341</v>
      </c>
      <c r="B27" s="131"/>
      <c r="C27" s="129">
        <v>0.42961073064364302</v>
      </c>
      <c r="D27" s="129">
        <v>0</v>
      </c>
    </row>
    <row r="28" spans="1:4" ht="12.75" x14ac:dyDescent="0.2">
      <c r="A28" s="130" t="s">
        <v>1342</v>
      </c>
      <c r="B28" s="131"/>
      <c r="C28" s="129">
        <v>1.5147230580014801</v>
      </c>
      <c r="D28" s="129">
        <v>-3.9606180717053498E-2</v>
      </c>
    </row>
    <row r="29" spans="1:4" ht="12.75" x14ac:dyDescent="0.2">
      <c r="A29" s="130" t="s">
        <v>1343</v>
      </c>
      <c r="B29" s="131"/>
      <c r="C29" s="129">
        <v>0.392611163804374</v>
      </c>
      <c r="D29" s="129">
        <v>1.33269033489373E-2</v>
      </c>
    </row>
    <row r="30" spans="1:4" ht="12.75" x14ac:dyDescent="0.2">
      <c r="A30" s="130" t="s">
        <v>1344</v>
      </c>
      <c r="B30" s="131"/>
      <c r="C30" s="129">
        <v>3.5382363693289398</v>
      </c>
      <c r="D30" s="129">
        <v>0</v>
      </c>
    </row>
    <row r="31" spans="1:4" ht="12.75" x14ac:dyDescent="0.2">
      <c r="A31" s="130" t="s">
        <v>1345</v>
      </c>
      <c r="B31" s="131"/>
      <c r="C31" s="129">
        <v>0.41231030703321903</v>
      </c>
      <c r="D31" s="129">
        <v>5.2582460396689998E-2</v>
      </c>
    </row>
    <row r="32" spans="1:4" ht="12.75" x14ac:dyDescent="0.2">
      <c r="A32" s="130" t="s">
        <v>1346</v>
      </c>
      <c r="B32" s="131"/>
      <c r="C32" s="129">
        <v>0.63193490036973898</v>
      </c>
      <c r="D32" s="129">
        <v>5.5194219986833904E-3</v>
      </c>
    </row>
    <row r="33" spans="1:4" ht="12.75" x14ac:dyDescent="0.2">
      <c r="A33" s="130" t="s">
        <v>1347</v>
      </c>
      <c r="B33" s="131"/>
      <c r="C33" s="129">
        <v>2.05395716222122</v>
      </c>
      <c r="D33" s="129">
        <v>2.4369243917240699</v>
      </c>
    </row>
    <row r="34" spans="1:4" ht="12.75" x14ac:dyDescent="0.2">
      <c r="A34" s="130" t="s">
        <v>1348</v>
      </c>
      <c r="B34" s="131"/>
      <c r="C34" s="129">
        <v>0.72586648441869095</v>
      </c>
      <c r="D34" s="129">
        <v>0.21644635964629</v>
      </c>
    </row>
    <row r="35" spans="1:4" ht="12.75" x14ac:dyDescent="0.2">
      <c r="A35" s="130" t="s">
        <v>1349</v>
      </c>
      <c r="B35" s="131"/>
      <c r="C35" s="129">
        <v>1.4102155259041</v>
      </c>
      <c r="D35" s="129">
        <v>3.3535357883533998E-2</v>
      </c>
    </row>
    <row r="36" spans="1:4" ht="12.75" x14ac:dyDescent="0.2">
      <c r="A36" s="130" t="s">
        <v>1350</v>
      </c>
      <c r="B36" s="131"/>
      <c r="C36" s="129">
        <v>0.42003668856588</v>
      </c>
      <c r="D36" s="129">
        <v>1.4200607537782E-2</v>
      </c>
    </row>
    <row r="37" spans="1:4" ht="12.75" x14ac:dyDescent="0.2">
      <c r="A37" s="130" t="s">
        <v>1351</v>
      </c>
      <c r="B37" s="131"/>
      <c r="C37" s="129">
        <v>1.4443622805057901</v>
      </c>
      <c r="D37" s="129">
        <v>1.1222153375394801</v>
      </c>
    </row>
    <row r="38" spans="1:4" ht="12.75" x14ac:dyDescent="0.2">
      <c r="A38" s="130" t="s">
        <v>1352</v>
      </c>
      <c r="B38" s="131"/>
      <c r="C38" s="129">
        <v>1.3443101168015801</v>
      </c>
      <c r="D38" s="129">
        <v>0</v>
      </c>
    </row>
    <row r="39" spans="1:4" ht="12.75" x14ac:dyDescent="0.2">
      <c r="A39" s="130" t="s">
        <v>1353</v>
      </c>
      <c r="B39" s="131"/>
      <c r="C39" s="129">
        <v>2.41308835985736</v>
      </c>
      <c r="D39" s="129">
        <v>0.22305787458309601</v>
      </c>
    </row>
    <row r="40" spans="1:4" ht="12.75" x14ac:dyDescent="0.2">
      <c r="A40" s="130" t="s">
        <v>1354</v>
      </c>
      <c r="B40" s="131"/>
      <c r="C40" s="129">
        <v>1.5395334976675401</v>
      </c>
      <c r="D40" s="129">
        <v>0.464873038363741</v>
      </c>
    </row>
    <row r="41" spans="1:4" ht="12.75" x14ac:dyDescent="0.2">
      <c r="A41" s="130" t="s">
        <v>1355</v>
      </c>
      <c r="B41" s="131"/>
      <c r="C41" s="129">
        <v>1.9115280458195301</v>
      </c>
      <c r="D41" s="129">
        <v>1.3766304637071201</v>
      </c>
    </row>
    <row r="42" spans="1:4" ht="12.75" x14ac:dyDescent="0.2">
      <c r="A42" s="130" t="s">
        <v>1356</v>
      </c>
      <c r="B42" s="131"/>
      <c r="C42" s="129">
        <v>0</v>
      </c>
      <c r="D42" s="129">
        <v>0.45716120242575198</v>
      </c>
    </row>
    <row r="43" spans="1:4" ht="12.75" x14ac:dyDescent="0.2">
      <c r="A43" s="130" t="s">
        <v>1357</v>
      </c>
      <c r="B43" s="131"/>
      <c r="C43" s="129">
        <v>0</v>
      </c>
      <c r="D43" s="129">
        <v>0.45765091750581699</v>
      </c>
    </row>
    <row r="44" spans="1:4" ht="12.75" x14ac:dyDescent="0.2">
      <c r="A44" s="130" t="s">
        <v>1358</v>
      </c>
      <c r="B44" s="131"/>
      <c r="C44" s="129">
        <v>1.65144464493353</v>
      </c>
      <c r="D44" s="129">
        <v>0.28919415977860402</v>
      </c>
    </row>
    <row r="45" spans="1:4" ht="12.75" x14ac:dyDescent="0.2">
      <c r="A45" s="130" t="s">
        <v>1359</v>
      </c>
      <c r="B45" s="131"/>
      <c r="C45" s="129">
        <v>1.93230032354137</v>
      </c>
      <c r="D45" s="129">
        <v>0.45818353744398199</v>
      </c>
    </row>
    <row r="46" spans="1:4" ht="12.75" x14ac:dyDescent="0.2">
      <c r="A46" s="130" t="s">
        <v>1360</v>
      </c>
      <c r="B46" s="131"/>
      <c r="C46" s="129">
        <v>0.37464043036885403</v>
      </c>
      <c r="D46" s="129">
        <v>0.28982455919092698</v>
      </c>
    </row>
    <row r="47" spans="1:4" ht="12.75" x14ac:dyDescent="0.2">
      <c r="A47" s="130" t="s">
        <v>1361</v>
      </c>
      <c r="B47" s="131"/>
      <c r="C47" s="129">
        <v>2.4469908499378001</v>
      </c>
      <c r="D47" s="129">
        <v>0.14978682065141599</v>
      </c>
    </row>
    <row r="48" spans="1:4" ht="12.75" x14ac:dyDescent="0.2">
      <c r="A48" s="130" t="s">
        <v>1362</v>
      </c>
      <c r="B48" s="131"/>
      <c r="C48" s="129">
        <v>9.9801287287265394E-2</v>
      </c>
      <c r="D48" s="129">
        <v>0.973928652015151</v>
      </c>
    </row>
    <row r="49" spans="1:4" ht="12.75" x14ac:dyDescent="0.2">
      <c r="A49" s="130" t="s">
        <v>1363</v>
      </c>
      <c r="B49" s="131"/>
      <c r="C49" s="129">
        <v>9.9799651960228802E-2</v>
      </c>
      <c r="D49" s="129">
        <v>0.97392541971841695</v>
      </c>
    </row>
    <row r="50" spans="1:4" ht="12.75" x14ac:dyDescent="0.2">
      <c r="A50" s="130" t="s">
        <v>1364</v>
      </c>
      <c r="B50" s="131"/>
      <c r="C50" s="129">
        <v>0.112987534479236</v>
      </c>
      <c r="D50" s="129">
        <v>0.140218005349763</v>
      </c>
    </row>
    <row r="51" spans="1:4" ht="12.75" x14ac:dyDescent="0.2">
      <c r="A51" s="130" t="s">
        <v>1365</v>
      </c>
      <c r="B51" s="131"/>
      <c r="C51" s="129">
        <v>1.5204643830055899</v>
      </c>
      <c r="D51" s="129">
        <v>0.14722898592938899</v>
      </c>
    </row>
    <row r="52" spans="1:4" ht="12.75" x14ac:dyDescent="0.2">
      <c r="A52" s="130" t="s">
        <v>1366</v>
      </c>
      <c r="B52" s="131"/>
      <c r="C52" s="129">
        <v>1.3954539945229501E-2</v>
      </c>
      <c r="D52" s="129">
        <v>5.6800924586348103</v>
      </c>
    </row>
    <row r="53" spans="1:4" ht="12.75" x14ac:dyDescent="0.2">
      <c r="A53" s="130" t="s">
        <v>1367</v>
      </c>
      <c r="B53" s="131"/>
      <c r="C53" s="129">
        <v>0.265773461509343</v>
      </c>
      <c r="D53" s="129">
        <v>0.24168354213639001</v>
      </c>
    </row>
    <row r="54" spans="1:4" ht="12.75" x14ac:dyDescent="0.2">
      <c r="A54" s="130" t="s">
        <v>1368</v>
      </c>
      <c r="B54" s="131"/>
      <c r="C54" s="129">
        <v>0</v>
      </c>
      <c r="D54" s="129">
        <v>0</v>
      </c>
    </row>
    <row r="55" spans="1:4" ht="12.75" x14ac:dyDescent="0.2">
      <c r="A55" s="130" t="s">
        <v>1369</v>
      </c>
      <c r="B55" s="131"/>
      <c r="C55" s="129">
        <v>9.3438428233434296E-8</v>
      </c>
      <c r="D55" s="129">
        <v>0</v>
      </c>
    </row>
    <row r="56" spans="1:4" ht="12.75" x14ac:dyDescent="0.2">
      <c r="A56" s="130" t="s">
        <v>1370</v>
      </c>
      <c r="B56" s="131"/>
      <c r="C56" s="129">
        <v>0</v>
      </c>
      <c r="D56" s="129">
        <v>1.12862965336418E-2</v>
      </c>
    </row>
    <row r="57" spans="1:4" ht="12.75" x14ac:dyDescent="0.2">
      <c r="A57" s="130" t="s">
        <v>1371</v>
      </c>
      <c r="B57" s="131"/>
      <c r="C57" s="129">
        <v>0.101954938293734</v>
      </c>
      <c r="D57" s="129">
        <v>0.73514723792432701</v>
      </c>
    </row>
    <row r="58" spans="1:4" ht="12.75" x14ac:dyDescent="0.2">
      <c r="A58" s="130" t="s">
        <v>1372</v>
      </c>
      <c r="B58" s="131"/>
      <c r="C58" s="129">
        <v>0.181339632130775</v>
      </c>
      <c r="D58" s="129">
        <v>0.73433058547378605</v>
      </c>
    </row>
    <row r="59" spans="1:4" ht="12.75" x14ac:dyDescent="0.2">
      <c r="A59" s="130" t="s">
        <v>1373</v>
      </c>
      <c r="B59" s="131"/>
      <c r="C59" s="129">
        <v>0.365325592944653</v>
      </c>
      <c r="D59" s="129">
        <v>0.737151319514467</v>
      </c>
    </row>
    <row r="60" spans="1:4" ht="12.75" x14ac:dyDescent="0.2">
      <c r="A60" s="130" t="s">
        <v>1374</v>
      </c>
      <c r="B60" s="131"/>
      <c r="C60" s="129">
        <v>5.1791690597859402E-2</v>
      </c>
      <c r="D60" s="129">
        <v>13.561574323355201</v>
      </c>
    </row>
    <row r="61" spans="1:4" ht="12.75" x14ac:dyDescent="0.2">
      <c r="A61" s="130" t="s">
        <v>1375</v>
      </c>
      <c r="B61" s="131"/>
      <c r="C61" s="129">
        <v>3.6327023866645201</v>
      </c>
      <c r="D61" s="129">
        <v>15.9052401760925</v>
      </c>
    </row>
    <row r="62" spans="1:4" ht="12.75" x14ac:dyDescent="0.2">
      <c r="A62" s="130" t="s">
        <v>1376</v>
      </c>
      <c r="B62" s="131"/>
      <c r="C62" s="129">
        <v>0.19636070819641799</v>
      </c>
      <c r="D62" s="129">
        <v>14.965873987548701</v>
      </c>
    </row>
    <row r="63" spans="1:4" ht="12.75" x14ac:dyDescent="0.2">
      <c r="A63" s="130" t="s">
        <v>1377</v>
      </c>
      <c r="B63" s="131"/>
      <c r="C63" s="129">
        <v>0.42031683488959898</v>
      </c>
      <c r="D63" s="129">
        <v>7.1540822386879501</v>
      </c>
    </row>
    <row r="64" spans="1:4" ht="12.75" x14ac:dyDescent="0.2">
      <c r="A64" s="130" t="s">
        <v>1378</v>
      </c>
      <c r="B64" s="131"/>
      <c r="C64" s="129">
        <v>0.29214708667353401</v>
      </c>
      <c r="D64" s="129">
        <v>12.4642220329405</v>
      </c>
    </row>
    <row r="65" spans="1:4" ht="12.75" x14ac:dyDescent="0.2">
      <c r="A65" s="130" t="s">
        <v>1379</v>
      </c>
      <c r="B65" s="131"/>
      <c r="C65" s="129">
        <v>0.61066024921830298</v>
      </c>
      <c r="D65" s="129">
        <v>10.448887216968</v>
      </c>
    </row>
    <row r="66" spans="1:4" ht="12.75" x14ac:dyDescent="0.2">
      <c r="A66" s="130" t="s">
        <v>1380</v>
      </c>
      <c r="B66" s="131"/>
      <c r="C66" s="129">
        <v>1.49744696746574E-2</v>
      </c>
      <c r="D66" s="129">
        <v>10.366426613824199</v>
      </c>
    </row>
    <row r="67" spans="1:4" ht="12.75" x14ac:dyDescent="0.2">
      <c r="A67" s="130" t="s">
        <v>1381</v>
      </c>
      <c r="B67" s="131"/>
      <c r="C67" s="129">
        <v>1.14464425964742</v>
      </c>
      <c r="D67" s="129">
        <v>15.5941966666698</v>
      </c>
    </row>
    <row r="68" spans="1:4" ht="12.75" x14ac:dyDescent="0.2">
      <c r="A68" s="130" t="s">
        <v>1382</v>
      </c>
      <c r="B68" s="131"/>
      <c r="C68" s="129">
        <v>2.0485999527111902</v>
      </c>
      <c r="D68" s="129">
        <v>8.9026170076739799</v>
      </c>
    </row>
    <row r="69" spans="1:4" ht="12.75" x14ac:dyDescent="0.2">
      <c r="A69" s="130" t="s">
        <v>1383</v>
      </c>
      <c r="B69" s="131"/>
      <c r="C69" s="129">
        <v>0.86732998986584697</v>
      </c>
      <c r="D69" s="129">
        <v>10.8847986507242</v>
      </c>
    </row>
    <row r="70" spans="1:4" ht="12.75" x14ac:dyDescent="0.2">
      <c r="A70" s="130" t="s">
        <v>1384</v>
      </c>
      <c r="B70" s="131"/>
      <c r="C70" s="129">
        <v>0.127546436852328</v>
      </c>
      <c r="D70" s="129">
        <v>12.7738392735051</v>
      </c>
    </row>
    <row r="71" spans="1:4" ht="12.75" x14ac:dyDescent="0.2">
      <c r="A71" s="130" t="s">
        <v>1385</v>
      </c>
      <c r="B71" s="131"/>
      <c r="C71" s="129">
        <v>0.60741687909147302</v>
      </c>
      <c r="D71" s="129">
        <v>6.8021589250576504</v>
      </c>
    </row>
    <row r="72" spans="1:4" ht="12.75" x14ac:dyDescent="0.2">
      <c r="A72" s="130" t="s">
        <v>1386</v>
      </c>
      <c r="B72" s="131"/>
      <c r="C72" s="129">
        <v>0.38379061028591499</v>
      </c>
      <c r="D72" s="129">
        <v>13.884136852629901</v>
      </c>
    </row>
    <row r="73" spans="1:4" ht="12.75" x14ac:dyDescent="0.2">
      <c r="A73" s="130" t="s">
        <v>1387</v>
      </c>
      <c r="B73" s="131"/>
      <c r="C73" s="129">
        <v>1.0333340092418799</v>
      </c>
      <c r="D73" s="129">
        <v>10.287601161031199</v>
      </c>
    </row>
    <row r="74" spans="1:4" ht="12.75" x14ac:dyDescent="0.2">
      <c r="A74" s="130" t="s">
        <v>1388</v>
      </c>
      <c r="B74" s="131"/>
      <c r="C74" s="129">
        <v>2.9592773797021601E-2</v>
      </c>
      <c r="D74" s="129">
        <v>15.275408538624401</v>
      </c>
    </row>
    <row r="75" spans="1:4" ht="12.75" x14ac:dyDescent="0.2">
      <c r="A75" s="130" t="s">
        <v>1389</v>
      </c>
      <c r="B75" s="131"/>
      <c r="C75" s="129">
        <v>0.34404818228088502</v>
      </c>
      <c r="D75" s="129">
        <v>0.45591178356457202</v>
      </c>
    </row>
    <row r="76" spans="1:4" ht="12.75" x14ac:dyDescent="0.2">
      <c r="A76" s="130" t="s">
        <v>1390</v>
      </c>
      <c r="B76" s="131"/>
      <c r="C76" s="129">
        <v>0.95397797321452305</v>
      </c>
      <c r="D76" s="129">
        <v>0.38929379077255799</v>
      </c>
    </row>
    <row r="77" spans="1:4" ht="12.75" x14ac:dyDescent="0.2">
      <c r="A77" s="130" t="s">
        <v>1391</v>
      </c>
      <c r="B77" s="131"/>
      <c r="C77" s="129">
        <v>0.16915459879759701</v>
      </c>
      <c r="D77" s="129">
        <v>0.63172999006052299</v>
      </c>
    </row>
    <row r="78" spans="1:4" ht="12.75" x14ac:dyDescent="0.2">
      <c r="A78" s="130" t="s">
        <v>1392</v>
      </c>
      <c r="B78" s="131"/>
      <c r="C78" s="129">
        <v>0.47598633606366297</v>
      </c>
      <c r="D78" s="129">
        <v>6.4524865186268601</v>
      </c>
    </row>
    <row r="79" spans="1:4" ht="12.75" x14ac:dyDescent="0.2">
      <c r="A79" s="130" t="s">
        <v>1393</v>
      </c>
      <c r="B79" s="131"/>
      <c r="C79" s="129">
        <v>2.0371381729795902E-2</v>
      </c>
      <c r="D79" s="129">
        <v>0.33379697757599802</v>
      </c>
    </row>
    <row r="80" spans="1:4" ht="12.75" x14ac:dyDescent="0.2">
      <c r="A80" s="130" t="s">
        <v>1394</v>
      </c>
      <c r="B80" s="131"/>
      <c r="C80" s="129">
        <v>0.48235915862343198</v>
      </c>
      <c r="D80" s="129">
        <v>8.5309931259347103</v>
      </c>
    </row>
    <row r="81" spans="1:4" ht="12.75" x14ac:dyDescent="0.2">
      <c r="A81" s="130" t="s">
        <v>1395</v>
      </c>
      <c r="B81" s="131"/>
      <c r="C81" s="129">
        <v>0.96745765760351699</v>
      </c>
      <c r="D81" s="129">
        <v>1.6465211103564299</v>
      </c>
    </row>
    <row r="82" spans="1:4" ht="12.75" x14ac:dyDescent="0.2">
      <c r="A82" s="130" t="s">
        <v>1396</v>
      </c>
      <c r="B82" s="131"/>
      <c r="C82" s="129">
        <v>0.473795423482476</v>
      </c>
      <c r="D82" s="129">
        <v>4.6924054069743404</v>
      </c>
    </row>
    <row r="83" spans="1:4" ht="12.75" x14ac:dyDescent="0.2">
      <c r="A83" s="130" t="s">
        <v>1397</v>
      </c>
      <c r="B83" s="131"/>
      <c r="C83" s="129">
        <v>0.10866823318381399</v>
      </c>
      <c r="D83" s="129">
        <v>0.38029809897219102</v>
      </c>
    </row>
    <row r="84" spans="1:4" ht="12.75" x14ac:dyDescent="0.2">
      <c r="A84" s="130" t="s">
        <v>1398</v>
      </c>
      <c r="B84" s="131"/>
      <c r="C84" s="129">
        <v>0.49891377711288398</v>
      </c>
      <c r="D84" s="129">
        <v>4.4476627766942496</v>
      </c>
    </row>
    <row r="85" spans="1:4" ht="12.75" x14ac:dyDescent="0.2">
      <c r="A85" s="130" t="s">
        <v>1399</v>
      </c>
      <c r="B85" s="131"/>
      <c r="C85" s="129">
        <v>4.1599129986845803E-3</v>
      </c>
      <c r="D85" s="129">
        <v>0.33402899203167502</v>
      </c>
    </row>
    <row r="86" spans="1:4" ht="12.75" x14ac:dyDescent="0.2">
      <c r="A86" s="130" t="s">
        <v>1400</v>
      </c>
      <c r="B86" s="131"/>
      <c r="C86" s="129">
        <v>6.9785881928454294E-2</v>
      </c>
      <c r="D86" s="129">
        <v>0.36871946567724501</v>
      </c>
    </row>
    <row r="87" spans="1:4" ht="12.75" x14ac:dyDescent="0.2">
      <c r="A87" s="130" t="s">
        <v>1401</v>
      </c>
      <c r="B87" s="131"/>
      <c r="C87" s="129">
        <v>5.6203822955173703E-3</v>
      </c>
      <c r="D87" s="129">
        <v>0</v>
      </c>
    </row>
    <row r="88" spans="1:4" ht="12.75" x14ac:dyDescent="0.2">
      <c r="A88" s="130" t="s">
        <v>1402</v>
      </c>
      <c r="B88" s="131"/>
      <c r="C88" s="129">
        <v>0</v>
      </c>
      <c r="D88" s="129">
        <v>2.7218203761076702E-2</v>
      </c>
    </row>
    <row r="89" spans="1:4" ht="12.75" x14ac:dyDescent="0.2">
      <c r="A89" s="130" t="s">
        <v>1403</v>
      </c>
      <c r="B89" s="131"/>
      <c r="C89" s="129">
        <v>6.9625789459409601E-2</v>
      </c>
      <c r="D89" s="129">
        <v>0.37121078483481801</v>
      </c>
    </row>
    <row r="90" spans="1:4" ht="12.75" x14ac:dyDescent="0.2">
      <c r="A90" s="130" t="s">
        <v>1404</v>
      </c>
      <c r="B90" s="131"/>
      <c r="C90" s="129">
        <v>0.43889486585043502</v>
      </c>
      <c r="D90" s="129">
        <v>0</v>
      </c>
    </row>
    <row r="91" spans="1:4" ht="12.75" x14ac:dyDescent="0.2">
      <c r="A91" s="130" t="s">
        <v>1405</v>
      </c>
      <c r="B91" s="131"/>
      <c r="C91" s="129">
        <v>3.1675103663237199</v>
      </c>
      <c r="D91" s="129">
        <v>2.0781351101431098</v>
      </c>
    </row>
    <row r="92" spans="1:4" ht="12.75" x14ac:dyDescent="0.2">
      <c r="A92" s="130" t="s">
        <v>1406</v>
      </c>
      <c r="B92" s="131"/>
      <c r="C92" s="129">
        <v>2.7726920618112501</v>
      </c>
      <c r="D92" s="129">
        <v>2.0809617773604301</v>
      </c>
    </row>
    <row r="93" spans="1:4" ht="12.75" x14ac:dyDescent="0.2">
      <c r="A93" s="130" t="s">
        <v>1407</v>
      </c>
      <c r="B93" s="131"/>
      <c r="C93" s="129">
        <v>5.5419699133620703</v>
      </c>
      <c r="D93" s="129">
        <v>3.47410384833554</v>
      </c>
    </row>
    <row r="94" spans="1:4" ht="12.75" x14ac:dyDescent="0.2">
      <c r="A94" s="130" t="s">
        <v>1408</v>
      </c>
      <c r="B94" s="131"/>
      <c r="C94" s="129">
        <v>5.5419699133620703</v>
      </c>
      <c r="D94" s="129">
        <v>3.47410384833554</v>
      </c>
    </row>
    <row r="95" spans="1:4" ht="12.75" x14ac:dyDescent="0.2">
      <c r="A95" s="130" t="s">
        <v>1409</v>
      </c>
      <c r="B95" s="131"/>
      <c r="C95" s="129">
        <v>0.426434980299771</v>
      </c>
      <c r="D95" s="129">
        <v>2.23923112283578</v>
      </c>
    </row>
    <row r="96" spans="1:4" ht="12.75" x14ac:dyDescent="0.2">
      <c r="A96" s="130" t="s">
        <v>1410</v>
      </c>
      <c r="B96" s="131"/>
      <c r="C96" s="129">
        <v>0.56713876914352002</v>
      </c>
      <c r="D96" s="129">
        <v>1.1593106492921399</v>
      </c>
    </row>
    <row r="97" spans="1:4" ht="12.75" x14ac:dyDescent="0.2">
      <c r="A97" s="130" t="s">
        <v>1411</v>
      </c>
      <c r="B97" s="131"/>
      <c r="C97" s="129">
        <v>4.4350471905379801E-2</v>
      </c>
      <c r="D97" s="129">
        <v>0.54092343871360304</v>
      </c>
    </row>
    <row r="98" spans="1:4" ht="12.75" x14ac:dyDescent="0.2">
      <c r="A98" s="130" t="s">
        <v>1412</v>
      </c>
      <c r="B98" s="131"/>
      <c r="C98" s="129">
        <v>0.189909938176789</v>
      </c>
      <c r="D98" s="129">
        <v>1.1530552056180099</v>
      </c>
    </row>
    <row r="99" spans="1:4" ht="12.75" x14ac:dyDescent="0.2">
      <c r="A99" s="130" t="s">
        <v>1413</v>
      </c>
      <c r="B99" s="131"/>
      <c r="C99" s="129">
        <v>0</v>
      </c>
      <c r="D99" s="129">
        <v>1.01776745390376</v>
      </c>
    </row>
    <row r="100" spans="1:4" ht="12.75" x14ac:dyDescent="0.2">
      <c r="A100" s="130" t="s">
        <v>1414</v>
      </c>
      <c r="B100" s="131"/>
      <c r="C100" s="129">
        <v>0.91114562332683502</v>
      </c>
      <c r="D100" s="129">
        <v>5.3839708518088596</v>
      </c>
    </row>
    <row r="101" spans="1:4" ht="12.75" x14ac:dyDescent="0.2">
      <c r="A101" s="130" t="s">
        <v>1415</v>
      </c>
      <c r="B101" s="131"/>
      <c r="C101" s="129">
        <v>0.99615365077849805</v>
      </c>
      <c r="D101" s="129">
        <v>4.1938952030875001</v>
      </c>
    </row>
    <row r="102" spans="1:4" ht="12.75" x14ac:dyDescent="0.2">
      <c r="A102" s="130" t="s">
        <v>1416</v>
      </c>
      <c r="B102" s="131"/>
      <c r="C102" s="129">
        <v>1.6909015383509201</v>
      </c>
      <c r="D102" s="129">
        <v>2.99088529483697</v>
      </c>
    </row>
    <row r="103" spans="1:4" ht="12.75" x14ac:dyDescent="0.2">
      <c r="A103" s="130" t="s">
        <v>1417</v>
      </c>
      <c r="B103" s="131"/>
      <c r="C103" s="129">
        <v>2.64163134901729</v>
      </c>
      <c r="D103" s="129">
        <v>4.0160992645716496</v>
      </c>
    </row>
    <row r="104" spans="1:4" ht="12.75" x14ac:dyDescent="0.2">
      <c r="A104" s="130" t="s">
        <v>1418</v>
      </c>
      <c r="B104" s="131"/>
      <c r="C104" s="129">
        <v>0.20783071093619501</v>
      </c>
      <c r="D104" s="129">
        <v>3.4610162648974798</v>
      </c>
    </row>
    <row r="105" spans="1:4" ht="12.75" x14ac:dyDescent="0.2">
      <c r="A105" s="130" t="s">
        <v>1419</v>
      </c>
      <c r="B105" s="131"/>
      <c r="C105" s="129">
        <v>0.163572963155136</v>
      </c>
      <c r="D105" s="129">
        <v>0.48024180148196999</v>
      </c>
    </row>
    <row r="106" spans="1:4" ht="12.75" x14ac:dyDescent="0.2">
      <c r="A106" s="130" t="s">
        <v>1420</v>
      </c>
      <c r="B106" s="131"/>
      <c r="C106" s="129">
        <v>-0.114272693283039</v>
      </c>
      <c r="D106" s="129">
        <v>4.245394575692</v>
      </c>
    </row>
    <row r="107" spans="1:4" ht="12.75" x14ac:dyDescent="0.2">
      <c r="A107" s="130" t="s">
        <v>1421</v>
      </c>
      <c r="B107" s="131"/>
      <c r="C107" s="129">
        <v>1.02461027812331</v>
      </c>
      <c r="D107" s="129">
        <v>1.05510190104896</v>
      </c>
    </row>
    <row r="108" spans="1:4" ht="12.75" x14ac:dyDescent="0.2">
      <c r="A108" s="130" t="s">
        <v>1422</v>
      </c>
      <c r="B108" s="131"/>
      <c r="C108" s="129">
        <v>0.35175483789626899</v>
      </c>
      <c r="D108" s="129">
        <v>4.2846841866678096</v>
      </c>
    </row>
    <row r="109" spans="1:4" ht="12.75" x14ac:dyDescent="0.2">
      <c r="A109" s="130" t="s">
        <v>1423</v>
      </c>
      <c r="B109" s="131"/>
      <c r="C109" s="129">
        <v>0.38898779855233101</v>
      </c>
      <c r="D109" s="129">
        <v>1.8521671216698401</v>
      </c>
    </row>
    <row r="110" spans="1:4" ht="12.75" x14ac:dyDescent="0.2">
      <c r="A110" s="130" t="s">
        <v>1424</v>
      </c>
      <c r="B110" s="131"/>
      <c r="C110" s="129">
        <v>0.51934422513022904</v>
      </c>
      <c r="D110" s="129">
        <v>1.8074551094490301</v>
      </c>
    </row>
    <row r="111" spans="1:4" ht="12.75" x14ac:dyDescent="0.2">
      <c r="A111" s="130" t="s">
        <v>1425</v>
      </c>
      <c r="B111" s="131"/>
      <c r="C111" s="129">
        <v>0.95463191454979102</v>
      </c>
      <c r="D111" s="129">
        <v>6.0475171643732297</v>
      </c>
    </row>
    <row r="112" spans="1:4" ht="12.75" x14ac:dyDescent="0.2">
      <c r="A112" s="130" t="s">
        <v>1426</v>
      </c>
      <c r="B112" s="131"/>
      <c r="C112" s="129">
        <v>0.40249102324112102</v>
      </c>
      <c r="D112" s="129">
        <v>5.4360468020560599</v>
      </c>
    </row>
    <row r="113" spans="1:4" ht="12.75" x14ac:dyDescent="0.2">
      <c r="A113" s="130" t="s">
        <v>1427</v>
      </c>
      <c r="B113" s="131"/>
      <c r="C113" s="129">
        <v>0.114013529345849</v>
      </c>
      <c r="D113" s="129">
        <v>5.2255997073410496</v>
      </c>
    </row>
    <row r="114" spans="1:4" ht="12.75" x14ac:dyDescent="0.2">
      <c r="A114" s="130" t="s">
        <v>1428</v>
      </c>
      <c r="B114" s="131"/>
      <c r="C114" s="129">
        <v>0.67151413338821697</v>
      </c>
      <c r="D114" s="129">
        <v>6.0459083025103704</v>
      </c>
    </row>
    <row r="115" spans="1:4" ht="12.75" x14ac:dyDescent="0.2">
      <c r="A115" s="130" t="s">
        <v>1429</v>
      </c>
      <c r="B115" s="131"/>
      <c r="C115" s="129">
        <v>5.35004784682861E-3</v>
      </c>
      <c r="D115" s="129">
        <v>6.8014158400351903</v>
      </c>
    </row>
    <row r="116" spans="1:4" ht="12.75" x14ac:dyDescent="0.2">
      <c r="A116" s="130" t="s">
        <v>1430</v>
      </c>
      <c r="B116" s="131"/>
      <c r="C116" s="129">
        <v>2.3155908723499499</v>
      </c>
      <c r="D116" s="129">
        <v>8.6167018012973404</v>
      </c>
    </row>
    <row r="117" spans="1:4" ht="12.75" x14ac:dyDescent="0.2">
      <c r="A117" s="130" t="s">
        <v>1431</v>
      </c>
      <c r="B117" s="131"/>
      <c r="C117" s="129">
        <v>1.0439809152100801</v>
      </c>
      <c r="D117" s="129">
        <v>9.1209349816012093</v>
      </c>
    </row>
    <row r="118" spans="1:4" ht="12.75" x14ac:dyDescent="0.2">
      <c r="A118" s="130" t="s">
        <v>1432</v>
      </c>
      <c r="B118" s="131"/>
      <c r="C118" s="129">
        <v>0.420493546224112</v>
      </c>
      <c r="D118" s="129">
        <v>9.3869180292911096</v>
      </c>
    </row>
    <row r="119" spans="1:4" ht="12.75" x14ac:dyDescent="0.2">
      <c r="A119" s="130" t="s">
        <v>1433</v>
      </c>
      <c r="B119" s="131"/>
      <c r="C119" s="129">
        <v>5.8484153660512503E-2</v>
      </c>
      <c r="D119" s="129">
        <v>5.3943971691109596</v>
      </c>
    </row>
    <row r="120" spans="1:4" ht="12.75" x14ac:dyDescent="0.2">
      <c r="A120" s="130" t="s">
        <v>1434</v>
      </c>
      <c r="B120" s="131"/>
      <c r="C120" s="129">
        <v>0.23126494520278901</v>
      </c>
      <c r="D120" s="129">
        <v>6.3446584626475904</v>
      </c>
    </row>
    <row r="121" spans="1:4" ht="12.75" x14ac:dyDescent="0.2">
      <c r="A121" s="130" t="s">
        <v>1435</v>
      </c>
      <c r="B121" s="131"/>
      <c r="C121" s="129">
        <v>0.75341332392462901</v>
      </c>
      <c r="D121" s="129">
        <v>5.9009025545810401</v>
      </c>
    </row>
    <row r="122" spans="1:4" ht="12.75" x14ac:dyDescent="0.2">
      <c r="A122" s="130" t="s">
        <v>1436</v>
      </c>
      <c r="B122" s="131"/>
      <c r="C122" s="129">
        <v>0.362404429412575</v>
      </c>
      <c r="D122" s="129">
        <v>7.6847769944132498</v>
      </c>
    </row>
    <row r="123" spans="1:4" ht="12.75" x14ac:dyDescent="0.2">
      <c r="A123" s="130" t="s">
        <v>1437</v>
      </c>
      <c r="B123" s="131"/>
      <c r="C123" s="129">
        <v>0.414227191688884</v>
      </c>
      <c r="D123" s="129">
        <v>5.96680863221584</v>
      </c>
    </row>
    <row r="124" spans="1:4" ht="12.75" x14ac:dyDescent="0.2">
      <c r="A124" s="130" t="s">
        <v>1438</v>
      </c>
      <c r="B124" s="131"/>
      <c r="C124" s="129">
        <v>7.7188758283273498E-2</v>
      </c>
      <c r="D124" s="129">
        <v>6.6874897249185103</v>
      </c>
    </row>
    <row r="125" spans="1:4" ht="12.75" x14ac:dyDescent="0.2">
      <c r="A125" s="130" t="s">
        <v>1439</v>
      </c>
      <c r="B125" s="131"/>
      <c r="C125" s="129">
        <v>4.6884896359450101</v>
      </c>
      <c r="D125" s="129">
        <v>5.8670808737876801</v>
      </c>
    </row>
    <row r="126" spans="1:4" ht="12.75" x14ac:dyDescent="0.2">
      <c r="A126" s="130" t="s">
        <v>1440</v>
      </c>
      <c r="B126" s="131"/>
      <c r="C126" s="129">
        <v>2.4455413526085001</v>
      </c>
      <c r="D126" s="129">
        <v>7.3321402277126904</v>
      </c>
    </row>
    <row r="127" spans="1:4" ht="12.75" x14ac:dyDescent="0.2">
      <c r="A127" s="130" t="s">
        <v>1441</v>
      </c>
      <c r="B127" s="131"/>
      <c r="C127" s="129">
        <v>0.59895716832586399</v>
      </c>
      <c r="D127" s="129">
        <v>6.9950796981007404</v>
      </c>
    </row>
    <row r="128" spans="1:4" ht="12.75" x14ac:dyDescent="0.2">
      <c r="A128" s="130" t="s">
        <v>1442</v>
      </c>
      <c r="B128" s="131"/>
      <c r="C128" s="129">
        <v>0.15914576519551199</v>
      </c>
      <c r="D128" s="129">
        <v>7.9274700464045198</v>
      </c>
    </row>
    <row r="129" spans="1:4" ht="12.75" x14ac:dyDescent="0.2">
      <c r="A129" s="130" t="s">
        <v>1443</v>
      </c>
      <c r="B129" s="131"/>
      <c r="C129" s="129">
        <v>7.0953327087262597E-2</v>
      </c>
      <c r="D129" s="129">
        <v>6.1311617910792604</v>
      </c>
    </row>
    <row r="130" spans="1:4" ht="12.75" x14ac:dyDescent="0.2">
      <c r="A130" s="130" t="s">
        <v>1444</v>
      </c>
      <c r="B130" s="131"/>
      <c r="C130" s="129">
        <v>0.22847750499654501</v>
      </c>
      <c r="D130" s="129">
        <v>6.8348668041988798</v>
      </c>
    </row>
    <row r="131" spans="1:4" ht="12.75" x14ac:dyDescent="0.2">
      <c r="A131" s="130" t="s">
        <v>1445</v>
      </c>
      <c r="B131" s="131"/>
      <c r="C131" s="129">
        <v>0</v>
      </c>
      <c r="D131" s="129">
        <v>6.0549895505407196</v>
      </c>
    </row>
    <row r="132" spans="1:4" ht="12.75" x14ac:dyDescent="0.2">
      <c r="A132" s="130" t="s">
        <v>1446</v>
      </c>
      <c r="B132" s="131"/>
      <c r="C132" s="129">
        <v>0.56755155927115197</v>
      </c>
      <c r="D132" s="129">
        <v>5.2098792349997298</v>
      </c>
    </row>
    <row r="133" spans="1:4" ht="12.75" x14ac:dyDescent="0.2">
      <c r="A133" s="130" t="s">
        <v>1447</v>
      </c>
      <c r="B133" s="131"/>
      <c r="C133" s="129">
        <v>4.0873462983578204</v>
      </c>
      <c r="D133" s="129">
        <v>2.6330868213241301</v>
      </c>
    </row>
    <row r="134" spans="1:4" ht="12.75" x14ac:dyDescent="0.2">
      <c r="A134" s="130" t="s">
        <v>1448</v>
      </c>
      <c r="B134" s="131"/>
      <c r="C134" s="129">
        <v>0.59341550802921395</v>
      </c>
      <c r="D134" s="129">
        <v>1.15272416190878</v>
      </c>
    </row>
    <row r="135" spans="1:4" ht="12.75" x14ac:dyDescent="0.2">
      <c r="A135" s="130" t="s">
        <v>1449</v>
      </c>
      <c r="B135" s="131"/>
      <c r="C135" s="129">
        <v>1.0304758896049799</v>
      </c>
      <c r="D135" s="129">
        <v>0.80792591011146997</v>
      </c>
    </row>
    <row r="136" spans="1:4" ht="12.75" x14ac:dyDescent="0.2">
      <c r="A136" s="130" t="s">
        <v>1450</v>
      </c>
      <c r="B136" s="131"/>
      <c r="C136" s="129">
        <v>1.57705522676386</v>
      </c>
      <c r="D136" s="129">
        <v>0.85387994277812596</v>
      </c>
    </row>
    <row r="137" spans="1:4" ht="12.75" x14ac:dyDescent="0.2">
      <c r="A137" s="130" t="s">
        <v>1451</v>
      </c>
      <c r="B137" s="131"/>
      <c r="C137" s="129">
        <v>2.0340920901607902</v>
      </c>
      <c r="D137" s="129">
        <v>0.76243464738131705</v>
      </c>
    </row>
    <row r="138" spans="1:4" ht="12.75" x14ac:dyDescent="0.2">
      <c r="A138" s="130" t="s">
        <v>1452</v>
      </c>
      <c r="B138" s="131"/>
      <c r="C138" s="129">
        <v>1.2556362971597199</v>
      </c>
      <c r="D138" s="129">
        <v>5.93469987274222</v>
      </c>
    </row>
    <row r="139" spans="1:4" ht="12.75" x14ac:dyDescent="0.2">
      <c r="A139" s="130" t="s">
        <v>1453</v>
      </c>
      <c r="B139" s="131"/>
      <c r="C139" s="129">
        <v>1.47341560372384</v>
      </c>
      <c r="D139" s="129">
        <v>5.8056628854266901</v>
      </c>
    </row>
    <row r="140" spans="1:4" ht="12.75" x14ac:dyDescent="0.2">
      <c r="A140" s="130" t="s">
        <v>1454</v>
      </c>
      <c r="B140" s="131"/>
      <c r="C140" s="129">
        <v>0.112072244353982</v>
      </c>
      <c r="D140" s="129">
        <v>4.8436566500866096</v>
      </c>
    </row>
    <row r="141" spans="1:4" ht="12.75" x14ac:dyDescent="0.2">
      <c r="A141" s="130" t="s">
        <v>1455</v>
      </c>
      <c r="B141" s="131"/>
      <c r="C141" s="129">
        <v>0.112072244353982</v>
      </c>
      <c r="D141" s="129">
        <v>4.8436566500866096</v>
      </c>
    </row>
    <row r="142" spans="1:4" ht="12.75" x14ac:dyDescent="0.2">
      <c r="A142" s="130" t="s">
        <v>1456</v>
      </c>
      <c r="B142" s="131"/>
      <c r="C142" s="129">
        <v>0.24166209121112001</v>
      </c>
      <c r="D142" s="129">
        <v>0.18940245606077499</v>
      </c>
    </row>
    <row r="143" spans="1:4" ht="12.75" x14ac:dyDescent="0.2">
      <c r="A143" s="130" t="s">
        <v>1457</v>
      </c>
      <c r="B143" s="131"/>
      <c r="C143" s="129">
        <v>0.67767527891705204</v>
      </c>
      <c r="D143" s="129">
        <v>0</v>
      </c>
    </row>
    <row r="144" spans="1:4" ht="12.75" x14ac:dyDescent="0.2">
      <c r="A144" s="130" t="s">
        <v>1458</v>
      </c>
      <c r="B144" s="131"/>
      <c r="C144" s="129">
        <v>4.2273657988294504</v>
      </c>
      <c r="D144" s="129">
        <v>4.8247410479467598</v>
      </c>
    </row>
    <row r="145" spans="1:4" ht="12.75" x14ac:dyDescent="0.2">
      <c r="A145" s="130" t="s">
        <v>1459</v>
      </c>
      <c r="B145" s="131"/>
      <c r="C145" s="129">
        <v>0.72153705041483496</v>
      </c>
      <c r="D145" s="129">
        <v>-0.119656677964529</v>
      </c>
    </row>
    <row r="146" spans="1:4" ht="12.75" x14ac:dyDescent="0.2">
      <c r="A146" s="130" t="s">
        <v>1460</v>
      </c>
      <c r="B146" s="131"/>
      <c r="C146" s="129">
        <v>1.01509059481492</v>
      </c>
      <c r="D146" s="129">
        <v>0.83485734684115998</v>
      </c>
    </row>
    <row r="147" spans="1:4" ht="12.75" x14ac:dyDescent="0.2">
      <c r="A147" s="130" t="s">
        <v>1461</v>
      </c>
      <c r="B147" s="131"/>
      <c r="C147" s="129">
        <v>0.66700521922585698</v>
      </c>
      <c r="D147" s="129">
        <v>0.31759097076242498</v>
      </c>
    </row>
    <row r="148" spans="1:4" ht="12.75" x14ac:dyDescent="0.2">
      <c r="A148" s="130" t="s">
        <v>1462</v>
      </c>
      <c r="B148" s="131"/>
      <c r="C148" s="129">
        <v>0.21848160111450099</v>
      </c>
      <c r="D148" s="129">
        <v>8.9154811990221197E-2</v>
      </c>
    </row>
    <row r="149" spans="1:4" ht="12.75" x14ac:dyDescent="0.2">
      <c r="A149" s="130" t="s">
        <v>1463</v>
      </c>
      <c r="B149" s="131"/>
      <c r="C149" s="129">
        <v>0.67017475935783799</v>
      </c>
      <c r="D149" s="129">
        <v>0.321006970516519</v>
      </c>
    </row>
    <row r="150" spans="1:4" ht="12.75" x14ac:dyDescent="0.2">
      <c r="A150" s="130" t="s">
        <v>1464</v>
      </c>
      <c r="B150" s="131"/>
      <c r="C150" s="129">
        <v>0.54999074749558297</v>
      </c>
      <c r="D150" s="129">
        <v>0.50714071720259202</v>
      </c>
    </row>
    <row r="151" spans="1:4" ht="12.75" x14ac:dyDescent="0.2">
      <c r="A151" s="130" t="s">
        <v>1465</v>
      </c>
      <c r="B151" s="131"/>
      <c r="C151" s="129">
        <v>0.459307833120774</v>
      </c>
      <c r="D151" s="129">
        <v>0.59817613658501101</v>
      </c>
    </row>
    <row r="152" spans="1:4" ht="12.75" x14ac:dyDescent="0.2">
      <c r="A152" s="130" t="s">
        <v>1466</v>
      </c>
      <c r="B152" s="131"/>
      <c r="C152" s="129">
        <v>0.66389646946701997</v>
      </c>
      <c r="D152" s="129">
        <v>0.32554735409551799</v>
      </c>
    </row>
    <row r="153" spans="1:4" ht="12.75" x14ac:dyDescent="0.2">
      <c r="A153" s="130" t="s">
        <v>1467</v>
      </c>
      <c r="B153" s="131"/>
      <c r="C153" s="129">
        <v>8.9387101452351403E-2</v>
      </c>
      <c r="D153" s="129">
        <v>5.57227219709109</v>
      </c>
    </row>
    <row r="154" spans="1:4" ht="12.75" x14ac:dyDescent="0.2">
      <c r="A154" s="130" t="s">
        <v>1468</v>
      </c>
      <c r="B154" s="131"/>
      <c r="C154" s="129">
        <v>0.34929926406415701</v>
      </c>
      <c r="D154" s="129">
        <v>-1.06297646008412E-2</v>
      </c>
    </row>
    <row r="155" spans="1:4" ht="12.75" x14ac:dyDescent="0.2">
      <c r="A155" s="130" t="s">
        <v>1469</v>
      </c>
      <c r="B155" s="131"/>
      <c r="C155" s="129">
        <v>0.69735060725286901</v>
      </c>
      <c r="D155" s="129">
        <v>0.32110761213946598</v>
      </c>
    </row>
    <row r="156" spans="1:4" ht="12.75" x14ac:dyDescent="0.2">
      <c r="A156" s="130" t="s">
        <v>1470</v>
      </c>
      <c r="B156" s="131"/>
      <c r="C156" s="129">
        <v>0.93645789311259298</v>
      </c>
      <c r="D156" s="129">
        <v>-7.6465165178730296E-2</v>
      </c>
    </row>
    <row r="157" spans="1:4" ht="12.75" x14ac:dyDescent="0.2">
      <c r="A157" s="130" t="s">
        <v>1471</v>
      </c>
      <c r="B157" s="131"/>
      <c r="C157" s="129">
        <v>0.73634537049542503</v>
      </c>
      <c r="D157" s="129">
        <v>-3.5353998840338798</v>
      </c>
    </row>
    <row r="158" spans="1:4" ht="12.75" x14ac:dyDescent="0.2">
      <c r="A158" s="130" t="s">
        <v>1472</v>
      </c>
      <c r="B158" s="131"/>
      <c r="C158" s="129">
        <v>0.75892286675473897</v>
      </c>
      <c r="D158" s="129">
        <v>3.8333233472332302</v>
      </c>
    </row>
    <row r="159" spans="1:4" ht="12.75" x14ac:dyDescent="0.2">
      <c r="A159" s="130" t="s">
        <v>1473</v>
      </c>
      <c r="B159" s="131"/>
      <c r="C159" s="129">
        <v>0.217595491820954</v>
      </c>
      <c r="D159" s="129">
        <v>2.60443321870545</v>
      </c>
    </row>
    <row r="160" spans="1:4" ht="12.75" x14ac:dyDescent="0.2">
      <c r="A160" s="130" t="s">
        <v>1474</v>
      </c>
      <c r="B160" s="131"/>
      <c r="C160" s="129">
        <v>0</v>
      </c>
      <c r="D160" s="129">
        <v>1.81131915984784</v>
      </c>
    </row>
    <row r="161" spans="1:4" ht="12.75" x14ac:dyDescent="0.2">
      <c r="A161" s="130" t="s">
        <v>1475</v>
      </c>
      <c r="B161" s="131"/>
      <c r="C161" s="129">
        <v>1.33915270836264</v>
      </c>
      <c r="D161" s="129">
        <v>3.5444000949033501</v>
      </c>
    </row>
    <row r="162" spans="1:4" ht="12.75" x14ac:dyDescent="0.2">
      <c r="A162" s="130" t="s">
        <v>1476</v>
      </c>
      <c r="B162" s="131"/>
      <c r="C162" s="129">
        <v>0.228829998237149</v>
      </c>
      <c r="D162" s="129">
        <v>3.4477911797669201</v>
      </c>
    </row>
    <row r="163" spans="1:4" ht="12.75" x14ac:dyDescent="0.2">
      <c r="A163" s="130" t="s">
        <v>1477</v>
      </c>
      <c r="B163" s="131"/>
      <c r="C163" s="129">
        <v>0.74170302722350701</v>
      </c>
      <c r="D163" s="129">
        <v>-3.53481799660184</v>
      </c>
    </row>
    <row r="164" spans="1:4" ht="12.75" x14ac:dyDescent="0.2">
      <c r="A164" s="130" t="s">
        <v>1478</v>
      </c>
      <c r="B164" s="131"/>
      <c r="C164" s="129">
        <v>0.61323953375381901</v>
      </c>
      <c r="D164" s="129">
        <v>5.1142830604482699</v>
      </c>
    </row>
    <row r="165" spans="1:4" ht="12.75" x14ac:dyDescent="0.2">
      <c r="A165" s="130" t="s">
        <v>1479</v>
      </c>
      <c r="B165" s="131"/>
      <c r="C165" s="129">
        <v>0.13571993041748601</v>
      </c>
      <c r="D165" s="129">
        <v>3.5524325135477599</v>
      </c>
    </row>
    <row r="166" spans="1:4" ht="12.75" x14ac:dyDescent="0.2">
      <c r="A166" s="130" t="s">
        <v>1480</v>
      </c>
      <c r="B166" s="131"/>
      <c r="C166" s="129">
        <v>0.39056890381328202</v>
      </c>
      <c r="D166" s="129">
        <v>2.2564137913934399</v>
      </c>
    </row>
    <row r="167" spans="1:4" ht="12.75" x14ac:dyDescent="0.2">
      <c r="A167" s="130" t="s">
        <v>1481</v>
      </c>
      <c r="B167" s="131"/>
      <c r="C167" s="129">
        <v>0.85638959092476596</v>
      </c>
      <c r="D167" s="129">
        <v>1.4170191300358801</v>
      </c>
    </row>
    <row r="168" spans="1:4" ht="12.75" x14ac:dyDescent="0.2">
      <c r="A168" s="130" t="s">
        <v>1482</v>
      </c>
      <c r="B168" s="131"/>
      <c r="C168" s="129">
        <v>3.0537774637752601E-2</v>
      </c>
      <c r="D168" s="129">
        <v>1.1319799170050699</v>
      </c>
    </row>
    <row r="169" spans="1:4" ht="12.75" x14ac:dyDescent="0.2">
      <c r="A169" s="130" t="s">
        <v>1483</v>
      </c>
      <c r="B169" s="131"/>
      <c r="C169" s="129">
        <v>1.2708612303148901</v>
      </c>
      <c r="D169" s="129">
        <v>3.3388561515928399</v>
      </c>
    </row>
    <row r="170" spans="1:4" ht="12.75" x14ac:dyDescent="0.2">
      <c r="A170" s="130" t="s">
        <v>1484</v>
      </c>
      <c r="B170" s="131"/>
      <c r="C170" s="129">
        <v>0.163247234617488</v>
      </c>
      <c r="D170" s="129">
        <v>0.29373413097141299</v>
      </c>
    </row>
    <row r="171" spans="1:4" ht="12.75" x14ac:dyDescent="0.2">
      <c r="A171" s="130" t="s">
        <v>1485</v>
      </c>
      <c r="B171" s="131"/>
      <c r="C171" s="129">
        <v>0.78922182592443202</v>
      </c>
      <c r="D171" s="129">
        <v>-0.14706783101860699</v>
      </c>
    </row>
    <row r="172" spans="1:4" ht="12.75" x14ac:dyDescent="0.2">
      <c r="A172" s="130" t="s">
        <v>1486</v>
      </c>
      <c r="B172" s="131"/>
      <c r="C172" s="129">
        <v>2.88919102252073</v>
      </c>
      <c r="D172" s="129">
        <v>0.337364301679205</v>
      </c>
    </row>
    <row r="173" spans="1:4" ht="12.75" x14ac:dyDescent="0.2">
      <c r="A173" s="130" t="s">
        <v>1487</v>
      </c>
      <c r="B173" s="131"/>
      <c r="C173" s="129">
        <v>1.0728060192753901</v>
      </c>
      <c r="D173" s="129">
        <v>0.81023474301100995</v>
      </c>
    </row>
    <row r="174" spans="1:4" ht="12.75" x14ac:dyDescent="0.2">
      <c r="A174" s="130" t="s">
        <v>1488</v>
      </c>
      <c r="B174" s="131"/>
      <c r="C174" s="129">
        <v>0.83866829406967203</v>
      </c>
      <c r="D174" s="129">
        <v>3.9926381640734497E-2</v>
      </c>
    </row>
    <row r="175" spans="1:4" ht="12.75" x14ac:dyDescent="0.2">
      <c r="A175" s="130" t="s">
        <v>1489</v>
      </c>
      <c r="B175" s="131"/>
      <c r="C175" s="129">
        <v>0.94859106619832401</v>
      </c>
      <c r="D175" s="129">
        <v>1.3522091568860699</v>
      </c>
    </row>
    <row r="176" spans="1:4" ht="12.75" x14ac:dyDescent="0.2">
      <c r="A176" s="130" t="s">
        <v>1490</v>
      </c>
      <c r="B176" s="131"/>
      <c r="C176" s="129">
        <v>1.3971642809584</v>
      </c>
      <c r="D176" s="129">
        <v>0.57315745083194203</v>
      </c>
    </row>
    <row r="177" spans="1:4" ht="12.75" x14ac:dyDescent="0.2">
      <c r="A177" s="130" t="s">
        <v>1491</v>
      </c>
      <c r="B177" s="131"/>
      <c r="C177" s="129">
        <v>2.8295719156288901</v>
      </c>
      <c r="D177" s="129">
        <v>3.2137720208407901</v>
      </c>
    </row>
    <row r="178" spans="1:4" ht="12.75" x14ac:dyDescent="0.2">
      <c r="A178" s="130" t="s">
        <v>1492</v>
      </c>
      <c r="B178" s="131"/>
      <c r="C178" s="129">
        <v>6.9558824301990203</v>
      </c>
      <c r="D178" s="129">
        <v>2.3270598890869398</v>
      </c>
    </row>
    <row r="179" spans="1:4" ht="12.75" x14ac:dyDescent="0.2">
      <c r="A179" s="130" t="s">
        <v>1493</v>
      </c>
      <c r="B179" s="131"/>
      <c r="C179" s="129">
        <v>0.11376810396840301</v>
      </c>
      <c r="D179" s="129">
        <v>3.2872637091612402</v>
      </c>
    </row>
    <row r="180" spans="1:4" ht="12.75" x14ac:dyDescent="0.2">
      <c r="A180" s="130" t="s">
        <v>1494</v>
      </c>
      <c r="B180" s="131"/>
      <c r="C180" s="129">
        <v>-1.45379246907921E-2</v>
      </c>
      <c r="D180" s="129">
        <v>1.9091812700834301</v>
      </c>
    </row>
    <row r="181" spans="1:4" ht="12.75" x14ac:dyDescent="0.2">
      <c r="A181" s="130" t="s">
        <v>1495</v>
      </c>
      <c r="B181" s="131"/>
      <c r="C181" s="129">
        <v>0.45446520808153901</v>
      </c>
      <c r="D181" s="129">
        <v>3.1001683145916901</v>
      </c>
    </row>
    <row r="182" spans="1:4" ht="12.75" x14ac:dyDescent="0.2">
      <c r="A182" s="130" t="s">
        <v>1496</v>
      </c>
      <c r="B182" s="131"/>
      <c r="C182" s="129">
        <v>1.4098212565337001</v>
      </c>
      <c r="D182" s="129">
        <v>6.1386031178325204</v>
      </c>
    </row>
    <row r="183" spans="1:4" ht="12.75" x14ac:dyDescent="0.2">
      <c r="A183" s="130" t="s">
        <v>1497</v>
      </c>
      <c r="B183" s="131"/>
      <c r="C183" s="129">
        <v>0.115095302240924</v>
      </c>
      <c r="D183" s="129">
        <v>1.12404447514201</v>
      </c>
    </row>
    <row r="184" spans="1:4" ht="12.75" x14ac:dyDescent="0.2">
      <c r="A184" s="130" t="s">
        <v>1498</v>
      </c>
      <c r="B184" s="131"/>
      <c r="C184" s="129">
        <v>2.2755606467321101</v>
      </c>
      <c r="D184" s="129">
        <v>0.24111498980071799</v>
      </c>
    </row>
    <row r="185" spans="1:4" ht="12.75" x14ac:dyDescent="0.2">
      <c r="A185" s="130" t="s">
        <v>1499</v>
      </c>
      <c r="B185" s="131"/>
      <c r="C185" s="129">
        <v>0.232489717776271</v>
      </c>
      <c r="D185" s="129">
        <v>0.42117747482244899</v>
      </c>
    </row>
    <row r="186" spans="1:4" ht="12.75" x14ac:dyDescent="0.2">
      <c r="A186" s="130" t="s">
        <v>1500</v>
      </c>
      <c r="B186" s="131"/>
      <c r="C186" s="129">
        <v>6.0502562798782702E-2</v>
      </c>
      <c r="D186" s="129">
        <v>0.41585966905657801</v>
      </c>
    </row>
    <row r="187" spans="1:4" ht="12.75" x14ac:dyDescent="0.2">
      <c r="A187" s="130" t="s">
        <v>1501</v>
      </c>
      <c r="B187" s="131"/>
      <c r="C187" s="129">
        <v>3.9136748826858598</v>
      </c>
      <c r="D187" s="129">
        <v>0.59670639548508797</v>
      </c>
    </row>
    <row r="188" spans="1:4" ht="12.75" x14ac:dyDescent="0.2">
      <c r="A188" s="130" t="s">
        <v>1502</v>
      </c>
      <c r="B188" s="131"/>
      <c r="C188" s="129">
        <v>0.19613156307468099</v>
      </c>
      <c r="D188" s="129">
        <v>0.25414629374299502</v>
      </c>
    </row>
    <row r="189" spans="1:4" ht="12.75" x14ac:dyDescent="0.2">
      <c r="A189" s="130" t="s">
        <v>1503</v>
      </c>
      <c r="B189" s="131"/>
      <c r="C189" s="129">
        <v>0.23302312615544299</v>
      </c>
      <c r="D189" s="129">
        <v>1.1230468486179599</v>
      </c>
    </row>
    <row r="190" spans="1:4" ht="12.75" x14ac:dyDescent="0.2">
      <c r="A190" s="130" t="s">
        <v>1504</v>
      </c>
      <c r="B190" s="131"/>
      <c r="C190" s="129">
        <v>2.7739851252809901E-2</v>
      </c>
      <c r="D190" s="129">
        <v>2.05046542147837</v>
      </c>
    </row>
    <row r="191" spans="1:4" ht="12.75" x14ac:dyDescent="0.2">
      <c r="A191" s="130" t="s">
        <v>1505</v>
      </c>
      <c r="B191" s="131"/>
      <c r="C191" s="129">
        <v>2.40850101988701</v>
      </c>
      <c r="D191" s="129">
        <v>3.1458889930048999</v>
      </c>
    </row>
    <row r="192" spans="1:4" ht="12.75" x14ac:dyDescent="0.2">
      <c r="A192" s="130" t="s">
        <v>1506</v>
      </c>
      <c r="B192" s="131"/>
      <c r="C192" s="129">
        <v>0.99098890433820797</v>
      </c>
      <c r="D192" s="129">
        <v>3.3160750342884602</v>
      </c>
    </row>
    <row r="193" spans="1:4" ht="12.75" x14ac:dyDescent="0.2">
      <c r="A193" s="130" t="s">
        <v>1507</v>
      </c>
      <c r="B193" s="131"/>
      <c r="C193" s="129">
        <v>0.59193879331104904</v>
      </c>
      <c r="D193" s="129">
        <v>1.26575479711393</v>
      </c>
    </row>
    <row r="194" spans="1:4" ht="12.75" x14ac:dyDescent="0.2">
      <c r="A194" s="130" t="s">
        <v>1508</v>
      </c>
      <c r="B194" s="131"/>
      <c r="C194" s="129">
        <v>0.64968063657626496</v>
      </c>
      <c r="D194" s="129">
        <v>1.3760897048067</v>
      </c>
    </row>
    <row r="195" spans="1:4" ht="12.75" x14ac:dyDescent="0.2">
      <c r="A195" s="130" t="s">
        <v>1509</v>
      </c>
      <c r="B195" s="131"/>
      <c r="C195" s="129">
        <v>0.43896059002427101</v>
      </c>
      <c r="D195" s="129">
        <v>1.06501737602347</v>
      </c>
    </row>
    <row r="196" spans="1:4" ht="12.75" x14ac:dyDescent="0.2">
      <c r="A196" s="130" t="s">
        <v>1510</v>
      </c>
      <c r="B196" s="131"/>
      <c r="C196" s="129">
        <v>1.5652029003027901</v>
      </c>
      <c r="D196" s="129">
        <v>4.0121561041170102</v>
      </c>
    </row>
    <row r="197" spans="1:4" ht="12.75" x14ac:dyDescent="0.2">
      <c r="A197" s="130" t="s">
        <v>1511</v>
      </c>
      <c r="B197" s="131"/>
      <c r="C197" s="129">
        <v>4.0700695639042201E-3</v>
      </c>
      <c r="D197" s="129">
        <v>0.13976794926172001</v>
      </c>
    </row>
    <row r="198" spans="1:4" ht="12.75" x14ac:dyDescent="0.2">
      <c r="A198" s="130" t="s">
        <v>1512</v>
      </c>
      <c r="B198" s="131"/>
      <c r="C198" s="129">
        <v>0.62165814582684498</v>
      </c>
      <c r="D198" s="129">
        <v>4.8866971429903198E-2</v>
      </c>
    </row>
    <row r="199" spans="1:4" ht="12.75" x14ac:dyDescent="0.2">
      <c r="A199" s="130" t="s">
        <v>1513</v>
      </c>
      <c r="B199" s="131"/>
      <c r="C199" s="129">
        <v>0.19603794287011</v>
      </c>
      <c r="D199" s="129">
        <v>0.895827991572125</v>
      </c>
    </row>
    <row r="200" spans="1:4" ht="12.75" x14ac:dyDescent="0.2">
      <c r="A200" s="130" t="s">
        <v>1514</v>
      </c>
      <c r="B200" s="131"/>
      <c r="C200" s="129">
        <v>2.2162145645173101</v>
      </c>
      <c r="D200" s="129">
        <v>2.91309811846804</v>
      </c>
    </row>
    <row r="201" spans="1:4" ht="12.75" x14ac:dyDescent="0.2">
      <c r="A201" s="130" t="s">
        <v>1515</v>
      </c>
      <c r="B201" s="131"/>
      <c r="C201" s="129">
        <v>1.4591324356414499</v>
      </c>
      <c r="D201" s="129">
        <v>5.05916019716223</v>
      </c>
    </row>
    <row r="202" spans="1:4" ht="12.75" x14ac:dyDescent="0.2">
      <c r="A202" s="130" t="s">
        <v>1516</v>
      </c>
      <c r="B202" s="131"/>
      <c r="C202" s="129">
        <v>1.00132170166638</v>
      </c>
      <c r="D202" s="129">
        <v>5.3084120514360604</v>
      </c>
    </row>
    <row r="203" spans="1:4" ht="12.75" x14ac:dyDescent="0.2">
      <c r="A203" s="130" t="s">
        <v>1517</v>
      </c>
      <c r="B203" s="131"/>
      <c r="C203" s="129">
        <v>0.67711092141326401</v>
      </c>
      <c r="D203" s="129">
        <v>7.1473668413449998</v>
      </c>
    </row>
    <row r="204" spans="1:4" ht="12.75" x14ac:dyDescent="0.2">
      <c r="A204" s="130" t="s">
        <v>1518</v>
      </c>
      <c r="B204" s="131"/>
      <c r="C204" s="129">
        <v>2.7262867016749701</v>
      </c>
      <c r="D204" s="129">
        <v>6.38928294201102</v>
      </c>
    </row>
    <row r="205" spans="1:4" ht="12.75" x14ac:dyDescent="0.2">
      <c r="A205" s="130" t="s">
        <v>1519</v>
      </c>
      <c r="B205" s="131"/>
      <c r="C205" s="129">
        <v>0.84131784915700003</v>
      </c>
      <c r="D205" s="129">
        <v>10.1022535327795</v>
      </c>
    </row>
    <row r="206" spans="1:4" ht="12.75" x14ac:dyDescent="0.2">
      <c r="A206" s="130" t="s">
        <v>1520</v>
      </c>
      <c r="B206" s="131"/>
      <c r="C206" s="129">
        <v>1.0770635794363701</v>
      </c>
      <c r="D206" s="129">
        <v>12.4508828448106</v>
      </c>
    </row>
    <row r="207" spans="1:4" ht="12.75" x14ac:dyDescent="0.2">
      <c r="A207" s="130" t="s">
        <v>1521</v>
      </c>
      <c r="B207" s="131"/>
      <c r="C207" s="129">
        <v>9.1341109951865895E-2</v>
      </c>
      <c r="D207" s="129">
        <v>5.6527211194275298</v>
      </c>
    </row>
    <row r="208" spans="1:4" ht="12.75" x14ac:dyDescent="0.2">
      <c r="A208" s="130" t="s">
        <v>1522</v>
      </c>
      <c r="B208" s="131"/>
      <c r="C208" s="129">
        <v>1.7736337467282699</v>
      </c>
      <c r="D208" s="129">
        <v>5.3125422092085604</v>
      </c>
    </row>
    <row r="209" spans="1:4" ht="12.75" x14ac:dyDescent="0.2">
      <c r="A209" s="130" t="s">
        <v>1523</v>
      </c>
      <c r="B209" s="131"/>
      <c r="C209" s="129">
        <v>0.43389057103359602</v>
      </c>
      <c r="D209" s="129">
        <v>9.8319396444246099</v>
      </c>
    </row>
    <row r="210" spans="1:4" ht="12.75" x14ac:dyDescent="0.2">
      <c r="A210" s="130" t="s">
        <v>1524</v>
      </c>
      <c r="B210" s="131"/>
      <c r="C210" s="129">
        <v>1.0907793483122801</v>
      </c>
      <c r="D210" s="129">
        <v>12.669528223035</v>
      </c>
    </row>
    <row r="211" spans="1:4" ht="12.75" x14ac:dyDescent="0.2">
      <c r="A211" s="130" t="s">
        <v>1525</v>
      </c>
      <c r="B211" s="131"/>
      <c r="C211" s="129">
        <v>2.8474492849704398</v>
      </c>
      <c r="D211" s="129">
        <v>12.825522947365</v>
      </c>
    </row>
    <row r="212" spans="1:4" ht="12.75" x14ac:dyDescent="0.2">
      <c r="A212" s="130" t="s">
        <v>1526</v>
      </c>
      <c r="B212" s="131"/>
      <c r="C212" s="129">
        <v>0.12872316278222501</v>
      </c>
      <c r="D212" s="129">
        <v>0.95871364206991405</v>
      </c>
    </row>
    <row r="213" spans="1:4" ht="12.75" x14ac:dyDescent="0.2">
      <c r="A213" s="130" t="s">
        <v>1527</v>
      </c>
      <c r="B213" s="131"/>
      <c r="C213" s="129">
        <v>0.44383473522183597</v>
      </c>
      <c r="D213" s="129">
        <v>1.9133499381996</v>
      </c>
    </row>
    <row r="214" spans="1:4" ht="12.75" x14ac:dyDescent="0.2">
      <c r="A214" s="130" t="s">
        <v>1528</v>
      </c>
      <c r="B214" s="131"/>
      <c r="C214" s="129">
        <v>0.13073138598529499</v>
      </c>
      <c r="D214" s="129">
        <v>0.99606278225927003</v>
      </c>
    </row>
    <row r="215" spans="1:4" ht="12.75" x14ac:dyDescent="0.2">
      <c r="A215" s="130" t="s">
        <v>1529</v>
      </c>
      <c r="B215" s="131"/>
      <c r="C215" s="129">
        <v>2.2361852879371199E-2</v>
      </c>
      <c r="D215" s="129">
        <v>0.95687660158378895</v>
      </c>
    </row>
    <row r="216" spans="1:4" ht="12.75" x14ac:dyDescent="0.2">
      <c r="A216" s="130" t="s">
        <v>1530</v>
      </c>
      <c r="B216" s="131"/>
      <c r="C216" s="129">
        <v>0.130062670627831</v>
      </c>
      <c r="D216" s="129">
        <v>0.95170928874049798</v>
      </c>
    </row>
    <row r="217" spans="1:4" ht="12.75" x14ac:dyDescent="0.2">
      <c r="A217" s="130" t="s">
        <v>1531</v>
      </c>
      <c r="B217" s="131"/>
      <c r="C217" s="129">
        <v>0.81333195037309802</v>
      </c>
      <c r="D217" s="129">
        <v>0.18705314486480301</v>
      </c>
    </row>
    <row r="218" spans="1:4" ht="12.75" x14ac:dyDescent="0.2">
      <c r="A218" s="130" t="s">
        <v>1532</v>
      </c>
      <c r="B218" s="131"/>
      <c r="C218" s="129">
        <v>3.4151171999399899</v>
      </c>
      <c r="D218" s="129">
        <v>5.3833061594469003</v>
      </c>
    </row>
    <row r="219" spans="1:4" ht="12.75" x14ac:dyDescent="0.2">
      <c r="A219" s="130" t="s">
        <v>1533</v>
      </c>
      <c r="B219" s="131"/>
      <c r="C219" s="129">
        <v>2.5970611358366398</v>
      </c>
      <c r="D219" s="129">
        <v>-8.3889434289974196E-2</v>
      </c>
    </row>
    <row r="220" spans="1:4" ht="12.75" x14ac:dyDescent="0.2">
      <c r="A220" s="130" t="s">
        <v>1534</v>
      </c>
      <c r="B220" s="131"/>
      <c r="C220" s="129">
        <v>0.206742103206008</v>
      </c>
      <c r="D220" s="129">
        <v>0.45846253927379799</v>
      </c>
    </row>
    <row r="221" spans="1:4" ht="12.75" x14ac:dyDescent="0.2">
      <c r="A221" s="130" t="s">
        <v>1535</v>
      </c>
      <c r="B221" s="131"/>
      <c r="C221" s="129">
        <v>1.4537757754359899</v>
      </c>
      <c r="D221" s="129">
        <v>0.80862610233911203</v>
      </c>
    </row>
    <row r="222" spans="1:4" ht="12.75" x14ac:dyDescent="0.2">
      <c r="A222" s="130" t="s">
        <v>1536</v>
      </c>
      <c r="B222" s="131"/>
      <c r="C222" s="129">
        <v>2.0088407113472702</v>
      </c>
      <c r="D222" s="129">
        <v>0.105520771328121</v>
      </c>
    </row>
    <row r="223" spans="1:4" ht="12.75" x14ac:dyDescent="0.2">
      <c r="A223" s="130" t="s">
        <v>1537</v>
      </c>
      <c r="B223" s="131"/>
      <c r="C223" s="129">
        <v>0</v>
      </c>
      <c r="D223" s="129">
        <v>0.243900620088041</v>
      </c>
    </row>
    <row r="224" spans="1:4" ht="12.75" x14ac:dyDescent="0.2">
      <c r="A224" s="130" t="s">
        <v>1538</v>
      </c>
      <c r="B224" s="131"/>
      <c r="C224" s="129">
        <v>1.01671324058037</v>
      </c>
      <c r="D224" s="129">
        <v>3.5452995053330598</v>
      </c>
    </row>
    <row r="225" spans="1:4" ht="12.75" x14ac:dyDescent="0.2">
      <c r="A225" s="130" t="s">
        <v>1539</v>
      </c>
      <c r="B225" s="131"/>
      <c r="C225" s="129">
        <v>0.25566684407933199</v>
      </c>
      <c r="D225" s="129">
        <v>1.96719688443064</v>
      </c>
    </row>
    <row r="226" spans="1:4" ht="12.75" x14ac:dyDescent="0.2">
      <c r="A226" s="130" t="s">
        <v>1540</v>
      </c>
      <c r="B226" s="131"/>
      <c r="C226" s="129">
        <v>0</v>
      </c>
      <c r="D226" s="129">
        <v>0</v>
      </c>
    </row>
    <row r="227" spans="1:4" ht="12.75" x14ac:dyDescent="0.2">
      <c r="A227" s="130" t="s">
        <v>1541</v>
      </c>
      <c r="B227" s="131"/>
      <c r="C227" s="129">
        <v>0</v>
      </c>
      <c r="D227" s="129">
        <v>0</v>
      </c>
    </row>
    <row r="228" spans="1:4" ht="12.75" x14ac:dyDescent="0.2">
      <c r="A228" s="130" t="s">
        <v>1542</v>
      </c>
      <c r="B228" s="131"/>
      <c r="C228" s="129">
        <v>0.72235832335477901</v>
      </c>
      <c r="D228" s="129">
        <v>0</v>
      </c>
    </row>
    <row r="229" spans="1:4" ht="12.75" x14ac:dyDescent="0.2">
      <c r="A229" s="130" t="s">
        <v>1543</v>
      </c>
      <c r="B229" s="131"/>
      <c r="C229" s="129">
        <v>0</v>
      </c>
      <c r="D229" s="129">
        <v>8.1940423267107904E-2</v>
      </c>
    </row>
    <row r="230" spans="1:4" ht="12.75" x14ac:dyDescent="0.2">
      <c r="A230" s="130" t="s">
        <v>1544</v>
      </c>
      <c r="B230" s="131"/>
      <c r="C230" s="129">
        <v>1.1731723899455799</v>
      </c>
      <c r="D230" s="129">
        <v>1.5695869285770701</v>
      </c>
    </row>
    <row r="231" spans="1:4" ht="12.75" x14ac:dyDescent="0.2">
      <c r="A231" s="130" t="s">
        <v>1545</v>
      </c>
      <c r="B231" s="131"/>
      <c r="C231" s="129">
        <v>2.8989736999838902</v>
      </c>
      <c r="D231" s="129">
        <v>0</v>
      </c>
    </row>
    <row r="232" spans="1:4" ht="12.75" x14ac:dyDescent="0.2">
      <c r="A232" s="130" t="s">
        <v>1546</v>
      </c>
      <c r="B232" s="131"/>
      <c r="C232" s="129">
        <v>-0.103358254617809</v>
      </c>
      <c r="D232" s="129">
        <v>9.6629627788276107</v>
      </c>
    </row>
    <row r="233" spans="1:4" ht="12.75" x14ac:dyDescent="0.2">
      <c r="A233" s="130" t="s">
        <v>1547</v>
      </c>
      <c r="B233" s="131"/>
      <c r="C233" s="129">
        <v>0.70638904002065905</v>
      </c>
      <c r="D233" s="129">
        <v>9.8463360185797395</v>
      </c>
    </row>
    <row r="234" spans="1:4" ht="12.75" x14ac:dyDescent="0.2">
      <c r="A234" s="130" t="s">
        <v>1548</v>
      </c>
      <c r="B234" s="131"/>
      <c r="C234" s="129">
        <v>-0.10310418017577901</v>
      </c>
      <c r="D234" s="129">
        <v>9.6656227949687299</v>
      </c>
    </row>
    <row r="235" spans="1:4" ht="12.75" x14ac:dyDescent="0.2">
      <c r="A235" s="130" t="s">
        <v>1549</v>
      </c>
      <c r="B235" s="131"/>
      <c r="C235" s="129">
        <v>-0.103390738630699</v>
      </c>
      <c r="D235" s="129">
        <v>9.6630276214961004</v>
      </c>
    </row>
    <row r="236" spans="1:4" ht="12.75" x14ac:dyDescent="0.2">
      <c r="A236" s="130" t="s">
        <v>1550</v>
      </c>
      <c r="B236" s="131"/>
      <c r="C236" s="129">
        <v>0</v>
      </c>
      <c r="D236" s="129">
        <v>4.2824761831936202</v>
      </c>
    </row>
    <row r="237" spans="1:4" ht="12.75" x14ac:dyDescent="0.2">
      <c r="A237" s="130" t="s">
        <v>1551</v>
      </c>
      <c r="B237" s="131"/>
      <c r="C237" s="129">
        <v>0</v>
      </c>
      <c r="D237" s="129">
        <v>4.2824761831936202</v>
      </c>
    </row>
    <row r="238" spans="1:4" ht="12.75" x14ac:dyDescent="0.2">
      <c r="A238" s="130" t="s">
        <v>1552</v>
      </c>
      <c r="B238" s="131"/>
      <c r="C238" s="129">
        <v>5.5586523578813801E-2</v>
      </c>
      <c r="D238" s="129">
        <v>0.24700430723844799</v>
      </c>
    </row>
    <row r="239" spans="1:4" ht="12.75" x14ac:dyDescent="0.2">
      <c r="A239" s="130" t="s">
        <v>1553</v>
      </c>
      <c r="B239" s="131"/>
      <c r="C239" s="129">
        <v>9.9134074311309994E-2</v>
      </c>
      <c r="D239" s="129">
        <v>0.24726787248512999</v>
      </c>
    </row>
    <row r="240" spans="1:4" ht="12.75" x14ac:dyDescent="0.2">
      <c r="A240" s="130" t="s">
        <v>1554</v>
      </c>
      <c r="B240" s="131"/>
      <c r="C240" s="129">
        <v>5.5560901520885803E-2</v>
      </c>
      <c r="D240" s="129">
        <v>0.24700302924130599</v>
      </c>
    </row>
    <row r="241" spans="1:4" ht="12.75" x14ac:dyDescent="0.2">
      <c r="A241" s="130" t="s">
        <v>1555</v>
      </c>
      <c r="B241" s="131"/>
      <c r="C241" s="129">
        <v>0.10129933882495901</v>
      </c>
      <c r="D241" s="129">
        <v>0.116087613047431</v>
      </c>
    </row>
    <row r="242" spans="1:4" ht="12.75" x14ac:dyDescent="0.2">
      <c r="A242" s="130" t="s">
        <v>1556</v>
      </c>
      <c r="B242" s="131"/>
      <c r="C242" s="129">
        <v>0.10130020986987399</v>
      </c>
      <c r="D242" s="129">
        <v>0.116087888138241</v>
      </c>
    </row>
    <row r="243" spans="1:4" ht="12.75" x14ac:dyDescent="0.2">
      <c r="A243" s="130" t="s">
        <v>1557</v>
      </c>
      <c r="B243" s="131"/>
      <c r="C243" s="129">
        <v>0.101432303304914</v>
      </c>
      <c r="D243" s="129">
        <v>0.116229590236688</v>
      </c>
    </row>
    <row r="244" spans="1:4" ht="12.75" x14ac:dyDescent="0.2">
      <c r="A244" s="130" t="s">
        <v>1558</v>
      </c>
      <c r="B244" s="131"/>
      <c r="C244" s="129">
        <v>0.101433086711267</v>
      </c>
      <c r="D244" s="129">
        <v>0.11623051795039401</v>
      </c>
    </row>
    <row r="245" spans="1:4" ht="12.75" x14ac:dyDescent="0.2">
      <c r="A245" s="130" t="s">
        <v>1559</v>
      </c>
      <c r="B245" s="131"/>
      <c r="C245" s="129">
        <v>-0.20895684705895401</v>
      </c>
      <c r="D245" s="129">
        <v>0.25027681027202803</v>
      </c>
    </row>
    <row r="246" spans="1:4" ht="12.75" x14ac:dyDescent="0.2">
      <c r="A246" s="130" t="s">
        <v>1560</v>
      </c>
      <c r="B246" s="131"/>
      <c r="C246" s="129">
        <v>-0.20821710210261299</v>
      </c>
      <c r="D246" s="129">
        <v>0.24949305543678199</v>
      </c>
    </row>
    <row r="247" spans="1:4" ht="12.75" x14ac:dyDescent="0.2">
      <c r="A247" s="130" t="s">
        <v>1561</v>
      </c>
      <c r="B247" s="131"/>
      <c r="C247" s="129">
        <v>0.414387780720539</v>
      </c>
      <c r="D247" s="129">
        <v>7.7028995411178303E-4</v>
      </c>
    </row>
    <row r="248" spans="1:4" ht="12.75" x14ac:dyDescent="0.2">
      <c r="A248" s="130" t="s">
        <v>1562</v>
      </c>
      <c r="B248" s="131"/>
      <c r="C248" s="129">
        <v>1.4518584320026799</v>
      </c>
      <c r="D248" s="129">
        <v>0.24509055657324</v>
      </c>
    </row>
    <row r="249" spans="1:4" ht="12.75" x14ac:dyDescent="0.2">
      <c r="A249" s="130" t="s">
        <v>1563</v>
      </c>
      <c r="B249" s="131"/>
      <c r="C249" s="129">
        <v>2.28071350820951</v>
      </c>
      <c r="D249" s="129">
        <v>4.8924292143427</v>
      </c>
    </row>
    <row r="250" spans="1:4" ht="12.75" x14ac:dyDescent="0.2">
      <c r="A250" s="130" t="s">
        <v>1564</v>
      </c>
      <c r="B250" s="131"/>
      <c r="C250" s="129">
        <v>1.9488822164120001</v>
      </c>
      <c r="D250" s="129">
        <v>4.9896750098374403</v>
      </c>
    </row>
    <row r="251" spans="1:4" ht="12.75" x14ac:dyDescent="0.2">
      <c r="A251" s="130" t="s">
        <v>1565</v>
      </c>
      <c r="B251" s="131"/>
      <c r="C251" s="129">
        <v>5.7368994819969798E-3</v>
      </c>
      <c r="D251" s="129">
        <v>0</v>
      </c>
    </row>
    <row r="252" spans="1:4" ht="12.75" x14ac:dyDescent="0.2">
      <c r="A252" s="130" t="s">
        <v>1566</v>
      </c>
      <c r="B252" s="131"/>
      <c r="C252" s="129">
        <v>0.20327654570053</v>
      </c>
      <c r="D252" s="129">
        <v>-8.2476326729983304E-4</v>
      </c>
    </row>
    <row r="253" spans="1:4" ht="12.75" x14ac:dyDescent="0.2">
      <c r="A253" s="130" t="s">
        <v>1567</v>
      </c>
      <c r="B253" s="131"/>
      <c r="C253" s="129">
        <v>0.14205822914838701</v>
      </c>
      <c r="D253" s="129">
        <v>0</v>
      </c>
    </row>
    <row r="254" spans="1:4" ht="12.75" x14ac:dyDescent="0.2">
      <c r="A254" s="130" t="s">
        <v>1568</v>
      </c>
      <c r="B254" s="131"/>
      <c r="C254" s="129">
        <v>2.8661795201295801</v>
      </c>
      <c r="D254" s="129">
        <v>3.9523422845792902</v>
      </c>
    </row>
    <row r="255" spans="1:4" ht="12.75" x14ac:dyDescent="0.2">
      <c r="A255" s="130" t="s">
        <v>1569</v>
      </c>
      <c r="B255" s="131"/>
      <c r="C255" s="129">
        <v>3.1225422199455402</v>
      </c>
      <c r="D255" s="129">
        <v>4.0445606828234997</v>
      </c>
    </row>
    <row r="256" spans="1:4" ht="12.75" x14ac:dyDescent="0.2">
      <c r="A256" s="130" t="s">
        <v>1570</v>
      </c>
      <c r="B256" s="131"/>
      <c r="C256" s="129">
        <v>2.6555030134124902</v>
      </c>
      <c r="D256" s="129">
        <v>3.54669605502303</v>
      </c>
    </row>
    <row r="257" spans="1:4" ht="12.75" x14ac:dyDescent="0.2">
      <c r="A257" s="130" t="s">
        <v>1571</v>
      </c>
      <c r="B257" s="131"/>
      <c r="C257" s="129">
        <v>0.28957833380437698</v>
      </c>
      <c r="D257" s="129">
        <v>-1.1419170204805199E-3</v>
      </c>
    </row>
    <row r="258" spans="1:4" ht="12.75" x14ac:dyDescent="0.2">
      <c r="A258" s="130" t="s">
        <v>1572</v>
      </c>
      <c r="B258" s="131"/>
      <c r="C258" s="129">
        <v>5.7371870099349699E-3</v>
      </c>
      <c r="D258" s="129">
        <v>0</v>
      </c>
    </row>
    <row r="259" spans="1:4" ht="12.75" x14ac:dyDescent="0.2">
      <c r="A259" s="130" t="s">
        <v>1573</v>
      </c>
      <c r="B259" s="131"/>
      <c r="C259" s="129">
        <v>5.73692302586033E-3</v>
      </c>
      <c r="D259" s="129">
        <v>0</v>
      </c>
    </row>
    <row r="260" spans="1:4" ht="12.75" x14ac:dyDescent="0.2">
      <c r="A260" s="130" t="s">
        <v>1574</v>
      </c>
      <c r="B260" s="131"/>
      <c r="C260" s="129">
        <v>0.118666971457755</v>
      </c>
      <c r="D260" s="129">
        <v>0</v>
      </c>
    </row>
    <row r="261" spans="1:4" ht="12.75" x14ac:dyDescent="0.2">
      <c r="A261" s="130" t="s">
        <v>1575</v>
      </c>
      <c r="B261" s="131"/>
      <c r="C261" s="129">
        <v>5.7369119463856503E-3</v>
      </c>
      <c r="D261" s="129">
        <v>0</v>
      </c>
    </row>
    <row r="262" spans="1:4" ht="12.75" x14ac:dyDescent="0.2">
      <c r="A262" s="130" t="s">
        <v>1576</v>
      </c>
      <c r="B262" s="131"/>
      <c r="C262" s="129">
        <v>8.8120315974752797E-2</v>
      </c>
      <c r="D262" s="129">
        <v>0.22352903569572999</v>
      </c>
    </row>
    <row r="263" spans="1:4" ht="12.75" x14ac:dyDescent="0.2">
      <c r="A263" s="130" t="s">
        <v>1577</v>
      </c>
      <c r="B263" s="131"/>
      <c r="C263" s="129">
        <v>0.142266800641348</v>
      </c>
      <c r="D263" s="129">
        <v>0.223889741328966</v>
      </c>
    </row>
    <row r="264" spans="1:4" ht="12.75" x14ac:dyDescent="0.2">
      <c r="A264" s="130" t="s">
        <v>1578</v>
      </c>
      <c r="B264" s="131"/>
      <c r="C264" s="129">
        <v>0.34849150420645503</v>
      </c>
      <c r="D264" s="129">
        <v>0.25055669506415901</v>
      </c>
    </row>
    <row r="265" spans="1:4" ht="12.75" x14ac:dyDescent="0.2">
      <c r="A265" s="130" t="s">
        <v>1579</v>
      </c>
      <c r="B265" s="131"/>
      <c r="C265" s="129">
        <v>9.0210198680219594E-2</v>
      </c>
      <c r="D265" s="129">
        <v>3.8663642552829502E-2</v>
      </c>
    </row>
    <row r="266" spans="1:4" ht="12.75" x14ac:dyDescent="0.2">
      <c r="A266" s="130" t="s">
        <v>1580</v>
      </c>
      <c r="B266" s="131"/>
      <c r="C266" s="129">
        <v>3.8288909166682102E-2</v>
      </c>
      <c r="D266" s="129">
        <v>3.1950169869122502E-4</v>
      </c>
    </row>
    <row r="267" spans="1:4" ht="12.75" x14ac:dyDescent="0.2">
      <c r="A267" s="130" t="s">
        <v>1581</v>
      </c>
      <c r="B267" s="131"/>
      <c r="C267" s="129">
        <v>0.106643283277574</v>
      </c>
      <c r="D267" s="129">
        <v>0</v>
      </c>
    </row>
    <row r="268" spans="1:4" ht="12.75" x14ac:dyDescent="0.2">
      <c r="A268" s="130" t="s">
        <v>1582</v>
      </c>
      <c r="B268" s="131"/>
      <c r="C268" s="129">
        <v>2.25415505179074</v>
      </c>
      <c r="D268" s="129">
        <v>4.75612556871606</v>
      </c>
    </row>
    <row r="269" spans="1:4" ht="12.75" x14ac:dyDescent="0.2">
      <c r="A269" s="130" t="s">
        <v>1583</v>
      </c>
      <c r="B269" s="131"/>
      <c r="C269" s="129">
        <v>0.46972444721821999</v>
      </c>
      <c r="D269" s="129">
        <v>4.0464346282917303</v>
      </c>
    </row>
    <row r="270" spans="1:4" ht="12.75" x14ac:dyDescent="0.2">
      <c r="A270" s="130" t="s">
        <v>1584</v>
      </c>
      <c r="B270" s="131"/>
      <c r="C270" s="129">
        <v>-0.10033817101690699</v>
      </c>
      <c r="D270" s="129">
        <v>-0.20706151549021101</v>
      </c>
    </row>
    <row r="271" spans="1:4" ht="12.75" x14ac:dyDescent="0.2">
      <c r="A271" s="130" t="s">
        <v>1585</v>
      </c>
      <c r="B271" s="131"/>
      <c r="C271" s="129">
        <v>-4.6620364189419797E-3</v>
      </c>
      <c r="D271" s="129">
        <v>0</v>
      </c>
    </row>
    <row r="272" spans="1:4" ht="12.75" x14ac:dyDescent="0.2">
      <c r="A272" s="130" t="s">
        <v>1586</v>
      </c>
      <c r="B272" s="131"/>
      <c r="C272" s="129">
        <v>0</v>
      </c>
      <c r="D272" s="129">
        <v>0</v>
      </c>
    </row>
    <row r="273" spans="1:4" ht="12.75" x14ac:dyDescent="0.2">
      <c r="A273" s="130" t="s">
        <v>1587</v>
      </c>
      <c r="B273" s="131"/>
      <c r="C273" s="129">
        <v>0</v>
      </c>
      <c r="D273" s="129">
        <v>0</v>
      </c>
    </row>
    <row r="274" spans="1:4" ht="12.75" x14ac:dyDescent="0.2">
      <c r="A274" s="130" t="s">
        <v>1588</v>
      </c>
      <c r="B274" s="131"/>
      <c r="C274" s="129">
        <v>-4.6581757541724099E-3</v>
      </c>
      <c r="D274" s="129">
        <v>0</v>
      </c>
    </row>
    <row r="275" spans="1:4" ht="12.75" x14ac:dyDescent="0.2">
      <c r="A275" s="130" t="s">
        <v>1589</v>
      </c>
      <c r="B275" s="131"/>
      <c r="C275" s="129">
        <v>-4.6491701429484701E-3</v>
      </c>
      <c r="D275" s="129">
        <v>0</v>
      </c>
    </row>
    <row r="276" spans="1:4" ht="12.75" x14ac:dyDescent="0.2">
      <c r="A276" s="130" t="s">
        <v>1590</v>
      </c>
      <c r="B276" s="131"/>
      <c r="C276" s="129">
        <v>0.66136095096482195</v>
      </c>
      <c r="D276" s="129">
        <v>-0.12652305823521401</v>
      </c>
    </row>
    <row r="277" spans="1:4" ht="12.75" x14ac:dyDescent="0.2">
      <c r="A277" s="130" t="s">
        <v>1591</v>
      </c>
      <c r="B277" s="131"/>
      <c r="C277" s="129">
        <v>-0.15783745699565799</v>
      </c>
      <c r="D277" s="129">
        <v>-0.34578069227055802</v>
      </c>
    </row>
    <row r="278" spans="1:4" ht="12.75" x14ac:dyDescent="0.2">
      <c r="A278" s="130" t="s">
        <v>1592</v>
      </c>
      <c r="B278" s="131"/>
      <c r="C278" s="129">
        <v>0.17915480645457199</v>
      </c>
      <c r="D278" s="129">
        <v>-0.34898307175674498</v>
      </c>
    </row>
    <row r="279" spans="1:4" ht="12.75" x14ac:dyDescent="0.2">
      <c r="A279" s="130" t="s">
        <v>1593</v>
      </c>
      <c r="B279" s="131"/>
      <c r="C279" s="129">
        <v>-0.74366637870460905</v>
      </c>
      <c r="D279" s="129">
        <v>1.32589855097483E-2</v>
      </c>
    </row>
    <row r="280" spans="1:4" ht="12.75" x14ac:dyDescent="0.2">
      <c r="A280" s="130" t="s">
        <v>1594</v>
      </c>
      <c r="B280" s="131"/>
      <c r="C280" s="129">
        <v>-0.127196792312879</v>
      </c>
      <c r="D280" s="129">
        <v>-0.55424407340345305</v>
      </c>
    </row>
    <row r="281" spans="1:4" ht="12.75" x14ac:dyDescent="0.2">
      <c r="A281" s="130" t="s">
        <v>1595</v>
      </c>
      <c r="B281" s="131"/>
      <c r="C281" s="129">
        <v>0.66279095042996305</v>
      </c>
      <c r="D281" s="129">
        <v>-0.116535361681582</v>
      </c>
    </row>
    <row r="282" spans="1:4" ht="12.75" x14ac:dyDescent="0.2">
      <c r="A282" s="130" t="s">
        <v>1596</v>
      </c>
      <c r="B282" s="131"/>
      <c r="C282" s="129">
        <v>-9.8815273807741397E-2</v>
      </c>
      <c r="D282" s="129">
        <v>-0.203714352756524</v>
      </c>
    </row>
    <row r="283" spans="1:4" ht="12.75" x14ac:dyDescent="0.2">
      <c r="A283" s="130" t="s">
        <v>1597</v>
      </c>
      <c r="B283" s="131"/>
      <c r="C283" s="129">
        <v>0.17915019845159699</v>
      </c>
      <c r="D283" s="129">
        <v>-0.34898307175674498</v>
      </c>
    </row>
    <row r="284" spans="1:4" ht="12.75" x14ac:dyDescent="0.2">
      <c r="A284" s="130" t="s">
        <v>1598</v>
      </c>
      <c r="B284" s="131"/>
      <c r="C284" s="129">
        <v>0</v>
      </c>
      <c r="D284" s="129">
        <v>0</v>
      </c>
    </row>
    <row r="285" spans="1:4" ht="12.75" x14ac:dyDescent="0.2">
      <c r="A285" s="130" t="s">
        <v>1599</v>
      </c>
      <c r="B285" s="131"/>
      <c r="C285" s="129">
        <v>-0.383816437520273</v>
      </c>
      <c r="D285" s="129">
        <v>1.29112353923503E-2</v>
      </c>
    </row>
    <row r="286" spans="1:4" ht="12.75" x14ac:dyDescent="0.2">
      <c r="A286" s="130" t="s">
        <v>1600</v>
      </c>
      <c r="B286" s="131"/>
      <c r="C286" s="129">
        <v>0.37857790497111898</v>
      </c>
      <c r="D286" s="129">
        <v>1.33629889210727E-2</v>
      </c>
    </row>
    <row r="287" spans="1:4" ht="12.75" x14ac:dyDescent="0.2">
      <c r="A287" s="130" t="s">
        <v>1601</v>
      </c>
      <c r="B287" s="131"/>
      <c r="C287" s="129">
        <v>-4.53009442377843E-4</v>
      </c>
      <c r="D287" s="129">
        <v>1.59280032673158</v>
      </c>
    </row>
    <row r="288" spans="1:4" ht="12.75" x14ac:dyDescent="0.2">
      <c r="A288" s="130" t="s">
        <v>1602</v>
      </c>
      <c r="B288" s="131"/>
      <c r="C288" s="129">
        <v>-4.53009442377843E-4</v>
      </c>
      <c r="D288" s="129">
        <v>1.59288595506453</v>
      </c>
    </row>
    <row r="289" spans="1:4" ht="12.75" x14ac:dyDescent="0.2">
      <c r="A289" s="130" t="s">
        <v>1603</v>
      </c>
      <c r="B289" s="131"/>
      <c r="C289" s="129">
        <v>-4.53009442377843E-4</v>
      </c>
      <c r="D289" s="129">
        <v>1.59288595506453</v>
      </c>
    </row>
    <row r="290" spans="1:4" ht="12.75" x14ac:dyDescent="0.2">
      <c r="A290" s="130" t="s">
        <v>1604</v>
      </c>
      <c r="B290" s="131"/>
      <c r="C290" s="129">
        <v>0.137140411370024</v>
      </c>
      <c r="D290" s="129">
        <v>1.63369142752427</v>
      </c>
    </row>
    <row r="291" spans="1:4" ht="12.75" x14ac:dyDescent="0.2">
      <c r="A291" s="130" t="s">
        <v>1605</v>
      </c>
      <c r="B291" s="131"/>
      <c r="C291" s="129">
        <v>0.101342541243432</v>
      </c>
      <c r="D291" s="129">
        <v>9.1244752889783204E-2</v>
      </c>
    </row>
    <row r="292" spans="1:4" ht="12.75" x14ac:dyDescent="0.2">
      <c r="A292" s="130" t="s">
        <v>1606</v>
      </c>
      <c r="B292" s="131"/>
      <c r="C292" s="129">
        <v>0.101342541243432</v>
      </c>
      <c r="D292" s="129">
        <v>9.1244752889783204E-2</v>
      </c>
    </row>
    <row r="293" spans="1:4" ht="12.75" x14ac:dyDescent="0.2">
      <c r="A293" s="130" t="s">
        <v>1607</v>
      </c>
      <c r="B293" s="131"/>
      <c r="C293" s="129">
        <v>0.22637535037488399</v>
      </c>
      <c r="D293" s="129">
        <v>5.6350819027281903E-5</v>
      </c>
    </row>
    <row r="294" spans="1:4" ht="12.75" x14ac:dyDescent="0.2">
      <c r="A294" s="130" t="s">
        <v>1608</v>
      </c>
      <c r="B294" s="131"/>
      <c r="C294" s="129">
        <v>0</v>
      </c>
      <c r="D294" s="129">
        <v>0.121679787737852</v>
      </c>
    </row>
    <row r="295" spans="1:4" ht="12.75" x14ac:dyDescent="0.2">
      <c r="A295" s="130" t="s">
        <v>1609</v>
      </c>
      <c r="B295" s="131"/>
      <c r="C295" s="129">
        <v>-4.1545657386357501E-4</v>
      </c>
      <c r="D295" s="129">
        <v>0.123070031555213</v>
      </c>
    </row>
    <row r="296" spans="1:4" ht="12.75" x14ac:dyDescent="0.2">
      <c r="A296" s="130" t="s">
        <v>1610</v>
      </c>
      <c r="B296" s="131"/>
      <c r="C296" s="129">
        <v>0</v>
      </c>
      <c r="D296" s="129">
        <v>0.106995712260003</v>
      </c>
    </row>
    <row r="297" spans="1:4" ht="12.75" x14ac:dyDescent="0.2">
      <c r="A297" s="130" t="s">
        <v>1611</v>
      </c>
      <c r="B297" s="131"/>
      <c r="C297" s="129">
        <v>0</v>
      </c>
      <c r="D297" s="129">
        <v>0.106995712260003</v>
      </c>
    </row>
    <row r="298" spans="1:4" ht="12.75" x14ac:dyDescent="0.2">
      <c r="A298" s="130" t="s">
        <v>1612</v>
      </c>
      <c r="B298" s="131"/>
      <c r="C298" s="129">
        <v>1.86298183047572</v>
      </c>
      <c r="D298" s="129">
        <v>3.0885335948535202</v>
      </c>
    </row>
    <row r="299" spans="1:4" ht="12.75" x14ac:dyDescent="0.2">
      <c r="A299" s="130" t="s">
        <v>1613</v>
      </c>
      <c r="B299" s="131"/>
      <c r="C299" s="129">
        <v>5.0135266974730497</v>
      </c>
      <c r="D299" s="129">
        <v>1.6990646378946198E-5</v>
      </c>
    </row>
    <row r="300" spans="1:4" ht="12.75" x14ac:dyDescent="0.2">
      <c r="A300" s="130" t="s">
        <v>1614</v>
      </c>
      <c r="B300" s="131"/>
      <c r="C300" s="129">
        <v>1.82763038146872</v>
      </c>
      <c r="D300" s="129">
        <v>4.2075801653257902E-3</v>
      </c>
    </row>
    <row r="301" spans="1:4" ht="12.75" x14ac:dyDescent="0.2">
      <c r="A301" s="130" t="s">
        <v>1615</v>
      </c>
      <c r="B301" s="131"/>
      <c r="C301" s="129">
        <v>1.8262571200737201</v>
      </c>
      <c r="D301" s="129">
        <v>-4.4199362092552704E-3</v>
      </c>
    </row>
    <row r="302" spans="1:4" ht="12.75" x14ac:dyDescent="0.2">
      <c r="A302" s="130" t="s">
        <v>1616</v>
      </c>
      <c r="B302" s="131"/>
      <c r="C302" s="129">
        <v>4.5092821262627698</v>
      </c>
      <c r="D302" s="129">
        <v>8.3109241936999592</v>
      </c>
    </row>
    <row r="303" spans="1:4" ht="12.75" x14ac:dyDescent="0.2">
      <c r="A303" s="130" t="s">
        <v>1617</v>
      </c>
      <c r="B303" s="131"/>
      <c r="C303" s="129">
        <v>1.82605668258198</v>
      </c>
      <c r="D303" s="129">
        <v>7.5580783895707198</v>
      </c>
    </row>
    <row r="304" spans="1:4" ht="12.75" x14ac:dyDescent="0.2">
      <c r="A304" s="130" t="s">
        <v>1618</v>
      </c>
      <c r="B304" s="131"/>
      <c r="C304" s="129">
        <v>1.28603251806255</v>
      </c>
      <c r="D304" s="129">
        <v>5.2655544475793903</v>
      </c>
    </row>
    <row r="305" spans="1:4" ht="12.75" x14ac:dyDescent="0.2">
      <c r="A305" s="130" t="s">
        <v>1619</v>
      </c>
      <c r="B305" s="131"/>
      <c r="C305" s="129">
        <v>1.48622656824467</v>
      </c>
      <c r="D305" s="129">
        <v>6.5189727013711298</v>
      </c>
    </row>
    <row r="306" spans="1:4" ht="12.75" x14ac:dyDescent="0.2">
      <c r="A306" s="130" t="s">
        <v>1620</v>
      </c>
      <c r="B306" s="131"/>
      <c r="C306" s="129">
        <v>4.8379832139829801</v>
      </c>
      <c r="D306" s="129">
        <v>6.1913169930190604</v>
      </c>
    </row>
    <row r="307" spans="1:4" ht="12.75" x14ac:dyDescent="0.2">
      <c r="A307" s="130" t="s">
        <v>1621</v>
      </c>
      <c r="B307" s="131"/>
      <c r="C307" s="129">
        <v>1.2250720032622899</v>
      </c>
      <c r="D307" s="129">
        <v>4.8065481648134698</v>
      </c>
    </row>
    <row r="308" spans="1:4" ht="12.75" x14ac:dyDescent="0.2">
      <c r="A308" s="130" t="s">
        <v>1622</v>
      </c>
      <c r="B308" s="131"/>
      <c r="C308" s="129">
        <v>1.2250345078570599</v>
      </c>
      <c r="D308" s="129">
        <v>4.80646640327668</v>
      </c>
    </row>
    <row r="309" spans="1:4" ht="12.75" x14ac:dyDescent="0.2">
      <c r="A309" s="130" t="s">
        <v>1623</v>
      </c>
      <c r="B309" s="131"/>
      <c r="C309" s="129">
        <v>1.22383923000511</v>
      </c>
      <c r="D309" s="129">
        <v>4.8950240113156998</v>
      </c>
    </row>
    <row r="310" spans="1:4" ht="12.75" x14ac:dyDescent="0.2">
      <c r="A310" s="130" t="s">
        <v>1624</v>
      </c>
      <c r="B310" s="131"/>
      <c r="C310" s="129">
        <v>1.0985002941114299</v>
      </c>
      <c r="D310" s="129">
        <v>8.7800086969498707</v>
      </c>
    </row>
    <row r="311" spans="1:4" ht="12.75" x14ac:dyDescent="0.2">
      <c r="A311" s="130" t="s">
        <v>1625</v>
      </c>
      <c r="B311" s="131"/>
      <c r="C311" s="129">
        <v>-7.5352196146894798E-2</v>
      </c>
      <c r="D311" s="129">
        <v>0.22771129857233899</v>
      </c>
    </row>
    <row r="312" spans="1:4" ht="12.75" x14ac:dyDescent="0.2">
      <c r="A312" s="130" t="s">
        <v>1626</v>
      </c>
      <c r="B312" s="131"/>
      <c r="C312" s="129">
        <v>0.124741614260789</v>
      </c>
      <c r="D312" s="129">
        <v>0.22519744403429401</v>
      </c>
    </row>
    <row r="313" spans="1:4" ht="12.75" x14ac:dyDescent="0.2">
      <c r="A313" s="130" t="s">
        <v>1627</v>
      </c>
      <c r="B313" s="131"/>
      <c r="C313" s="129">
        <v>1.67378096613206</v>
      </c>
      <c r="D313" s="129">
        <v>2.7412804926625001E-2</v>
      </c>
    </row>
    <row r="314" spans="1:4" ht="12.75" x14ac:dyDescent="0.2">
      <c r="A314" s="130" t="s">
        <v>1628</v>
      </c>
      <c r="B314" s="131"/>
      <c r="C314" s="129">
        <v>1.63069811232961</v>
      </c>
      <c r="D314" s="129">
        <v>3.1871476170535401E-2</v>
      </c>
    </row>
    <row r="315" spans="1:4" ht="12.75" x14ac:dyDescent="0.2">
      <c r="A315" s="130" t="s">
        <v>1629</v>
      </c>
      <c r="B315" s="131"/>
      <c r="C315" s="129">
        <v>6.0951762922383402E-3</v>
      </c>
      <c r="D315" s="129">
        <v>0</v>
      </c>
    </row>
    <row r="316" spans="1:4" ht="12.75" x14ac:dyDescent="0.2">
      <c r="A316" s="130" t="s">
        <v>1630</v>
      </c>
      <c r="B316" s="131"/>
      <c r="C316" s="129">
        <v>6.0951570438452099E-3</v>
      </c>
      <c r="D316" s="129">
        <v>0</v>
      </c>
    </row>
    <row r="317" spans="1:4" ht="12.75" x14ac:dyDescent="0.2">
      <c r="A317" s="130" t="s">
        <v>1631</v>
      </c>
      <c r="B317" s="131"/>
      <c r="C317" s="129">
        <v>-0.58663850648876004</v>
      </c>
      <c r="D317" s="129">
        <v>0.45915823512614401</v>
      </c>
    </row>
    <row r="318" spans="1:4" ht="12.75" x14ac:dyDescent="0.2">
      <c r="A318" s="130" t="s">
        <v>1632</v>
      </c>
      <c r="B318" s="131"/>
      <c r="C318" s="129">
        <v>0.51862581372145899</v>
      </c>
      <c r="D318" s="129">
        <v>0.46554039772100397</v>
      </c>
    </row>
    <row r="319" spans="1:4" ht="12.75" x14ac:dyDescent="0.2">
      <c r="A319" s="130" t="s">
        <v>1633</v>
      </c>
      <c r="B319" s="131"/>
      <c r="C319" s="129">
        <v>2.8195199859163398</v>
      </c>
      <c r="D319" s="129">
        <v>1.5209282516768801</v>
      </c>
    </row>
    <row r="320" spans="1:4" ht="12.75" x14ac:dyDescent="0.2">
      <c r="A320" s="130" t="s">
        <v>1634</v>
      </c>
      <c r="B320" s="131"/>
      <c r="C320" s="129">
        <v>5.2680694057403104</v>
      </c>
      <c r="D320" s="129">
        <v>1.52114239650047</v>
      </c>
    </row>
    <row r="321" spans="1:4" ht="12.75" x14ac:dyDescent="0.2">
      <c r="A321" s="130" t="s">
        <v>1635</v>
      </c>
      <c r="B321" s="131"/>
      <c r="C321" s="129">
        <v>2.8198864735806599</v>
      </c>
      <c r="D321" s="129">
        <v>1.5211892638514399</v>
      </c>
    </row>
    <row r="322" spans="1:4" ht="12.75" x14ac:dyDescent="0.2">
      <c r="A322" s="130" t="s">
        <v>1636</v>
      </c>
      <c r="B322" s="131"/>
      <c r="C322" s="129">
        <v>2.8325275362085298</v>
      </c>
      <c r="D322" s="129">
        <v>1.58954909977128</v>
      </c>
    </row>
    <row r="323" spans="1:4" ht="12.75" x14ac:dyDescent="0.2">
      <c r="A323" s="130" t="s">
        <v>1637</v>
      </c>
      <c r="B323" s="131"/>
      <c r="C323" s="129">
        <v>2.6977814088851102</v>
      </c>
      <c r="D323" s="129">
        <v>1.23061772644108</v>
      </c>
    </row>
    <row r="324" spans="1:4" ht="12.75" x14ac:dyDescent="0.2">
      <c r="A324" s="130" t="s">
        <v>1638</v>
      </c>
      <c r="B324" s="131"/>
      <c r="C324" s="129">
        <v>3.0441200348023401</v>
      </c>
      <c r="D324" s="129">
        <v>2.8774114381499101</v>
      </c>
    </row>
    <row r="325" spans="1:4" ht="12.75" x14ac:dyDescent="0.2">
      <c r="A325" s="130" t="s">
        <v>1639</v>
      </c>
      <c r="B325" s="131"/>
      <c r="C325" s="129">
        <v>2.6004579029451298</v>
      </c>
      <c r="D325" s="129">
        <v>2.81878857431151</v>
      </c>
    </row>
    <row r="326" spans="1:4" ht="12.75" x14ac:dyDescent="0.2">
      <c r="A326" s="130" t="s">
        <v>1640</v>
      </c>
      <c r="B326" s="131"/>
      <c r="C326" s="129">
        <v>2.6004578284469302</v>
      </c>
      <c r="D326" s="129">
        <v>2.81878857431151</v>
      </c>
    </row>
    <row r="327" spans="1:4" ht="12.75" x14ac:dyDescent="0.2">
      <c r="A327" s="130" t="s">
        <v>1641</v>
      </c>
      <c r="B327" s="131"/>
      <c r="C327" s="129">
        <v>28.264379291857701</v>
      </c>
      <c r="D327" s="129">
        <v>10.4729657752634</v>
      </c>
    </row>
    <row r="328" spans="1:4" ht="12.75" x14ac:dyDescent="0.2">
      <c r="A328" s="130" t="s">
        <v>1642</v>
      </c>
      <c r="B328" s="131"/>
      <c r="C328" s="129">
        <v>4.5546715994394802</v>
      </c>
      <c r="D328" s="129">
        <v>4.5607055310836397</v>
      </c>
    </row>
    <row r="329" spans="1:4" ht="12.75" x14ac:dyDescent="0.2">
      <c r="A329" s="130" t="s">
        <v>1643</v>
      </c>
      <c r="B329" s="131"/>
      <c r="C329" s="129">
        <v>1.2680999406195801</v>
      </c>
      <c r="D329" s="129">
        <v>2.9451520384956602</v>
      </c>
    </row>
    <row r="330" spans="1:4" ht="12.75" x14ac:dyDescent="0.2">
      <c r="A330" s="130" t="s">
        <v>1644</v>
      </c>
      <c r="B330" s="131"/>
      <c r="C330" s="129">
        <v>3.8687876898363802</v>
      </c>
      <c r="D330" s="129">
        <v>4.5598175897512103</v>
      </c>
    </row>
    <row r="331" spans="1:4" ht="12.75" x14ac:dyDescent="0.2">
      <c r="A331" s="130" t="s">
        <v>1645</v>
      </c>
      <c r="B331" s="131"/>
      <c r="C331" s="129">
        <v>0</v>
      </c>
      <c r="D331" s="129">
        <v>6.0832888920479098</v>
      </c>
    </row>
    <row r="332" spans="1:4" ht="12.75" x14ac:dyDescent="0.2">
      <c r="A332" s="130" t="s">
        <v>1646</v>
      </c>
      <c r="B332" s="131"/>
      <c r="C332" s="129">
        <v>1.8168481783861199</v>
      </c>
      <c r="D332" s="129">
        <v>2.7280040379663402</v>
      </c>
    </row>
    <row r="333" spans="1:4" ht="12.75" x14ac:dyDescent="0.2">
      <c r="A333" s="130" t="s">
        <v>1647</v>
      </c>
      <c r="B333" s="131"/>
      <c r="C333" s="129">
        <v>3.1561446735249499</v>
      </c>
      <c r="D333" s="129">
        <v>2.6728048878344599</v>
      </c>
    </row>
    <row r="334" spans="1:4" ht="12.75" x14ac:dyDescent="0.2">
      <c r="A334" s="130" t="s">
        <v>1648</v>
      </c>
      <c r="B334" s="131"/>
      <c r="C334" s="129">
        <v>1.51760637624374</v>
      </c>
      <c r="D334" s="129">
        <v>0.24085326777010799</v>
      </c>
    </row>
    <row r="335" spans="1:4" ht="12.75" x14ac:dyDescent="0.2">
      <c r="A335" s="130" t="s">
        <v>1649</v>
      </c>
      <c r="B335" s="131"/>
      <c r="C335" s="129">
        <v>0.35577448058741401</v>
      </c>
      <c r="D335" s="129">
        <v>0.25324529547116098</v>
      </c>
    </row>
    <row r="336" spans="1:4" ht="12.75" x14ac:dyDescent="0.2">
      <c r="A336" s="130" t="s">
        <v>1650</v>
      </c>
      <c r="B336" s="131"/>
      <c r="C336" s="129">
        <v>0.33803351075561799</v>
      </c>
      <c r="D336" s="129">
        <v>0.23854537147208699</v>
      </c>
    </row>
    <row r="337" spans="1:4" ht="12.75" x14ac:dyDescent="0.2">
      <c r="A337" s="130" t="s">
        <v>1651</v>
      </c>
      <c r="B337" s="131"/>
      <c r="C337" s="129">
        <v>0.32039190720689298</v>
      </c>
      <c r="D337" s="129">
        <v>0.241067533485159</v>
      </c>
    </row>
    <row r="338" spans="1:4" ht="12.75" x14ac:dyDescent="0.2">
      <c r="A338" s="130" t="s">
        <v>1652</v>
      </c>
      <c r="B338" s="131"/>
      <c r="C338" s="129">
        <v>0.45963648378572702</v>
      </c>
      <c r="D338" s="129">
        <v>3.98280076741539</v>
      </c>
    </row>
    <row r="339" spans="1:4" ht="12.75" x14ac:dyDescent="0.2">
      <c r="A339" s="130" t="s">
        <v>1653</v>
      </c>
      <c r="B339" s="131"/>
      <c r="C339" s="129">
        <v>-2.00801496360732E-2</v>
      </c>
      <c r="D339" s="129">
        <v>0</v>
      </c>
    </row>
    <row r="340" spans="1:4" ht="12.75" x14ac:dyDescent="0.2">
      <c r="A340" s="130" t="s">
        <v>1654</v>
      </c>
      <c r="B340" s="131"/>
      <c r="C340" s="129">
        <v>-2.0013095254676299E-2</v>
      </c>
      <c r="D340" s="129">
        <v>0</v>
      </c>
    </row>
    <row r="341" spans="1:4" ht="12.75" x14ac:dyDescent="0.2">
      <c r="A341" s="130" t="s">
        <v>1655</v>
      </c>
      <c r="B341" s="131"/>
      <c r="C341" s="129">
        <v>2.27525947084307</v>
      </c>
      <c r="D341" s="129">
        <v>4.7976081083308699</v>
      </c>
    </row>
    <row r="342" spans="1:4" ht="12.75" x14ac:dyDescent="0.2">
      <c r="A342" s="130" t="s">
        <v>1656</v>
      </c>
      <c r="B342" s="131"/>
      <c r="C342" s="129">
        <v>2.2706871283544201</v>
      </c>
      <c r="D342" s="129">
        <v>4.7885909277994099</v>
      </c>
    </row>
    <row r="343" spans="1:4" ht="12.75" x14ac:dyDescent="0.2">
      <c r="A343" s="130" t="s">
        <v>1657</v>
      </c>
      <c r="B343" s="131"/>
      <c r="C343" s="129">
        <v>0.56084185338915404</v>
      </c>
      <c r="D343" s="129">
        <v>4.4786542061747703E-2</v>
      </c>
    </row>
    <row r="344" spans="1:4" ht="12.75" x14ac:dyDescent="0.2">
      <c r="A344" s="130" t="s">
        <v>1658</v>
      </c>
      <c r="B344" s="131"/>
      <c r="C344" s="129">
        <v>0.56083936289006497</v>
      </c>
      <c r="D344" s="129">
        <v>4.4786542061747703E-2</v>
      </c>
    </row>
    <row r="345" spans="1:4" ht="12.75" x14ac:dyDescent="0.2">
      <c r="A345" s="130" t="s">
        <v>1659</v>
      </c>
      <c r="B345" s="131"/>
      <c r="C345" s="129">
        <v>0.56083562299039003</v>
      </c>
      <c r="D345" s="129">
        <v>4.4786542061747703E-2</v>
      </c>
    </row>
    <row r="346" spans="1:4" ht="12.75" x14ac:dyDescent="0.2">
      <c r="A346" s="130" t="s">
        <v>1660</v>
      </c>
      <c r="B346" s="131"/>
      <c r="C346" s="129">
        <v>0</v>
      </c>
      <c r="D346" s="129">
        <v>0</v>
      </c>
    </row>
    <row r="347" spans="1:4" ht="12.75" x14ac:dyDescent="0.2">
      <c r="A347" s="130" t="s">
        <v>1661</v>
      </c>
      <c r="B347" s="131"/>
      <c r="C347" s="129">
        <v>0.69298725712154396</v>
      </c>
      <c r="D347" s="129">
        <v>-0.109687889719963</v>
      </c>
    </row>
    <row r="348" spans="1:4" ht="12.75" x14ac:dyDescent="0.2">
      <c r="A348" s="130" t="s">
        <v>1662</v>
      </c>
      <c r="B348" s="131"/>
      <c r="C348" s="129">
        <v>-9.3384059882753098E-2</v>
      </c>
      <c r="D348" s="129">
        <v>-0.206945963332057</v>
      </c>
    </row>
    <row r="349" spans="1:4" ht="12.75" x14ac:dyDescent="0.2">
      <c r="A349" s="130" t="s">
        <v>1663</v>
      </c>
      <c r="B349" s="131"/>
      <c r="C349" s="129">
        <v>0.19536769039052801</v>
      </c>
      <c r="D349" s="129">
        <v>-0.35720228719896202</v>
      </c>
    </row>
    <row r="350" spans="1:4" ht="12.75" x14ac:dyDescent="0.2">
      <c r="A350" s="130" t="s">
        <v>1664</v>
      </c>
      <c r="B350" s="131"/>
      <c r="C350" s="129">
        <v>0.68468370373898901</v>
      </c>
      <c r="D350" s="129">
        <v>-0.17621026430678199</v>
      </c>
    </row>
    <row r="351" spans="1:4" ht="12.75" x14ac:dyDescent="0.2">
      <c r="A351" s="130" t="s">
        <v>1665</v>
      </c>
      <c r="B351" s="131"/>
      <c r="C351" s="129">
        <v>-0.144142079141337</v>
      </c>
      <c r="D351" s="129">
        <v>-4.7207181545023402E-2</v>
      </c>
    </row>
    <row r="352" spans="1:4" ht="12.75" x14ac:dyDescent="0.2">
      <c r="A352" s="130" t="s">
        <v>1666</v>
      </c>
      <c r="B352" s="131"/>
      <c r="C352" s="129">
        <v>-0.153342090142075</v>
      </c>
      <c r="D352" s="129">
        <v>-4.5443100996280301E-2</v>
      </c>
    </row>
    <row r="353" spans="1:4" ht="12.75" x14ac:dyDescent="0.2">
      <c r="A353" s="130" t="s">
        <v>1667</v>
      </c>
      <c r="B353" s="131"/>
      <c r="C353" s="129">
        <v>-0.120454966519455</v>
      </c>
      <c r="D353" s="129">
        <v>-4.4603800592254599E-2</v>
      </c>
    </row>
    <row r="354" spans="1:4" ht="12.75" x14ac:dyDescent="0.2">
      <c r="A354" s="130" t="s">
        <v>1668</v>
      </c>
      <c r="B354" s="131"/>
      <c r="C354" s="129">
        <v>-0.120454966519455</v>
      </c>
      <c r="D354" s="129">
        <v>-4.4603800592254599E-2</v>
      </c>
    </row>
    <row r="355" spans="1:4" ht="12.75" x14ac:dyDescent="0.2">
      <c r="A355" s="130" t="s">
        <v>1669</v>
      </c>
      <c r="B355" s="131"/>
      <c r="C355" s="129">
        <v>-0.12389291633713</v>
      </c>
      <c r="D355" s="129">
        <v>-4.5130159100940898E-2</v>
      </c>
    </row>
    <row r="356" spans="1:4" ht="12.75" x14ac:dyDescent="0.2">
      <c r="A356" s="130" t="s">
        <v>1670</v>
      </c>
      <c r="B356" s="131"/>
      <c r="C356" s="129">
        <v>0.39821212181821197</v>
      </c>
      <c r="D356" s="129">
        <v>0</v>
      </c>
    </row>
    <row r="357" spans="1:4" ht="12.75" x14ac:dyDescent="0.2">
      <c r="A357" s="130" t="s">
        <v>1671</v>
      </c>
      <c r="B357" s="131"/>
      <c r="C357" s="129">
        <v>0.12457484019981099</v>
      </c>
      <c r="D357" s="129">
        <v>0</v>
      </c>
    </row>
    <row r="358" spans="1:4" ht="12.75" x14ac:dyDescent="0.2">
      <c r="A358" s="130" t="s">
        <v>1672</v>
      </c>
      <c r="B358" s="131"/>
      <c r="C358" s="129">
        <v>-0.21209574015302299</v>
      </c>
      <c r="D358" s="129">
        <v>4.1848618752409403E-2</v>
      </c>
    </row>
    <row r="359" spans="1:4" ht="12.75" x14ac:dyDescent="0.2">
      <c r="A359" s="130" t="s">
        <v>1673</v>
      </c>
      <c r="B359" s="131"/>
      <c r="C359" s="129">
        <v>-0.144092835948638</v>
      </c>
      <c r="D359" s="129">
        <v>-4.7197434438808798E-2</v>
      </c>
    </row>
    <row r="360" spans="1:4" ht="12.75" x14ac:dyDescent="0.2">
      <c r="A360" s="130" t="s">
        <v>1674</v>
      </c>
      <c r="B360" s="131"/>
      <c r="C360" s="129">
        <v>-6.3483226479521104E-3</v>
      </c>
      <c r="D360" s="129">
        <v>1.6825206618177</v>
      </c>
    </row>
    <row r="361" spans="1:4" ht="12.75" x14ac:dyDescent="0.2">
      <c r="A361" s="130" t="s">
        <v>1675</v>
      </c>
      <c r="B361" s="131"/>
      <c r="C361" s="129">
        <v>6.0736598058267498E-2</v>
      </c>
      <c r="D361" s="129">
        <v>1.6833792746076699</v>
      </c>
    </row>
    <row r="362" spans="1:4" ht="12.75" x14ac:dyDescent="0.2">
      <c r="A362" s="130" t="s">
        <v>1676</v>
      </c>
      <c r="B362" s="131"/>
      <c r="C362" s="129">
        <v>-8.4614328053793601E-3</v>
      </c>
      <c r="D362" s="129">
        <v>1.64239962540383</v>
      </c>
    </row>
    <row r="363" spans="1:4" ht="12.75" x14ac:dyDescent="0.2">
      <c r="A363" s="130" t="s">
        <v>1677</v>
      </c>
      <c r="B363" s="131"/>
      <c r="C363" s="129">
        <v>-0.208641366122052</v>
      </c>
      <c r="D363" s="129">
        <v>0.249926390244925</v>
      </c>
    </row>
    <row r="364" spans="1:4" ht="12.75" x14ac:dyDescent="0.2">
      <c r="A364" s="130" t="s">
        <v>1678</v>
      </c>
      <c r="B364" s="131"/>
      <c r="C364" s="129">
        <v>-8.5569434917469503E-2</v>
      </c>
      <c r="D364" s="129">
        <v>0.26892933938577002</v>
      </c>
    </row>
    <row r="365" spans="1:4" ht="12.75" x14ac:dyDescent="0.2">
      <c r="A365" s="130" t="s">
        <v>1679</v>
      </c>
      <c r="B365" s="131"/>
      <c r="C365" s="129">
        <v>-0.21681128217196199</v>
      </c>
      <c r="D365" s="129">
        <v>0.25374606043790199</v>
      </c>
    </row>
    <row r="366" spans="1:4" ht="12.75" x14ac:dyDescent="0.2">
      <c r="A366" s="130" t="s">
        <v>1680</v>
      </c>
      <c r="B366" s="131"/>
      <c r="C366" s="129">
        <v>2.3431085652116099</v>
      </c>
      <c r="D366" s="129">
        <v>3.3280829462670201</v>
      </c>
    </row>
    <row r="367" spans="1:4" ht="12.75" x14ac:dyDescent="0.2">
      <c r="A367" s="130" t="s">
        <v>1681</v>
      </c>
      <c r="B367" s="131"/>
      <c r="C367" s="129">
        <v>10.555779703127101</v>
      </c>
      <c r="D367" s="129">
        <v>3.4198805125785201</v>
      </c>
    </row>
    <row r="368" spans="1:4" ht="12.75" x14ac:dyDescent="0.2">
      <c r="A368" s="130" t="s">
        <v>1682</v>
      </c>
      <c r="B368" s="131"/>
      <c r="C368" s="129">
        <v>0.62200222261516402</v>
      </c>
      <c r="D368" s="129">
        <v>0.339787357599518</v>
      </c>
    </row>
    <row r="369" spans="1:4" ht="12.75" x14ac:dyDescent="0.2">
      <c r="A369" s="130" t="s">
        <v>1683</v>
      </c>
      <c r="B369" s="131"/>
      <c r="C369" s="129">
        <v>0.62377692428049003</v>
      </c>
      <c r="D369" s="129">
        <v>0.34085728945268801</v>
      </c>
    </row>
    <row r="370" spans="1:4" ht="12.75" x14ac:dyDescent="0.2">
      <c r="A370" s="130" t="s">
        <v>1684</v>
      </c>
      <c r="B370" s="131"/>
      <c r="C370" s="129">
        <v>-5.3949556829842001E-4</v>
      </c>
      <c r="D370" s="129">
        <v>0.123491803270112</v>
      </c>
    </row>
    <row r="371" spans="1:4" ht="12.75" x14ac:dyDescent="0.2">
      <c r="A371" s="130" t="s">
        <v>1685</v>
      </c>
      <c r="B371" s="131"/>
      <c r="C371" s="129">
        <v>5.7066278787683798E-4</v>
      </c>
      <c r="D371" s="129">
        <v>0.12392882989660001</v>
      </c>
    </row>
    <row r="372" spans="1:4" ht="12.75" x14ac:dyDescent="0.2">
      <c r="A372" s="130" t="s">
        <v>1686</v>
      </c>
      <c r="B372" s="131"/>
      <c r="C372" s="129">
        <v>3.3729595661920901E-2</v>
      </c>
      <c r="D372" s="129">
        <v>0.125113839013515</v>
      </c>
    </row>
    <row r="373" spans="1:4" ht="12.75" x14ac:dyDescent="0.2">
      <c r="A373" s="130" t="s">
        <v>1687</v>
      </c>
      <c r="B373" s="131"/>
      <c r="C373" s="129">
        <v>2.8394901025714998</v>
      </c>
      <c r="D373" s="129">
        <v>0.124604702688545</v>
      </c>
    </row>
    <row r="374" spans="1:4" ht="12.75" x14ac:dyDescent="0.2">
      <c r="A374" s="130" t="s">
        <v>1688</v>
      </c>
      <c r="B374" s="131"/>
      <c r="C374" s="129">
        <v>2.0838808504930699</v>
      </c>
      <c r="D374" s="129">
        <v>0.123890305878015</v>
      </c>
    </row>
    <row r="375" spans="1:4" ht="12.75" x14ac:dyDescent="0.2">
      <c r="A375" s="130" t="s">
        <v>1689</v>
      </c>
      <c r="B375" s="131"/>
      <c r="C375" s="129">
        <v>-1.70618477882855E-3</v>
      </c>
      <c r="D375" s="129">
        <v>0.104485030165974</v>
      </c>
    </row>
    <row r="376" spans="1:4" ht="12.75" x14ac:dyDescent="0.2">
      <c r="A376" s="130" t="s">
        <v>1690</v>
      </c>
      <c r="B376" s="131"/>
      <c r="C376" s="129">
        <v>1.99121907906502E-3</v>
      </c>
      <c r="D376" s="129">
        <v>0.104804485301331</v>
      </c>
    </row>
    <row r="377" spans="1:4" ht="12.75" x14ac:dyDescent="0.2">
      <c r="A377" s="130" t="s">
        <v>1691</v>
      </c>
      <c r="B377" s="131"/>
      <c r="C377" s="129">
        <v>0.322243138399186</v>
      </c>
      <c r="D377" s="129">
        <v>0.106983460750966</v>
      </c>
    </row>
    <row r="378" spans="1:4" ht="12.75" x14ac:dyDescent="0.2">
      <c r="A378" s="130" t="s">
        <v>1692</v>
      </c>
      <c r="B378" s="131"/>
      <c r="C378" s="129">
        <v>9.8072004011053399E-2</v>
      </c>
      <c r="D378" s="129">
        <v>8.92889590332646E-2</v>
      </c>
    </row>
    <row r="379" spans="1:4" ht="12.75" x14ac:dyDescent="0.2">
      <c r="A379" s="130" t="s">
        <v>1693</v>
      </c>
      <c r="B379" s="131"/>
      <c r="C379" s="129">
        <v>-5.9842421760292397E-3</v>
      </c>
      <c r="D379" s="129">
        <v>1.6152221910104501</v>
      </c>
    </row>
    <row r="380" spans="1:4" ht="12.75" x14ac:dyDescent="0.2">
      <c r="A380" s="130" t="s">
        <v>1694</v>
      </c>
      <c r="B380" s="131"/>
      <c r="C380" s="129">
        <v>0</v>
      </c>
      <c r="D380" s="129">
        <v>0</v>
      </c>
    </row>
    <row r="381" spans="1:4" ht="12.75" x14ac:dyDescent="0.2">
      <c r="A381" s="130" t="s">
        <v>1695</v>
      </c>
      <c r="B381" s="131"/>
      <c r="C381" s="129">
        <v>0</v>
      </c>
      <c r="D381" s="129">
        <v>0</v>
      </c>
    </row>
    <row r="382" spans="1:4" ht="12.75" x14ac:dyDescent="0.2">
      <c r="A382" s="130" t="s">
        <v>1696</v>
      </c>
      <c r="B382" s="131"/>
      <c r="C382" s="129">
        <v>3.76332866774055</v>
      </c>
      <c r="D382" s="129">
        <v>0.35700674760477702</v>
      </c>
    </row>
    <row r="383" spans="1:4" ht="12.75" x14ac:dyDescent="0.2">
      <c r="A383" s="130" t="s">
        <v>1697</v>
      </c>
      <c r="B383" s="131"/>
      <c r="C383" s="129">
        <v>0.88930517755833605</v>
      </c>
      <c r="D383" s="129">
        <v>9.8889174496274599</v>
      </c>
    </row>
    <row r="384" spans="1:4" ht="12.75" x14ac:dyDescent="0.2">
      <c r="A384" s="130"/>
      <c r="B384" s="131"/>
      <c r="C384" s="129"/>
      <c r="D384" s="129"/>
    </row>
    <row r="385" spans="1:4" ht="12.75" x14ac:dyDescent="0.2">
      <c r="A385" s="130"/>
      <c r="B385" s="131"/>
      <c r="C385" s="129"/>
      <c r="D385" s="129"/>
    </row>
    <row r="386" spans="1:4" ht="12.75" x14ac:dyDescent="0.2">
      <c r="A386" s="130"/>
      <c r="B386" s="131"/>
      <c r="C386" s="129"/>
      <c r="D386" s="129"/>
    </row>
    <row r="387" spans="1:4" ht="12.75" x14ac:dyDescent="0.2">
      <c r="A387" s="130"/>
      <c r="B387" s="131"/>
      <c r="C387" s="129"/>
      <c r="D387" s="129"/>
    </row>
    <row r="388" spans="1:4" ht="12.75" x14ac:dyDescent="0.2">
      <c r="A388" s="130"/>
      <c r="B388" s="131"/>
      <c r="C388" s="129"/>
      <c r="D388" s="129"/>
    </row>
    <row r="389" spans="1:4" ht="12.75" x14ac:dyDescent="0.2">
      <c r="A389" s="130"/>
      <c r="B389" s="131"/>
      <c r="C389" s="129"/>
      <c r="D389" s="129"/>
    </row>
    <row r="390" spans="1:4" ht="12.75" x14ac:dyDescent="0.2">
      <c r="A390" s="130"/>
      <c r="B390" s="131"/>
      <c r="C390" s="129"/>
      <c r="D390" s="129"/>
    </row>
    <row r="391" spans="1:4" ht="12.75" x14ac:dyDescent="0.2">
      <c r="A391" s="130"/>
      <c r="B391" s="131"/>
      <c r="C391" s="129"/>
      <c r="D391" s="129"/>
    </row>
    <row r="392" spans="1:4" ht="12.75" x14ac:dyDescent="0.2">
      <c r="A392" s="130"/>
      <c r="B392" s="131"/>
      <c r="C392" s="129"/>
      <c r="D392" s="129"/>
    </row>
    <row r="393" spans="1:4" ht="12.75" x14ac:dyDescent="0.2">
      <c r="A393" s="130"/>
      <c r="B393" s="131"/>
      <c r="C393" s="129"/>
      <c r="D393" s="129"/>
    </row>
    <row r="394" spans="1:4" ht="12.75" x14ac:dyDescent="0.2">
      <c r="A394" s="130"/>
      <c r="B394" s="131"/>
      <c r="C394" s="129"/>
      <c r="D394" s="129"/>
    </row>
    <row r="395" spans="1:4" ht="12.75" x14ac:dyDescent="0.2">
      <c r="A395" s="130"/>
      <c r="B395" s="131"/>
      <c r="C395" s="129"/>
      <c r="D395" s="129"/>
    </row>
    <row r="396" spans="1:4" ht="12.75" x14ac:dyDescent="0.2">
      <c r="A396" s="130"/>
      <c r="B396" s="131"/>
      <c r="C396" s="129"/>
      <c r="D396" s="129"/>
    </row>
    <row r="397" spans="1:4" ht="12.75" x14ac:dyDescent="0.2">
      <c r="A397" s="130"/>
      <c r="B397" s="131"/>
      <c r="C397" s="129"/>
      <c r="D397" s="129"/>
    </row>
    <row r="398" spans="1:4" ht="12.75" x14ac:dyDescent="0.2">
      <c r="A398" s="130"/>
      <c r="B398" s="131"/>
      <c r="C398" s="129"/>
      <c r="D398" s="129"/>
    </row>
    <row r="399" spans="1:4" ht="12.75" x14ac:dyDescent="0.2">
      <c r="A399" s="130"/>
      <c r="B399" s="131"/>
      <c r="C399" s="129"/>
      <c r="D399" s="129"/>
    </row>
    <row r="400" spans="1:4" ht="12.75" x14ac:dyDescent="0.2">
      <c r="A400" s="130"/>
      <c r="B400" s="131"/>
      <c r="C400" s="129"/>
      <c r="D400" s="129"/>
    </row>
    <row r="401" spans="1:4" ht="12.75" x14ac:dyDescent="0.2">
      <c r="A401" s="130"/>
      <c r="B401" s="131"/>
      <c r="C401" s="129"/>
      <c r="D401" s="129"/>
    </row>
    <row r="402" spans="1:4" ht="12.75" x14ac:dyDescent="0.2">
      <c r="A402" s="130"/>
      <c r="B402" s="131"/>
      <c r="C402" s="129"/>
      <c r="D402" s="129"/>
    </row>
    <row r="403" spans="1:4" ht="12.75" x14ac:dyDescent="0.2">
      <c r="A403" s="130"/>
      <c r="B403" s="131"/>
      <c r="C403" s="129"/>
      <c r="D403" s="129"/>
    </row>
    <row r="404" spans="1:4" ht="12.75" x14ac:dyDescent="0.2">
      <c r="A404" s="130"/>
      <c r="B404" s="131"/>
      <c r="C404" s="129"/>
      <c r="D404" s="129"/>
    </row>
    <row r="405" spans="1:4" ht="12.75" x14ac:dyDescent="0.2">
      <c r="A405" s="130"/>
      <c r="B405" s="131"/>
      <c r="C405" s="129"/>
      <c r="D405" s="129"/>
    </row>
    <row r="406" spans="1:4" ht="12.75" x14ac:dyDescent="0.2">
      <c r="A406" s="130"/>
      <c r="B406" s="131"/>
      <c r="C406" s="129"/>
      <c r="D406" s="129"/>
    </row>
    <row r="407" spans="1:4" ht="12.75" x14ac:dyDescent="0.2">
      <c r="A407" s="130"/>
      <c r="B407" s="131"/>
      <c r="C407" s="129"/>
      <c r="D407" s="8"/>
    </row>
    <row r="408" spans="1:4" ht="12.75" x14ac:dyDescent="0.2">
      <c r="A408" s="130"/>
      <c r="B408" s="131"/>
      <c r="C408" s="129"/>
      <c r="D408" s="8"/>
    </row>
    <row r="409" spans="1:4" ht="12.75" x14ac:dyDescent="0.2">
      <c r="A409" s="130"/>
      <c r="B409" s="131"/>
      <c r="C409" s="129"/>
      <c r="D409" s="8"/>
    </row>
    <row r="410" spans="1:4" ht="12.75" x14ac:dyDescent="0.2">
      <c r="A410" s="130"/>
      <c r="B410" s="131"/>
      <c r="C410" s="129"/>
      <c r="D410" s="8"/>
    </row>
    <row r="411" spans="1:4" ht="12.75" x14ac:dyDescent="0.2">
      <c r="A411" s="130"/>
      <c r="B411" s="131"/>
      <c r="C411" s="129"/>
      <c r="D411" s="8"/>
    </row>
    <row r="412" spans="1:4" ht="12.75" x14ac:dyDescent="0.2">
      <c r="A412" s="130"/>
      <c r="B412" s="131"/>
      <c r="C412" s="129"/>
      <c r="D412" s="8"/>
    </row>
    <row r="413" spans="1:4" ht="12.75" x14ac:dyDescent="0.2">
      <c r="A413" s="130"/>
      <c r="B413" s="131"/>
      <c r="C413" s="129"/>
      <c r="D413" s="8"/>
    </row>
    <row r="414" spans="1:4" ht="12.75" x14ac:dyDescent="0.2">
      <c r="A414" s="130"/>
      <c r="B414" s="131"/>
      <c r="C414" s="129"/>
      <c r="D414" s="8"/>
    </row>
    <row r="415" spans="1:4" ht="12.75" x14ac:dyDescent="0.2">
      <c r="A415" s="130"/>
      <c r="B415" s="131"/>
      <c r="C415" s="129"/>
      <c r="D415" s="8"/>
    </row>
    <row r="416" spans="1:4" ht="12.75" x14ac:dyDescent="0.2">
      <c r="A416" s="130"/>
      <c r="B416" s="131"/>
      <c r="C416" s="129"/>
      <c r="D416" s="8"/>
    </row>
    <row r="417" spans="1:4" ht="12.75" x14ac:dyDescent="0.2">
      <c r="A417" s="130"/>
      <c r="B417" s="131"/>
      <c r="C417" s="129"/>
      <c r="D417" s="8"/>
    </row>
    <row r="418" spans="1:4" ht="12.75" x14ac:dyDescent="0.2">
      <c r="A418" s="130"/>
      <c r="B418" s="131"/>
      <c r="C418" s="129"/>
      <c r="D418" s="8"/>
    </row>
    <row r="419" spans="1:4" ht="12.75" x14ac:dyDescent="0.2">
      <c r="A419" s="130"/>
      <c r="B419" s="131"/>
      <c r="C419" s="129"/>
      <c r="D419" s="8"/>
    </row>
    <row r="420" spans="1:4" ht="12.75" x14ac:dyDescent="0.2">
      <c r="A420" s="130"/>
      <c r="B420" s="131"/>
      <c r="C420" s="129"/>
      <c r="D420" s="8"/>
    </row>
    <row r="421" spans="1:4" ht="12.75" x14ac:dyDescent="0.2">
      <c r="A421" s="130"/>
      <c r="B421" s="131"/>
      <c r="C421" s="129"/>
      <c r="D421" s="8"/>
    </row>
    <row r="422" spans="1:4" ht="12.75" x14ac:dyDescent="0.2">
      <c r="A422" s="130"/>
      <c r="B422" s="131"/>
      <c r="C422" s="129"/>
      <c r="D422" s="8"/>
    </row>
    <row r="423" spans="1:4" ht="12.75" x14ac:dyDescent="0.2">
      <c r="A423" s="130"/>
      <c r="B423" s="131"/>
      <c r="C423" s="129"/>
      <c r="D423" s="8"/>
    </row>
    <row r="424" spans="1:4" ht="12.75" x14ac:dyDescent="0.2">
      <c r="A424" s="130"/>
      <c r="B424" s="131"/>
      <c r="C424" s="129"/>
      <c r="D424" s="8"/>
    </row>
    <row r="425" spans="1:4" ht="12.75" x14ac:dyDescent="0.2">
      <c r="A425" s="130"/>
      <c r="B425" s="131"/>
      <c r="C425" s="129"/>
      <c r="D425" s="8"/>
    </row>
    <row r="426" spans="1:4" ht="12.75" x14ac:dyDescent="0.2">
      <c r="A426" s="130"/>
      <c r="B426" s="131"/>
      <c r="C426" s="129"/>
      <c r="D426" s="8"/>
    </row>
    <row r="427" spans="1:4" ht="12.75" x14ac:dyDescent="0.2">
      <c r="A427" s="130"/>
      <c r="B427" s="131"/>
      <c r="C427" s="129"/>
      <c r="D427" s="8"/>
    </row>
    <row r="428" spans="1:4" ht="12.75" x14ac:dyDescent="0.2">
      <c r="A428" s="130"/>
      <c r="B428" s="131"/>
      <c r="C428" s="129"/>
      <c r="D428" s="8"/>
    </row>
    <row r="429" spans="1:4" ht="12.75" x14ac:dyDescent="0.2">
      <c r="A429" s="130"/>
      <c r="B429" s="131"/>
      <c r="C429" s="129"/>
      <c r="D429" s="8"/>
    </row>
    <row r="430" spans="1:4" ht="12.75" x14ac:dyDescent="0.2">
      <c r="A430" s="130"/>
      <c r="B430" s="131"/>
      <c r="C430" s="129"/>
      <c r="D430" s="8"/>
    </row>
    <row r="431" spans="1:4" ht="12.75" x14ac:dyDescent="0.2">
      <c r="A431" s="130"/>
      <c r="B431" s="131"/>
      <c r="C431" s="129"/>
      <c r="D431" s="8"/>
    </row>
    <row r="432" spans="1:4" ht="12.75" x14ac:dyDescent="0.2">
      <c r="A432" s="130"/>
      <c r="B432" s="131"/>
      <c r="C432" s="129"/>
      <c r="D432" s="8"/>
    </row>
    <row r="433" spans="1:4" ht="12.75" x14ac:dyDescent="0.2">
      <c r="A433" s="130"/>
      <c r="B433" s="131"/>
      <c r="C433" s="129"/>
      <c r="D433" s="8"/>
    </row>
    <row r="434" spans="1:4" ht="12.75" x14ac:dyDescent="0.2">
      <c r="A434" s="130"/>
      <c r="B434" s="131"/>
      <c r="C434" s="129"/>
      <c r="D434" s="8"/>
    </row>
    <row r="435" spans="1:4" ht="12.75" x14ac:dyDescent="0.2">
      <c r="A435" s="130"/>
      <c r="B435" s="131"/>
      <c r="C435" s="129"/>
      <c r="D435" s="8"/>
    </row>
    <row r="436" spans="1:4" ht="12.75" x14ac:dyDescent="0.2">
      <c r="A436" s="130"/>
      <c r="B436" s="131"/>
      <c r="C436" s="129"/>
      <c r="D436" s="8"/>
    </row>
    <row r="437" spans="1:4" ht="12.75" x14ac:dyDescent="0.2">
      <c r="A437" s="130"/>
      <c r="B437" s="131"/>
      <c r="C437" s="129"/>
      <c r="D437" s="8"/>
    </row>
    <row r="438" spans="1:4" ht="12.75" x14ac:dyDescent="0.2">
      <c r="A438" s="130"/>
      <c r="B438" s="131"/>
      <c r="C438" s="129"/>
      <c r="D438" s="8"/>
    </row>
    <row r="439" spans="1:4" ht="12.75" x14ac:dyDescent="0.2">
      <c r="A439" s="130"/>
      <c r="B439" s="131"/>
      <c r="C439" s="129"/>
      <c r="D439" s="8"/>
    </row>
    <row r="440" spans="1:4" ht="12.75" x14ac:dyDescent="0.2">
      <c r="A440" s="130"/>
      <c r="B440" s="131"/>
      <c r="C440" s="129"/>
      <c r="D440" s="8"/>
    </row>
    <row r="441" spans="1:4" ht="12.75" x14ac:dyDescent="0.2">
      <c r="A441" s="130"/>
      <c r="B441" s="131"/>
      <c r="C441" s="129"/>
      <c r="D441" s="8"/>
    </row>
    <row r="442" spans="1:4" ht="12.75" x14ac:dyDescent="0.2">
      <c r="A442" s="130"/>
      <c r="B442" s="131"/>
      <c r="C442" s="129"/>
      <c r="D442" s="8"/>
    </row>
    <row r="443" spans="1:4" ht="12.75" x14ac:dyDescent="0.2">
      <c r="A443" s="130"/>
      <c r="B443" s="131"/>
      <c r="C443" s="129"/>
      <c r="D443" s="8"/>
    </row>
    <row r="444" spans="1:4" ht="12.75" x14ac:dyDescent="0.2">
      <c r="A444" s="130"/>
      <c r="B444" s="131"/>
      <c r="C444" s="129"/>
      <c r="D444" s="8"/>
    </row>
    <row r="445" spans="1:4" ht="12.75" x14ac:dyDescent="0.2">
      <c r="A445" s="130"/>
      <c r="B445" s="131"/>
      <c r="C445" s="129"/>
      <c r="D445" s="8"/>
    </row>
    <row r="446" spans="1:4" ht="12.75" x14ac:dyDescent="0.2">
      <c r="A446" s="130"/>
      <c r="B446" s="131"/>
      <c r="C446" s="129"/>
      <c r="D446" s="8"/>
    </row>
    <row r="447" spans="1:4" ht="12.75" x14ac:dyDescent="0.2">
      <c r="A447" s="130"/>
      <c r="B447" s="131"/>
      <c r="C447" s="129"/>
      <c r="D447" s="8"/>
    </row>
    <row r="448" spans="1:4" ht="12.75" x14ac:dyDescent="0.2">
      <c r="A448" s="130"/>
      <c r="B448" s="131"/>
      <c r="C448" s="129"/>
      <c r="D448" s="8"/>
    </row>
    <row r="449" spans="1:4" ht="12.75" x14ac:dyDescent="0.2">
      <c r="A449" s="130"/>
      <c r="B449" s="131"/>
      <c r="C449" s="129"/>
      <c r="D449" s="8"/>
    </row>
    <row r="450" spans="1:4" ht="12.75" x14ac:dyDescent="0.2">
      <c r="A450" s="130"/>
      <c r="B450" s="131"/>
      <c r="C450" s="129"/>
      <c r="D450" s="8"/>
    </row>
    <row r="451" spans="1:4" ht="12.75" x14ac:dyDescent="0.2">
      <c r="A451" s="130"/>
      <c r="B451" s="131"/>
      <c r="C451" s="129"/>
      <c r="D451" s="8"/>
    </row>
    <row r="452" spans="1:4" ht="12.75" x14ac:dyDescent="0.2">
      <c r="A452" s="130"/>
      <c r="B452" s="131"/>
      <c r="C452" s="129"/>
      <c r="D452" s="8"/>
    </row>
    <row r="453" spans="1:4" ht="12.75" x14ac:dyDescent="0.2">
      <c r="A453" s="130"/>
      <c r="B453" s="131"/>
      <c r="C453" s="129"/>
      <c r="D453" s="8"/>
    </row>
    <row r="454" spans="1:4" ht="12.75" x14ac:dyDescent="0.2">
      <c r="A454" s="130"/>
      <c r="B454" s="131"/>
      <c r="C454" s="129"/>
      <c r="D454" s="8"/>
    </row>
    <row r="455" spans="1:4" ht="12.75" x14ac:dyDescent="0.2">
      <c r="A455" s="130"/>
      <c r="B455" s="131"/>
      <c r="C455" s="129"/>
      <c r="D455" s="8"/>
    </row>
    <row r="456" spans="1:4" ht="12.75" x14ac:dyDescent="0.2">
      <c r="A456" s="130"/>
      <c r="B456" s="131"/>
      <c r="C456" s="129"/>
      <c r="D456" s="8"/>
    </row>
    <row r="457" spans="1:4" ht="12.75" x14ac:dyDescent="0.2">
      <c r="A457" s="130"/>
      <c r="B457" s="131"/>
      <c r="C457" s="129"/>
      <c r="D457" s="8"/>
    </row>
    <row r="458" spans="1:4" ht="12.75" x14ac:dyDescent="0.2">
      <c r="A458" s="130"/>
      <c r="B458" s="131"/>
      <c r="C458" s="129"/>
      <c r="D458" s="8"/>
    </row>
    <row r="459" spans="1:4" ht="12.75" x14ac:dyDescent="0.2">
      <c r="A459" s="130"/>
      <c r="B459" s="131"/>
      <c r="C459" s="129"/>
      <c r="D459" s="8"/>
    </row>
    <row r="460" spans="1:4" ht="12.75" x14ac:dyDescent="0.2">
      <c r="A460" s="130"/>
      <c r="B460" s="131"/>
      <c r="C460" s="129"/>
      <c r="D460" s="8"/>
    </row>
    <row r="461" spans="1:4" ht="12.75" x14ac:dyDescent="0.2">
      <c r="A461" s="130"/>
      <c r="B461" s="131"/>
      <c r="C461" s="129"/>
      <c r="D461" s="8"/>
    </row>
    <row r="462" spans="1:4" ht="12.75" x14ac:dyDescent="0.2">
      <c r="A462" s="130"/>
      <c r="B462" s="131"/>
      <c r="C462" s="129"/>
      <c r="D462" s="8"/>
    </row>
    <row r="463" spans="1:4" ht="12.75" x14ac:dyDescent="0.2">
      <c r="A463" s="130"/>
      <c r="B463" s="131"/>
      <c r="C463" s="129"/>
      <c r="D463" s="8"/>
    </row>
    <row r="464" spans="1:4" ht="12.75" x14ac:dyDescent="0.2">
      <c r="A464" s="130"/>
      <c r="B464" s="131"/>
      <c r="C464" s="129"/>
      <c r="D464" s="8"/>
    </row>
    <row r="465" spans="1:4" ht="12.75" x14ac:dyDescent="0.2">
      <c r="A465" s="130"/>
      <c r="B465" s="131"/>
      <c r="C465" s="129"/>
      <c r="D465" s="8"/>
    </row>
    <row r="466" spans="1:4" ht="12.75" x14ac:dyDescent="0.2">
      <c r="A466" s="130"/>
      <c r="B466" s="131"/>
      <c r="C466" s="129"/>
      <c r="D466" s="8"/>
    </row>
    <row r="467" spans="1:4" ht="12.75" x14ac:dyDescent="0.2">
      <c r="A467" s="130"/>
      <c r="B467" s="131"/>
      <c r="C467" s="129"/>
      <c r="D467" s="8"/>
    </row>
    <row r="468" spans="1:4" ht="12.75" x14ac:dyDescent="0.2">
      <c r="A468" s="130"/>
      <c r="B468" s="131"/>
      <c r="C468" s="129"/>
      <c r="D468" s="8"/>
    </row>
    <row r="469" spans="1:4" ht="12.75" x14ac:dyDescent="0.2">
      <c r="A469" s="130"/>
      <c r="B469" s="131"/>
      <c r="C469" s="129"/>
      <c r="D469" s="8"/>
    </row>
    <row r="470" spans="1:4" ht="12.75" x14ac:dyDescent="0.2">
      <c r="A470" s="130"/>
      <c r="B470" s="131"/>
      <c r="C470" s="129"/>
      <c r="D470" s="8"/>
    </row>
    <row r="471" spans="1:4" ht="12.75" x14ac:dyDescent="0.2">
      <c r="A471" s="130"/>
      <c r="B471" s="131"/>
      <c r="C471" s="129"/>
      <c r="D471" s="8"/>
    </row>
    <row r="472" spans="1:4" ht="12.75" x14ac:dyDescent="0.2">
      <c r="A472" s="130"/>
      <c r="B472" s="131"/>
      <c r="C472" s="129"/>
      <c r="D472" s="8"/>
    </row>
    <row r="473" spans="1:4" ht="12.75" x14ac:dyDescent="0.2">
      <c r="A473" s="130"/>
      <c r="B473" s="131"/>
      <c r="C473" s="129"/>
      <c r="D473" s="8"/>
    </row>
    <row r="474" spans="1:4" ht="12.75" x14ac:dyDescent="0.2">
      <c r="A474" s="130"/>
      <c r="B474" s="131"/>
      <c r="C474" s="129"/>
      <c r="D474" s="8"/>
    </row>
    <row r="475" spans="1:4" ht="12.75" x14ac:dyDescent="0.2">
      <c r="A475" s="130"/>
      <c r="B475" s="131"/>
      <c r="C475" s="129"/>
      <c r="D475" s="8"/>
    </row>
    <row r="476" spans="1:4" ht="12.75" x14ac:dyDescent="0.2">
      <c r="A476" s="130"/>
      <c r="B476" s="131"/>
      <c r="C476" s="129"/>
      <c r="D476" s="8"/>
    </row>
    <row r="477" spans="1:4" ht="12.75" x14ac:dyDescent="0.2">
      <c r="A477" s="130"/>
      <c r="B477" s="131"/>
      <c r="C477" s="129"/>
      <c r="D477" s="8"/>
    </row>
    <row r="478" spans="1:4" ht="12.75" x14ac:dyDescent="0.2">
      <c r="A478" s="130"/>
      <c r="B478" s="131"/>
      <c r="C478" s="129"/>
      <c r="D478" s="8"/>
    </row>
    <row r="479" spans="1:4" ht="12.75" x14ac:dyDescent="0.2">
      <c r="A479" s="130"/>
      <c r="B479" s="131"/>
      <c r="C479" s="129"/>
      <c r="D479" s="8"/>
    </row>
    <row r="480" spans="1:4" ht="12.75" x14ac:dyDescent="0.2">
      <c r="A480" s="130"/>
      <c r="B480" s="131"/>
      <c r="C480" s="129"/>
      <c r="D480" s="8"/>
    </row>
    <row r="481" spans="1:4" ht="12.75" x14ac:dyDescent="0.2">
      <c r="A481" s="130"/>
      <c r="B481" s="131"/>
      <c r="C481" s="129"/>
      <c r="D481" s="8"/>
    </row>
    <row r="482" spans="1:4" ht="12.75" x14ac:dyDescent="0.2">
      <c r="A482" s="130"/>
      <c r="B482" s="131"/>
      <c r="C482" s="129"/>
      <c r="D482" s="8"/>
    </row>
    <row r="483" spans="1:4" ht="12.75" x14ac:dyDescent="0.2">
      <c r="A483" s="130"/>
      <c r="B483" s="131"/>
      <c r="C483" s="129"/>
      <c r="D483" s="8"/>
    </row>
    <row r="484" spans="1:4" ht="12.75" x14ac:dyDescent="0.2">
      <c r="A484" s="130"/>
      <c r="B484" s="131"/>
      <c r="C484" s="129"/>
      <c r="D484" s="8"/>
    </row>
    <row r="485" spans="1:4" ht="12.75" x14ac:dyDescent="0.2">
      <c r="A485" s="130"/>
      <c r="B485" s="131"/>
      <c r="C485" s="129"/>
      <c r="D485" s="8"/>
    </row>
    <row r="486" spans="1:4" ht="12.75" x14ac:dyDescent="0.2">
      <c r="A486" s="130"/>
      <c r="B486" s="131"/>
      <c r="C486" s="129"/>
      <c r="D486" s="8"/>
    </row>
    <row r="487" spans="1:4" ht="12.75" x14ac:dyDescent="0.2">
      <c r="A487" s="130"/>
      <c r="B487" s="131"/>
      <c r="C487" s="129"/>
      <c r="D487" s="8"/>
    </row>
    <row r="488" spans="1:4" ht="12.75" x14ac:dyDescent="0.2">
      <c r="A488" s="130"/>
      <c r="B488" s="131"/>
      <c r="C488" s="129"/>
      <c r="D488" s="8"/>
    </row>
    <row r="489" spans="1:4" ht="12.75" x14ac:dyDescent="0.2">
      <c r="A489" s="130"/>
      <c r="B489" s="131"/>
      <c r="C489" s="129"/>
      <c r="D489" s="8"/>
    </row>
    <row r="490" spans="1:4" ht="12.75" x14ac:dyDescent="0.2">
      <c r="A490" s="130"/>
      <c r="B490" s="131"/>
      <c r="C490" s="129"/>
      <c r="D490" s="8"/>
    </row>
    <row r="491" spans="1:4" ht="12.75" x14ac:dyDescent="0.2">
      <c r="A491" s="130"/>
      <c r="B491" s="131"/>
      <c r="C491" s="129"/>
      <c r="D491" s="8"/>
    </row>
    <row r="492" spans="1:4" ht="12.75" x14ac:dyDescent="0.2">
      <c r="A492" s="130"/>
      <c r="B492" s="131"/>
      <c r="C492" s="129"/>
      <c r="D492" s="8"/>
    </row>
    <row r="493" spans="1:4" ht="12.75" x14ac:dyDescent="0.2">
      <c r="A493" s="130"/>
      <c r="B493" s="131"/>
      <c r="C493" s="129"/>
      <c r="D493" s="8"/>
    </row>
    <row r="494" spans="1:4" ht="12.75" x14ac:dyDescent="0.2">
      <c r="A494" s="130"/>
      <c r="B494" s="131"/>
      <c r="C494" s="129"/>
      <c r="D494" s="8"/>
    </row>
    <row r="495" spans="1:4" ht="12.75" x14ac:dyDescent="0.2">
      <c r="A495" s="130"/>
      <c r="B495" s="131"/>
      <c r="C495" s="129"/>
      <c r="D495" s="8"/>
    </row>
    <row r="496" spans="1:4" ht="12.75" x14ac:dyDescent="0.2">
      <c r="A496" s="130"/>
      <c r="B496" s="131"/>
      <c r="C496" s="129"/>
      <c r="D496" s="8"/>
    </row>
    <row r="497" spans="1:4" ht="12.75" x14ac:dyDescent="0.2">
      <c r="A497" s="130"/>
      <c r="B497" s="131"/>
      <c r="C497" s="129"/>
      <c r="D497" s="8"/>
    </row>
    <row r="498" spans="1:4" ht="12.75" x14ac:dyDescent="0.2">
      <c r="A498" s="130"/>
      <c r="B498" s="131"/>
      <c r="C498" s="129"/>
      <c r="D498" s="8"/>
    </row>
    <row r="499" spans="1:4" ht="12.75" x14ac:dyDescent="0.2">
      <c r="A499" s="130"/>
      <c r="B499" s="131"/>
      <c r="C499" s="129"/>
      <c r="D499" s="8"/>
    </row>
    <row r="500" spans="1:4" ht="12.75" x14ac:dyDescent="0.2">
      <c r="A500" s="130"/>
      <c r="B500" s="131"/>
      <c r="C500" s="129"/>
      <c r="D500" s="8"/>
    </row>
    <row r="501" spans="1:4" ht="12.75" x14ac:dyDescent="0.2">
      <c r="A501" s="130"/>
      <c r="B501" s="131"/>
      <c r="C501" s="129"/>
      <c r="D501" s="8"/>
    </row>
    <row r="502" spans="1:4" ht="12.75" x14ac:dyDescent="0.2">
      <c r="A502" s="130"/>
      <c r="B502" s="131"/>
      <c r="C502" s="129"/>
      <c r="D502" s="8"/>
    </row>
    <row r="503" spans="1:4" ht="12.75" x14ac:dyDescent="0.2">
      <c r="A503" s="130"/>
      <c r="B503" s="131"/>
      <c r="C503" s="129"/>
      <c r="D503" s="8"/>
    </row>
    <row r="504" spans="1:4" ht="12.75" x14ac:dyDescent="0.2">
      <c r="A504" s="130"/>
      <c r="B504" s="131"/>
      <c r="C504" s="129"/>
      <c r="D504" s="8"/>
    </row>
    <row r="505" spans="1:4" ht="12.75" x14ac:dyDescent="0.2">
      <c r="A505" s="130"/>
      <c r="B505" s="131"/>
      <c r="C505" s="129"/>
      <c r="D505" s="8"/>
    </row>
    <row r="506" spans="1:4" ht="12.75" x14ac:dyDescent="0.2">
      <c r="A506" s="130"/>
      <c r="B506" s="131"/>
      <c r="C506" s="129"/>
      <c r="D506" s="8"/>
    </row>
    <row r="507" spans="1:4" ht="12.75" x14ac:dyDescent="0.2">
      <c r="A507" s="130"/>
      <c r="B507" s="131"/>
      <c r="C507" s="129"/>
      <c r="D507" s="8"/>
    </row>
    <row r="508" spans="1:4" ht="12.75" x14ac:dyDescent="0.2">
      <c r="A508" s="130"/>
      <c r="B508" s="131"/>
      <c r="C508" s="129"/>
      <c r="D508" s="8"/>
    </row>
    <row r="509" spans="1:4" ht="12.75" x14ac:dyDescent="0.2">
      <c r="A509" s="130"/>
      <c r="B509" s="131"/>
      <c r="C509" s="129"/>
      <c r="D509" s="8"/>
    </row>
    <row r="510" spans="1:4" ht="12.75" x14ac:dyDescent="0.2">
      <c r="A510" s="130"/>
      <c r="B510" s="131"/>
      <c r="C510" s="129"/>
      <c r="D510" s="8"/>
    </row>
    <row r="511" spans="1:4" ht="12.75" x14ac:dyDescent="0.2">
      <c r="A511" s="130"/>
      <c r="B511" s="131"/>
      <c r="C511" s="129"/>
      <c r="D511" s="8"/>
    </row>
    <row r="512" spans="1:4" ht="12.75" x14ac:dyDescent="0.2">
      <c r="A512" s="130"/>
      <c r="B512" s="131"/>
      <c r="C512" s="129"/>
      <c r="D512" s="8"/>
    </row>
    <row r="513" spans="1:4" ht="12.75" x14ac:dyDescent="0.2">
      <c r="A513" s="130"/>
      <c r="B513" s="131"/>
      <c r="C513" s="129"/>
      <c r="D513" s="8"/>
    </row>
    <row r="514" spans="1:4" ht="12.75" x14ac:dyDescent="0.2">
      <c r="A514" s="130"/>
      <c r="B514" s="131"/>
      <c r="C514" s="129"/>
      <c r="D514" s="8"/>
    </row>
    <row r="515" spans="1:4" ht="12.75" x14ac:dyDescent="0.2">
      <c r="A515" s="130"/>
      <c r="B515" s="131"/>
      <c r="C515" s="129"/>
      <c r="D515" s="8"/>
    </row>
    <row r="516" spans="1:4" ht="12.75" x14ac:dyDescent="0.2">
      <c r="A516" s="130"/>
      <c r="B516" s="131"/>
      <c r="C516" s="129"/>
      <c r="D516" s="8"/>
    </row>
    <row r="517" spans="1:4" ht="12.75" x14ac:dyDescent="0.2">
      <c r="A517" s="130"/>
      <c r="B517" s="131"/>
      <c r="C517" s="129"/>
      <c r="D517" s="8"/>
    </row>
    <row r="518" spans="1:4" ht="12.75" x14ac:dyDescent="0.2">
      <c r="A518" s="130"/>
      <c r="B518" s="131"/>
      <c r="C518" s="129"/>
      <c r="D518" s="8"/>
    </row>
    <row r="519" spans="1:4" ht="12.75" x14ac:dyDescent="0.2">
      <c r="A519" s="130"/>
      <c r="B519" s="131"/>
      <c r="C519" s="129"/>
      <c r="D519" s="8"/>
    </row>
    <row r="520" spans="1:4" ht="12.75" x14ac:dyDescent="0.2">
      <c r="A520" s="130"/>
      <c r="B520" s="131"/>
      <c r="C520" s="129"/>
      <c r="D520" s="8"/>
    </row>
    <row r="521" spans="1:4" ht="12.75" x14ac:dyDescent="0.2">
      <c r="A521" s="130"/>
      <c r="B521" s="131"/>
      <c r="C521" s="129"/>
      <c r="D521" s="8"/>
    </row>
    <row r="522" spans="1:4" ht="12.75" x14ac:dyDescent="0.2">
      <c r="A522" s="130"/>
      <c r="B522" s="131"/>
      <c r="C522" s="129"/>
      <c r="D522" s="8"/>
    </row>
    <row r="523" spans="1:4" ht="12.75" x14ac:dyDescent="0.2">
      <c r="A523" s="130"/>
      <c r="B523" s="131"/>
      <c r="C523" s="129"/>
      <c r="D523" s="8"/>
    </row>
    <row r="524" spans="1:4" ht="12.75" x14ac:dyDescent="0.2">
      <c r="A524" s="130"/>
      <c r="B524" s="131"/>
      <c r="C524" s="129"/>
      <c r="D524" s="8"/>
    </row>
    <row r="525" spans="1:4" ht="12.75" x14ac:dyDescent="0.2">
      <c r="A525" s="130"/>
      <c r="B525" s="131"/>
      <c r="C525" s="129"/>
      <c r="D525" s="8"/>
    </row>
    <row r="526" spans="1:4" ht="12.75" x14ac:dyDescent="0.2">
      <c r="A526" s="130"/>
      <c r="B526" s="131"/>
      <c r="C526" s="129"/>
      <c r="D526" s="8"/>
    </row>
    <row r="527" spans="1:4" ht="12.75" x14ac:dyDescent="0.2">
      <c r="A527" s="130"/>
      <c r="B527" s="131"/>
      <c r="C527" s="129"/>
      <c r="D527" s="8"/>
    </row>
    <row r="528" spans="1:4" ht="12.75" x14ac:dyDescent="0.2">
      <c r="A528" s="130"/>
      <c r="B528" s="131"/>
      <c r="C528" s="129"/>
      <c r="D528" s="8"/>
    </row>
    <row r="529" spans="1:4" ht="12.75" x14ac:dyDescent="0.2">
      <c r="A529" s="130"/>
      <c r="B529" s="131"/>
      <c r="C529" s="129"/>
      <c r="D529" s="8"/>
    </row>
    <row r="530" spans="1:4" ht="12.75" x14ac:dyDescent="0.2">
      <c r="A530" s="130"/>
      <c r="B530" s="131"/>
      <c r="C530" s="129"/>
      <c r="D530" s="8"/>
    </row>
    <row r="531" spans="1:4" ht="12.75" x14ac:dyDescent="0.2">
      <c r="A531" s="130"/>
      <c r="B531" s="131"/>
      <c r="C531" s="129"/>
      <c r="D531" s="8"/>
    </row>
    <row r="532" spans="1:4" ht="12.75" x14ac:dyDescent="0.2">
      <c r="A532" s="130"/>
      <c r="B532" s="131"/>
      <c r="C532" s="129"/>
      <c r="D532" s="8"/>
    </row>
    <row r="533" spans="1:4" ht="12.75" x14ac:dyDescent="0.2">
      <c r="A533" s="130"/>
      <c r="B533" s="131"/>
      <c r="C533" s="129"/>
      <c r="D533" s="8"/>
    </row>
    <row r="534" spans="1:4" ht="12.75" x14ac:dyDescent="0.2">
      <c r="A534" s="130"/>
      <c r="B534" s="131"/>
      <c r="C534" s="129"/>
      <c r="D534" s="8"/>
    </row>
    <row r="535" spans="1:4" ht="12.75" x14ac:dyDescent="0.2">
      <c r="A535" s="130"/>
      <c r="B535" s="131"/>
      <c r="C535" s="129"/>
      <c r="D535" s="8"/>
    </row>
    <row r="536" spans="1:4" ht="12.75" x14ac:dyDescent="0.2">
      <c r="A536" s="130"/>
      <c r="B536" s="131"/>
      <c r="C536" s="129"/>
      <c r="D536" s="8"/>
    </row>
    <row r="537" spans="1:4" ht="12.75" x14ac:dyDescent="0.2">
      <c r="A537" s="130"/>
      <c r="B537" s="131"/>
      <c r="C537" s="129"/>
      <c r="D537" s="8"/>
    </row>
    <row r="538" spans="1:4" ht="12.75" x14ac:dyDescent="0.2">
      <c r="A538" s="130"/>
      <c r="B538" s="131"/>
      <c r="C538" s="129"/>
      <c r="D538" s="8"/>
    </row>
    <row r="539" spans="1:4" ht="12.75" x14ac:dyDescent="0.2">
      <c r="A539" s="130"/>
      <c r="B539" s="131"/>
      <c r="C539" s="129"/>
      <c r="D539" s="8"/>
    </row>
    <row r="540" spans="1:4" ht="12.75" x14ac:dyDescent="0.2">
      <c r="A540" s="130"/>
      <c r="B540" s="131"/>
      <c r="C540" s="129"/>
      <c r="D540" s="8"/>
    </row>
    <row r="541" spans="1:4" ht="12.75" x14ac:dyDescent="0.2">
      <c r="A541" s="130"/>
      <c r="B541" s="131"/>
      <c r="C541" s="129"/>
      <c r="D541" s="8"/>
    </row>
    <row r="542" spans="1:4" ht="12.75" x14ac:dyDescent="0.2">
      <c r="A542" s="130"/>
      <c r="B542" s="131"/>
      <c r="C542" s="129"/>
      <c r="D542" s="8"/>
    </row>
    <row r="543" spans="1:4" ht="12.75" x14ac:dyDescent="0.2">
      <c r="A543" s="130"/>
      <c r="B543" s="131"/>
      <c r="C543" s="129"/>
      <c r="D543" s="8"/>
    </row>
    <row r="544" spans="1:4" ht="12.75" x14ac:dyDescent="0.2">
      <c r="A544" s="130"/>
      <c r="B544" s="131"/>
      <c r="C544" s="129"/>
      <c r="D544" s="8"/>
    </row>
    <row r="545" spans="1:4" ht="12.75" x14ac:dyDescent="0.2">
      <c r="A545" s="130"/>
      <c r="B545" s="131"/>
      <c r="C545" s="129"/>
      <c r="D545" s="8"/>
    </row>
    <row r="546" spans="1:4" ht="12.75" x14ac:dyDescent="0.2">
      <c r="A546" s="130"/>
      <c r="B546" s="131"/>
      <c r="C546" s="129"/>
      <c r="D546" s="8"/>
    </row>
    <row r="547" spans="1:4" ht="12.75" x14ac:dyDescent="0.2">
      <c r="A547" s="130"/>
      <c r="B547" s="131"/>
      <c r="C547" s="129"/>
      <c r="D547" s="8"/>
    </row>
    <row r="548" spans="1:4" ht="12.75" x14ac:dyDescent="0.2">
      <c r="A548" s="130"/>
      <c r="B548" s="131"/>
      <c r="C548" s="129"/>
      <c r="D548" s="8"/>
    </row>
    <row r="549" spans="1:4" ht="12.75" x14ac:dyDescent="0.2">
      <c r="A549" s="130"/>
      <c r="B549" s="131"/>
      <c r="C549" s="129"/>
      <c r="D549" s="8"/>
    </row>
    <row r="550" spans="1:4" ht="12.75" x14ac:dyDescent="0.2">
      <c r="A550" s="130"/>
      <c r="B550" s="131"/>
      <c r="C550" s="129"/>
      <c r="D550" s="8"/>
    </row>
    <row r="551" spans="1:4" ht="12.75" x14ac:dyDescent="0.2">
      <c r="A551" s="130"/>
      <c r="B551" s="131"/>
      <c r="C551" s="129"/>
      <c r="D551" s="8"/>
    </row>
    <row r="552" spans="1:4" ht="12.75" x14ac:dyDescent="0.2">
      <c r="A552" s="130"/>
      <c r="B552" s="131"/>
      <c r="C552" s="129"/>
      <c r="D552" s="8"/>
    </row>
    <row r="553" spans="1:4" ht="12.75" x14ac:dyDescent="0.2">
      <c r="A553" s="130"/>
      <c r="B553" s="131"/>
      <c r="C553" s="129"/>
      <c r="D553" s="8"/>
    </row>
    <row r="554" spans="1:4" ht="12.75" x14ac:dyDescent="0.2">
      <c r="A554" s="130"/>
      <c r="B554" s="131"/>
      <c r="C554" s="129"/>
      <c r="D554" s="8"/>
    </row>
    <row r="555" spans="1:4" ht="12.75" x14ac:dyDescent="0.2">
      <c r="A555" s="130"/>
      <c r="B555" s="131"/>
      <c r="C555" s="129"/>
      <c r="D555" s="8"/>
    </row>
    <row r="556" spans="1:4" ht="12.75" x14ac:dyDescent="0.2">
      <c r="A556" s="130"/>
      <c r="B556" s="131"/>
      <c r="C556" s="129"/>
      <c r="D556" s="8"/>
    </row>
    <row r="557" spans="1:4" ht="12.75" x14ac:dyDescent="0.2">
      <c r="A557" s="130"/>
      <c r="B557" s="131"/>
      <c r="C557" s="129"/>
      <c r="D557" s="8"/>
    </row>
    <row r="558" spans="1:4" ht="12.75" x14ac:dyDescent="0.2">
      <c r="A558" s="7"/>
      <c r="B558" s="8"/>
      <c r="C558" s="129"/>
      <c r="D558" s="8"/>
    </row>
    <row r="559" spans="1:4" ht="12.75" x14ac:dyDescent="0.2">
      <c r="A559" s="7"/>
      <c r="B559" s="8"/>
      <c r="C559" s="129"/>
      <c r="D559" s="8"/>
    </row>
    <row r="560" spans="1:4" ht="12.75" x14ac:dyDescent="0.2">
      <c r="A560" s="7"/>
      <c r="B560" s="8"/>
      <c r="C560" s="129"/>
      <c r="D560" s="8"/>
    </row>
    <row r="561" spans="1:4" ht="12.75" x14ac:dyDescent="0.2">
      <c r="A561" s="7"/>
      <c r="B561" s="8"/>
      <c r="C561" s="129"/>
      <c r="D561" s="8"/>
    </row>
    <row r="562" spans="1:4" ht="12.75" x14ac:dyDescent="0.2">
      <c r="A562" s="7"/>
      <c r="B562" s="8"/>
      <c r="C562" s="129"/>
      <c r="D562" s="8"/>
    </row>
    <row r="563" spans="1:4" ht="12.75" x14ac:dyDescent="0.2">
      <c r="A563" s="7"/>
      <c r="B563" s="8"/>
      <c r="C563" s="129"/>
      <c r="D563" s="8"/>
    </row>
    <row r="564" spans="1:4" ht="12.75" x14ac:dyDescent="0.2">
      <c r="A564" s="7"/>
      <c r="B564" s="8"/>
      <c r="C564" s="129"/>
      <c r="D564" s="8"/>
    </row>
    <row r="565" spans="1:4" ht="12.75" x14ac:dyDescent="0.2">
      <c r="A565" s="7"/>
      <c r="B565" s="8"/>
      <c r="C565" s="129"/>
      <c r="D565" s="8"/>
    </row>
    <row r="566" spans="1:4" ht="12.75" x14ac:dyDescent="0.2">
      <c r="A566" s="7"/>
      <c r="B566" s="8"/>
      <c r="C566" s="129"/>
      <c r="D566" s="8"/>
    </row>
    <row r="567" spans="1:4" ht="12.75" x14ac:dyDescent="0.2">
      <c r="A567" s="7"/>
      <c r="B567" s="8"/>
      <c r="C567" s="129"/>
      <c r="D567" s="8"/>
    </row>
    <row r="568" spans="1:4" ht="27.75" customHeight="1" x14ac:dyDescent="0.2">
      <c r="A568" s="7"/>
      <c r="B568" s="8"/>
      <c r="C568" s="129"/>
      <c r="D568" s="8"/>
    </row>
    <row r="569" spans="1:4" ht="27.75" customHeight="1" x14ac:dyDescent="0.2">
      <c r="A569" s="7"/>
      <c r="B569" s="8"/>
      <c r="C569" s="129"/>
      <c r="D569" s="8"/>
    </row>
    <row r="570" spans="1:4" ht="27.75" customHeight="1" x14ac:dyDescent="0.2">
      <c r="A570" s="7"/>
      <c r="B570" s="8"/>
      <c r="C570" s="129"/>
      <c r="D570" s="8"/>
    </row>
    <row r="571" spans="1:4" ht="27.75" customHeight="1" x14ac:dyDescent="0.2">
      <c r="A571" s="7"/>
      <c r="B571" s="8"/>
      <c r="C571" s="129"/>
      <c r="D571" s="8"/>
    </row>
    <row r="572" spans="1:4" ht="27.75" customHeight="1" x14ac:dyDescent="0.2">
      <c r="A572" s="7"/>
      <c r="B572" s="8"/>
      <c r="C572" s="129"/>
      <c r="D572" s="8"/>
    </row>
    <row r="573" spans="1:4" ht="27.75" customHeight="1" x14ac:dyDescent="0.2">
      <c r="A573" s="7"/>
      <c r="B573" s="8"/>
      <c r="C573" s="129"/>
      <c r="D573" s="8"/>
    </row>
    <row r="574" spans="1:4" ht="27.75" customHeight="1" x14ac:dyDescent="0.2">
      <c r="A574" s="7"/>
      <c r="B574" s="8"/>
      <c r="C574" s="129"/>
      <c r="D574" s="8"/>
    </row>
    <row r="575" spans="1:4" ht="27.75" customHeight="1" x14ac:dyDescent="0.2">
      <c r="A575" s="7"/>
      <c r="B575" s="8"/>
      <c r="C575" s="129"/>
      <c r="D575" s="8"/>
    </row>
    <row r="576" spans="1:4" ht="27.75" customHeight="1" x14ac:dyDescent="0.2">
      <c r="A576" s="7"/>
      <c r="B576" s="8"/>
      <c r="C576" s="129"/>
      <c r="D576" s="8"/>
    </row>
    <row r="577" spans="1:4" ht="27.75" customHeight="1" x14ac:dyDescent="0.2">
      <c r="A577" s="7"/>
      <c r="B577" s="8"/>
      <c r="C577" s="129"/>
      <c r="D577" s="8"/>
    </row>
    <row r="578" spans="1:4" ht="27.75" customHeight="1" x14ac:dyDescent="0.2">
      <c r="A578" s="7"/>
      <c r="B578" s="8"/>
      <c r="C578" s="129"/>
      <c r="D578" s="8"/>
    </row>
    <row r="579" spans="1:4" ht="27.75" customHeight="1" x14ac:dyDescent="0.2">
      <c r="A579" s="7"/>
      <c r="B579" s="8"/>
      <c r="C579" s="129"/>
      <c r="D579" s="8"/>
    </row>
    <row r="580" spans="1:4" ht="27.75" customHeight="1" x14ac:dyDescent="0.2">
      <c r="A580" s="7"/>
      <c r="B580" s="8"/>
      <c r="C580" s="129"/>
      <c r="D580" s="8"/>
    </row>
    <row r="581" spans="1:4" ht="27.75" customHeight="1" x14ac:dyDescent="0.2">
      <c r="A581" s="7"/>
      <c r="B581" s="8"/>
      <c r="C581" s="129"/>
      <c r="D581" s="8"/>
    </row>
    <row r="582" spans="1:4" ht="27.75" customHeight="1" x14ac:dyDescent="0.2">
      <c r="A582" s="7"/>
      <c r="B582" s="8"/>
      <c r="C582" s="129"/>
      <c r="D582" s="8"/>
    </row>
    <row r="583" spans="1:4" ht="27.75" customHeight="1" x14ac:dyDescent="0.2">
      <c r="A583" s="7"/>
      <c r="B583" s="8"/>
      <c r="C583" s="129"/>
      <c r="D583" s="8"/>
    </row>
    <row r="584" spans="1:4" ht="27.75" customHeight="1" x14ac:dyDescent="0.2">
      <c r="A584" s="7"/>
      <c r="B584" s="8"/>
      <c r="C584" s="129"/>
      <c r="D584" s="8"/>
    </row>
    <row r="585" spans="1:4" ht="27.75" customHeight="1" x14ac:dyDescent="0.2">
      <c r="A585" s="7"/>
      <c r="B585" s="8"/>
      <c r="C585" s="129"/>
      <c r="D585" s="8"/>
    </row>
    <row r="586" spans="1:4" ht="27.75" customHeight="1" x14ac:dyDescent="0.2">
      <c r="A586" s="7"/>
      <c r="B586" s="8"/>
      <c r="C586" s="129"/>
      <c r="D586" s="8"/>
    </row>
    <row r="587" spans="1:4" ht="27.75" customHeight="1" x14ac:dyDescent="0.2">
      <c r="A587" s="7"/>
      <c r="B587" s="8"/>
      <c r="C587" s="129"/>
      <c r="D587" s="8"/>
    </row>
    <row r="588" spans="1:4" ht="27.75" customHeight="1" x14ac:dyDescent="0.2">
      <c r="A588" s="7"/>
      <c r="B588" s="8"/>
      <c r="C588" s="129"/>
      <c r="D588" s="8"/>
    </row>
    <row r="589" spans="1:4" ht="27.75" customHeight="1" x14ac:dyDescent="0.2">
      <c r="A589" s="7"/>
      <c r="B589" s="8"/>
      <c r="C589" s="129"/>
      <c r="D589" s="8"/>
    </row>
    <row r="590" spans="1:4" ht="27.75" customHeight="1" x14ac:dyDescent="0.2">
      <c r="A590" s="7"/>
      <c r="B590" s="8"/>
      <c r="C590" s="129"/>
      <c r="D590" s="8"/>
    </row>
    <row r="591" spans="1:4" ht="27.75" customHeight="1" x14ac:dyDescent="0.2">
      <c r="A591" s="7"/>
      <c r="B591" s="8"/>
      <c r="C591" s="129"/>
      <c r="D591" s="8"/>
    </row>
    <row r="592" spans="1:4" ht="27.75" customHeight="1" x14ac:dyDescent="0.2">
      <c r="A592" s="7"/>
      <c r="B592" s="8"/>
      <c r="C592" s="129"/>
      <c r="D592" s="8"/>
    </row>
    <row r="593" spans="1:4" ht="27.75" customHeight="1" x14ac:dyDescent="0.2">
      <c r="A593" s="7"/>
      <c r="B593" s="8"/>
      <c r="C593" s="129"/>
      <c r="D593" s="8"/>
    </row>
    <row r="594" spans="1:4" ht="27.75" customHeight="1" x14ac:dyDescent="0.2">
      <c r="A594" s="7"/>
      <c r="B594" s="8"/>
      <c r="C594" s="129"/>
      <c r="D594" s="8"/>
    </row>
    <row r="595" spans="1:4" ht="27.75" customHeight="1" x14ac:dyDescent="0.2">
      <c r="A595" s="7"/>
      <c r="B595" s="8"/>
      <c r="C595" s="129"/>
      <c r="D595" s="8"/>
    </row>
    <row r="596" spans="1:4" ht="27.75" customHeight="1" x14ac:dyDescent="0.2">
      <c r="A596" s="7"/>
      <c r="B596" s="8"/>
      <c r="C596" s="129"/>
      <c r="D596" s="8"/>
    </row>
    <row r="597" spans="1:4" ht="27.75" customHeight="1" x14ac:dyDescent="0.2">
      <c r="A597" s="7"/>
      <c r="B597" s="8"/>
      <c r="C597" s="129"/>
      <c r="D597" s="8"/>
    </row>
    <row r="598" spans="1:4" ht="27.75" customHeight="1" x14ac:dyDescent="0.2">
      <c r="A598" s="7"/>
      <c r="B598" s="8"/>
      <c r="C598" s="129"/>
      <c r="D598" s="8"/>
    </row>
    <row r="599" spans="1:4" ht="27.75" customHeight="1" x14ac:dyDescent="0.2">
      <c r="A599" s="7"/>
      <c r="B599" s="8"/>
      <c r="C599" s="129"/>
      <c r="D599" s="8"/>
    </row>
    <row r="600" spans="1:4" ht="27.75" customHeight="1" x14ac:dyDescent="0.2">
      <c r="A600" s="7"/>
      <c r="B600" s="8"/>
      <c r="C600" s="129"/>
      <c r="D600" s="8"/>
    </row>
    <row r="601" spans="1:4" ht="27.75" customHeight="1" x14ac:dyDescent="0.2">
      <c r="A601" s="7"/>
      <c r="B601" s="8"/>
      <c r="C601" s="129"/>
      <c r="D601" s="8"/>
    </row>
    <row r="602" spans="1:4" ht="27.75" customHeight="1" x14ac:dyDescent="0.2">
      <c r="A602" s="7"/>
      <c r="B602" s="8"/>
      <c r="C602" s="129"/>
      <c r="D602" s="8"/>
    </row>
    <row r="603" spans="1:4" ht="27.75" customHeight="1" x14ac:dyDescent="0.2">
      <c r="A603" s="7"/>
      <c r="B603" s="8"/>
      <c r="C603" s="129"/>
      <c r="D603" s="8"/>
    </row>
    <row r="604" spans="1:4" ht="27.75" customHeight="1" x14ac:dyDescent="0.2">
      <c r="A604" s="7"/>
      <c r="B604" s="8"/>
      <c r="C604" s="129"/>
      <c r="D604" s="8"/>
    </row>
    <row r="605" spans="1:4" ht="27.75" customHeight="1" x14ac:dyDescent="0.2">
      <c r="A605" s="7"/>
      <c r="B605" s="8"/>
      <c r="C605" s="129"/>
      <c r="D605" s="8"/>
    </row>
    <row r="606" spans="1:4" ht="27.75" customHeight="1" x14ac:dyDescent="0.2">
      <c r="A606" s="7"/>
      <c r="B606" s="8"/>
      <c r="C606" s="129"/>
      <c r="D606" s="8"/>
    </row>
    <row r="607" spans="1:4" ht="27.75" customHeight="1" x14ac:dyDescent="0.2">
      <c r="A607" s="7"/>
      <c r="B607" s="8"/>
      <c r="C607" s="129"/>
      <c r="D607" s="8"/>
    </row>
    <row r="608" spans="1:4" ht="27.75" customHeight="1" x14ac:dyDescent="0.2">
      <c r="A608" s="7"/>
      <c r="B608" s="8"/>
      <c r="C608" s="129"/>
      <c r="D608" s="8"/>
    </row>
    <row r="609" spans="1:4" ht="27.75" customHeight="1" x14ac:dyDescent="0.2">
      <c r="A609" s="7"/>
      <c r="B609" s="8"/>
      <c r="C609" s="129"/>
      <c r="D609" s="8"/>
    </row>
    <row r="610" spans="1:4" ht="27.75" customHeight="1" x14ac:dyDescent="0.2">
      <c r="A610" s="7"/>
      <c r="B610" s="8"/>
      <c r="C610" s="129"/>
      <c r="D610" s="8"/>
    </row>
    <row r="611" spans="1:4" ht="27.75" customHeight="1" x14ac:dyDescent="0.2">
      <c r="A611" s="7"/>
      <c r="B611" s="8"/>
      <c r="C611" s="129"/>
      <c r="D611" s="8"/>
    </row>
    <row r="612" spans="1:4" ht="27.75" customHeight="1" x14ac:dyDescent="0.2">
      <c r="A612" s="7"/>
      <c r="B612" s="8"/>
      <c r="C612" s="129"/>
      <c r="D612" s="8"/>
    </row>
    <row r="613" spans="1:4" ht="27.75" customHeight="1" x14ac:dyDescent="0.2">
      <c r="A613" s="7"/>
      <c r="B613" s="8"/>
      <c r="C613" s="129"/>
      <c r="D613" s="8"/>
    </row>
    <row r="614" spans="1:4" ht="27.75" customHeight="1" x14ac:dyDescent="0.2">
      <c r="A614" s="7"/>
      <c r="B614" s="8"/>
      <c r="C614" s="129"/>
      <c r="D614" s="8"/>
    </row>
    <row r="615" spans="1:4" ht="27.75" customHeight="1" x14ac:dyDescent="0.2">
      <c r="A615" s="7"/>
      <c r="B615" s="8"/>
      <c r="C615" s="129"/>
      <c r="D615" s="8"/>
    </row>
    <row r="616" spans="1:4" ht="27.75" customHeight="1" x14ac:dyDescent="0.2">
      <c r="A616" s="7"/>
      <c r="B616" s="8"/>
      <c r="C616" s="129"/>
      <c r="D616" s="8"/>
    </row>
    <row r="617" spans="1:4" ht="27.75" customHeight="1" x14ac:dyDescent="0.2">
      <c r="A617" s="7"/>
      <c r="B617" s="8"/>
      <c r="C617" s="129"/>
      <c r="D617" s="8"/>
    </row>
    <row r="618" spans="1:4" ht="27.75" customHeight="1" x14ac:dyDescent="0.2">
      <c r="A618" s="7"/>
      <c r="B618" s="8"/>
      <c r="C618" s="129"/>
      <c r="D618" s="8"/>
    </row>
    <row r="619" spans="1:4" ht="27.75" customHeight="1" x14ac:dyDescent="0.2">
      <c r="A619" s="7"/>
      <c r="B619" s="8"/>
      <c r="C619" s="129"/>
      <c r="D619" s="8"/>
    </row>
    <row r="620" spans="1:4" ht="27.75" customHeight="1" x14ac:dyDescent="0.2">
      <c r="A620" s="7"/>
      <c r="B620" s="8"/>
      <c r="C620" s="129"/>
      <c r="D620" s="8"/>
    </row>
    <row r="621" spans="1:4" ht="27.75" customHeight="1" x14ac:dyDescent="0.2">
      <c r="A621" s="7"/>
      <c r="B621" s="8"/>
      <c r="C621" s="129"/>
      <c r="D621" s="8"/>
    </row>
    <row r="622" spans="1:4" ht="27.75" customHeight="1" x14ac:dyDescent="0.2">
      <c r="A622" s="7"/>
      <c r="B622" s="8"/>
      <c r="C622" s="129"/>
      <c r="D622" s="8"/>
    </row>
    <row r="623" spans="1:4" ht="27.75" customHeight="1" x14ac:dyDescent="0.2">
      <c r="A623" s="7"/>
      <c r="B623" s="8"/>
      <c r="C623" s="129"/>
      <c r="D623" s="8"/>
    </row>
    <row r="624" spans="1:4" ht="27.75" customHeight="1" x14ac:dyDescent="0.2">
      <c r="A624" s="7"/>
      <c r="B624" s="8"/>
      <c r="C624" s="129"/>
      <c r="D624" s="8"/>
    </row>
    <row r="625" spans="1:4" ht="27.75" customHeight="1" x14ac:dyDescent="0.2">
      <c r="A625" s="7"/>
      <c r="B625" s="8"/>
      <c r="C625" s="129"/>
      <c r="D625" s="8"/>
    </row>
    <row r="626" spans="1:4" ht="27.75" customHeight="1" x14ac:dyDescent="0.2">
      <c r="A626" s="7"/>
      <c r="B626" s="8"/>
      <c r="C626" s="129"/>
      <c r="D626" s="8"/>
    </row>
    <row r="627" spans="1:4" ht="27.75" customHeight="1" x14ac:dyDescent="0.2">
      <c r="A627" s="7"/>
      <c r="B627" s="8"/>
      <c r="C627" s="129"/>
      <c r="D627" s="8"/>
    </row>
    <row r="628" spans="1:4" ht="27.75" customHeight="1" x14ac:dyDescent="0.2">
      <c r="A628" s="7"/>
      <c r="B628" s="8"/>
      <c r="C628" s="129"/>
      <c r="D628" s="8"/>
    </row>
    <row r="629" spans="1:4" ht="27.75" customHeight="1" x14ac:dyDescent="0.2">
      <c r="A629" s="7"/>
      <c r="B629" s="8"/>
      <c r="C629" s="129"/>
      <c r="D629" s="8"/>
    </row>
    <row r="630" spans="1:4" ht="27.75" customHeight="1" x14ac:dyDescent="0.2">
      <c r="A630" s="7"/>
      <c r="B630" s="8"/>
      <c r="C630" s="129"/>
      <c r="D630" s="8"/>
    </row>
    <row r="631" spans="1:4" ht="27.75" customHeight="1" x14ac:dyDescent="0.2">
      <c r="A631" s="7"/>
      <c r="B631" s="8"/>
      <c r="C631" s="129"/>
      <c r="D631" s="8"/>
    </row>
    <row r="632" spans="1:4" ht="27.75" customHeight="1" x14ac:dyDescent="0.2">
      <c r="A632" s="7"/>
      <c r="B632" s="8"/>
      <c r="C632" s="129"/>
      <c r="D632" s="8"/>
    </row>
    <row r="633" spans="1:4" ht="27.75" customHeight="1" x14ac:dyDescent="0.2">
      <c r="A633" s="7"/>
      <c r="B633" s="8"/>
      <c r="C633" s="129"/>
      <c r="D633" s="8"/>
    </row>
    <row r="634" spans="1:4" ht="27.75" customHeight="1" x14ac:dyDescent="0.2">
      <c r="A634" s="7"/>
      <c r="B634" s="8"/>
      <c r="C634" s="129"/>
      <c r="D634" s="8"/>
    </row>
    <row r="635" spans="1:4" ht="27.75" customHeight="1" x14ac:dyDescent="0.2">
      <c r="A635" s="7"/>
      <c r="B635" s="8"/>
      <c r="C635" s="129"/>
      <c r="D635" s="8"/>
    </row>
    <row r="636" spans="1:4" ht="27.75" customHeight="1" x14ac:dyDescent="0.2">
      <c r="A636" s="7"/>
      <c r="B636" s="8"/>
      <c r="C636" s="129"/>
      <c r="D636" s="8"/>
    </row>
    <row r="637" spans="1:4" ht="27.75" customHeight="1" x14ac:dyDescent="0.2">
      <c r="A637" s="7"/>
      <c r="B637" s="8"/>
      <c r="C637" s="129"/>
      <c r="D637" s="8"/>
    </row>
    <row r="638" spans="1:4" ht="27.75" customHeight="1" x14ac:dyDescent="0.2">
      <c r="A638" s="7"/>
      <c r="B638" s="8"/>
      <c r="C638" s="129"/>
      <c r="D638" s="8"/>
    </row>
    <row r="639" spans="1:4" ht="27.75" customHeight="1" x14ac:dyDescent="0.2">
      <c r="A639" s="7"/>
      <c r="B639" s="8"/>
      <c r="C639" s="129"/>
      <c r="D639" s="8"/>
    </row>
    <row r="640" spans="1:4" ht="27.75" customHeight="1" x14ac:dyDescent="0.2">
      <c r="A640" s="7"/>
      <c r="B640" s="8"/>
      <c r="C640" s="129"/>
      <c r="D640" s="8"/>
    </row>
    <row r="641" spans="1:4" ht="27.75" customHeight="1" x14ac:dyDescent="0.2">
      <c r="A641" s="7"/>
      <c r="B641" s="8"/>
      <c r="C641" s="129"/>
      <c r="D641" s="8"/>
    </row>
    <row r="642" spans="1:4" ht="27.75" customHeight="1" x14ac:dyDescent="0.2">
      <c r="A642" s="7"/>
      <c r="B642" s="8"/>
      <c r="C642" s="129"/>
      <c r="D642" s="8"/>
    </row>
    <row r="643" spans="1:4" ht="27.75" customHeight="1" x14ac:dyDescent="0.2">
      <c r="A643" s="7"/>
      <c r="B643" s="8"/>
      <c r="C643" s="129"/>
      <c r="D643" s="8"/>
    </row>
    <row r="644" spans="1:4" ht="27.75" customHeight="1" x14ac:dyDescent="0.2">
      <c r="A644" s="7"/>
      <c r="B644" s="8"/>
      <c r="C644" s="129"/>
      <c r="D644" s="8"/>
    </row>
    <row r="645" spans="1:4" ht="27.75" customHeight="1" x14ac:dyDescent="0.2">
      <c r="A645" s="7"/>
      <c r="B645" s="8"/>
      <c r="C645" s="129"/>
      <c r="D645" s="8"/>
    </row>
    <row r="646" spans="1:4" ht="27.75" customHeight="1" x14ac:dyDescent="0.2">
      <c r="A646" s="7"/>
      <c r="B646" s="8"/>
      <c r="C646" s="129"/>
      <c r="D646" s="8"/>
    </row>
    <row r="647" spans="1:4" ht="27.75" customHeight="1" x14ac:dyDescent="0.2">
      <c r="A647" s="7"/>
      <c r="B647" s="8"/>
      <c r="C647" s="129"/>
      <c r="D647" s="8"/>
    </row>
    <row r="648" spans="1:4" ht="27.75" customHeight="1" x14ac:dyDescent="0.2">
      <c r="A648" s="7"/>
      <c r="B648" s="8"/>
      <c r="C648" s="129"/>
      <c r="D648" s="8"/>
    </row>
    <row r="649" spans="1:4" ht="27.75" customHeight="1" x14ac:dyDescent="0.2">
      <c r="A649" s="7"/>
      <c r="B649" s="8"/>
      <c r="C649" s="129"/>
      <c r="D649" s="8"/>
    </row>
    <row r="650" spans="1:4" ht="27.75" customHeight="1" x14ac:dyDescent="0.2">
      <c r="A650" s="7"/>
      <c r="B650" s="8"/>
      <c r="C650" s="129"/>
      <c r="D650" s="8"/>
    </row>
    <row r="651" spans="1:4" ht="27.75" customHeight="1" x14ac:dyDescent="0.2">
      <c r="A651" s="7"/>
      <c r="B651" s="8"/>
      <c r="C651" s="129"/>
      <c r="D651" s="8"/>
    </row>
    <row r="652" spans="1:4" ht="27.75" customHeight="1" x14ac:dyDescent="0.2">
      <c r="A652" s="7"/>
      <c r="B652" s="8"/>
      <c r="C652" s="129"/>
      <c r="D652" s="8"/>
    </row>
    <row r="653" spans="1:4" ht="27.75" customHeight="1" x14ac:dyDescent="0.2">
      <c r="A653" s="7"/>
      <c r="B653" s="8"/>
      <c r="C653" s="129"/>
      <c r="D653" s="8"/>
    </row>
    <row r="654" spans="1:4" ht="27.75" customHeight="1" x14ac:dyDescent="0.2">
      <c r="A654" s="7"/>
      <c r="B654" s="8"/>
      <c r="C654" s="129"/>
      <c r="D654" s="8"/>
    </row>
    <row r="655" spans="1:4" ht="27.75" customHeight="1" x14ac:dyDescent="0.2">
      <c r="A655" s="7"/>
      <c r="B655" s="8"/>
      <c r="C655" s="129"/>
      <c r="D655" s="8"/>
    </row>
    <row r="656" spans="1:4" ht="27.75" customHeight="1" x14ac:dyDescent="0.2">
      <c r="A656" s="7"/>
      <c r="B656" s="8"/>
      <c r="C656" s="129"/>
      <c r="D656" s="8"/>
    </row>
    <row r="657" spans="1:4" ht="27.75" customHeight="1" x14ac:dyDescent="0.2">
      <c r="A657" s="7"/>
      <c r="B657" s="8"/>
      <c r="C657" s="129"/>
      <c r="D657" s="8"/>
    </row>
    <row r="658" spans="1:4" ht="27.75" customHeight="1" x14ac:dyDescent="0.2">
      <c r="A658" s="7"/>
      <c r="B658" s="8"/>
      <c r="C658" s="129"/>
      <c r="D658" s="8"/>
    </row>
    <row r="659" spans="1:4" ht="27.75" customHeight="1" x14ac:dyDescent="0.2">
      <c r="A659" s="7"/>
      <c r="B659" s="8"/>
      <c r="C659" s="129"/>
      <c r="D659" s="8"/>
    </row>
    <row r="660" spans="1:4" ht="27.75" customHeight="1" x14ac:dyDescent="0.2">
      <c r="A660" s="7"/>
      <c r="B660" s="8"/>
      <c r="C660" s="129"/>
      <c r="D660" s="8"/>
    </row>
    <row r="661" spans="1:4" ht="27.75" customHeight="1" x14ac:dyDescent="0.2">
      <c r="A661" s="7"/>
      <c r="B661" s="8"/>
      <c r="C661" s="129"/>
      <c r="D661" s="8"/>
    </row>
    <row r="662" spans="1:4" ht="27.75" customHeight="1" x14ac:dyDescent="0.2">
      <c r="A662" s="7"/>
      <c r="B662" s="8"/>
      <c r="C662" s="129"/>
      <c r="D662" s="8"/>
    </row>
    <row r="663" spans="1:4" ht="27.75" customHeight="1" x14ac:dyDescent="0.2">
      <c r="A663" s="7"/>
      <c r="B663" s="8"/>
      <c r="C663" s="129"/>
      <c r="D663" s="8"/>
    </row>
    <row r="664" spans="1:4" ht="27.75" customHeight="1" x14ac:dyDescent="0.2">
      <c r="A664" s="7"/>
      <c r="B664" s="8"/>
      <c r="C664" s="129"/>
      <c r="D664" s="8"/>
    </row>
    <row r="665" spans="1:4" ht="27.75" customHeight="1" x14ac:dyDescent="0.2">
      <c r="A665" s="7"/>
      <c r="B665" s="8"/>
      <c r="C665" s="129"/>
      <c r="D665" s="8"/>
    </row>
    <row r="666" spans="1:4" ht="27.75" customHeight="1" x14ac:dyDescent="0.2">
      <c r="A666" s="7"/>
      <c r="B666" s="8"/>
      <c r="C666" s="129"/>
      <c r="D666" s="8"/>
    </row>
    <row r="667" spans="1:4" ht="27.75" customHeight="1" x14ac:dyDescent="0.2">
      <c r="A667" s="7"/>
      <c r="B667" s="8"/>
      <c r="C667" s="129"/>
      <c r="D667" s="8"/>
    </row>
    <row r="668" spans="1:4" ht="27.75" customHeight="1" x14ac:dyDescent="0.2">
      <c r="A668" s="7"/>
      <c r="B668" s="8"/>
      <c r="C668" s="129"/>
      <c r="D668" s="8"/>
    </row>
    <row r="669" spans="1:4" ht="27.75" customHeight="1" x14ac:dyDescent="0.2">
      <c r="A669" s="7"/>
      <c r="B669" s="8"/>
      <c r="C669" s="129"/>
      <c r="D669" s="8"/>
    </row>
    <row r="670" spans="1:4" ht="27.75" customHeight="1" x14ac:dyDescent="0.2">
      <c r="A670" s="7"/>
      <c r="B670" s="8"/>
      <c r="C670" s="129"/>
      <c r="D670" s="8"/>
    </row>
    <row r="671" spans="1:4" ht="27.75" customHeight="1" x14ac:dyDescent="0.2">
      <c r="A671" s="7"/>
      <c r="B671" s="8"/>
      <c r="C671" s="129"/>
      <c r="D671" s="8"/>
    </row>
    <row r="672" spans="1:4" ht="27.75" customHeight="1" x14ac:dyDescent="0.2">
      <c r="A672" s="7"/>
      <c r="B672" s="8"/>
      <c r="C672" s="129"/>
      <c r="D672" s="8"/>
    </row>
    <row r="673" spans="1:4" ht="27.75" customHeight="1" x14ac:dyDescent="0.2">
      <c r="A673" s="7"/>
      <c r="B673" s="8"/>
      <c r="C673" s="129"/>
      <c r="D673" s="8"/>
    </row>
    <row r="674" spans="1:4" ht="27.75" customHeight="1" x14ac:dyDescent="0.2">
      <c r="A674" s="7"/>
      <c r="B674" s="8"/>
      <c r="C674" s="129"/>
      <c r="D674" s="8"/>
    </row>
    <row r="675" spans="1:4" ht="27.75" customHeight="1" x14ac:dyDescent="0.2">
      <c r="A675" s="7"/>
      <c r="B675" s="8"/>
      <c r="C675" s="129"/>
      <c r="D675" s="8"/>
    </row>
    <row r="676" spans="1:4" ht="27.75" customHeight="1" x14ac:dyDescent="0.2">
      <c r="A676" s="7"/>
      <c r="B676" s="8"/>
      <c r="C676" s="129"/>
      <c r="D676" s="8"/>
    </row>
    <row r="677" spans="1:4" ht="27.75" customHeight="1" x14ac:dyDescent="0.2">
      <c r="A677" s="7"/>
      <c r="B677" s="8"/>
      <c r="C677" s="129"/>
      <c r="D677" s="8"/>
    </row>
    <row r="678" spans="1:4" ht="27.75" customHeight="1" x14ac:dyDescent="0.2">
      <c r="A678" s="7"/>
      <c r="B678" s="8"/>
      <c r="C678" s="129"/>
      <c r="D678" s="8"/>
    </row>
    <row r="679" spans="1:4" ht="27.75" customHeight="1" x14ac:dyDescent="0.2">
      <c r="A679" s="7"/>
      <c r="B679" s="8"/>
      <c r="C679" s="129"/>
      <c r="D679" s="8"/>
    </row>
    <row r="680" spans="1:4" ht="27.75" customHeight="1" x14ac:dyDescent="0.2">
      <c r="A680" s="7"/>
      <c r="B680" s="8"/>
      <c r="C680" s="129"/>
      <c r="D680" s="8"/>
    </row>
    <row r="681" spans="1:4" ht="27.75" customHeight="1" x14ac:dyDescent="0.2">
      <c r="A681" s="7"/>
      <c r="B681" s="8"/>
      <c r="C681" s="129"/>
      <c r="D681" s="8"/>
    </row>
    <row r="682" spans="1:4" ht="27.75" customHeight="1" x14ac:dyDescent="0.2">
      <c r="A682" s="7"/>
      <c r="B682" s="8"/>
      <c r="C682" s="129"/>
      <c r="D682" s="8"/>
    </row>
    <row r="683" spans="1:4" ht="27.75" customHeight="1" x14ac:dyDescent="0.2">
      <c r="A683" s="7"/>
      <c r="B683" s="8"/>
      <c r="C683" s="129"/>
      <c r="D683" s="8"/>
    </row>
    <row r="684" spans="1:4" ht="27.75" customHeight="1" x14ac:dyDescent="0.2">
      <c r="A684" s="7"/>
      <c r="B684" s="8"/>
      <c r="C684" s="129"/>
      <c r="D684" s="8"/>
    </row>
    <row r="685" spans="1:4" ht="27.75" customHeight="1" x14ac:dyDescent="0.2">
      <c r="A685" s="7"/>
      <c r="B685" s="8"/>
      <c r="C685" s="129"/>
      <c r="D685" s="8"/>
    </row>
    <row r="686" spans="1:4" ht="27.75" customHeight="1" x14ac:dyDescent="0.2">
      <c r="A686" s="7"/>
      <c r="B686" s="8"/>
      <c r="C686" s="129"/>
      <c r="D686" s="8"/>
    </row>
    <row r="687" spans="1:4" ht="27.75" customHeight="1" x14ac:dyDescent="0.2">
      <c r="A687" s="7"/>
      <c r="B687" s="8"/>
      <c r="C687" s="129"/>
      <c r="D687" s="8"/>
    </row>
    <row r="688" spans="1:4" ht="27.75" customHeight="1" x14ac:dyDescent="0.2">
      <c r="A688" s="7"/>
      <c r="B688" s="8"/>
      <c r="C688" s="129"/>
      <c r="D688" s="8"/>
    </row>
    <row r="689" spans="1:4" ht="27.75" customHeight="1" x14ac:dyDescent="0.2">
      <c r="A689" s="7"/>
      <c r="B689" s="8"/>
      <c r="C689" s="129"/>
      <c r="D689" s="8"/>
    </row>
    <row r="690" spans="1:4" ht="27.75" customHeight="1" x14ac:dyDescent="0.2">
      <c r="A690" s="7"/>
      <c r="B690" s="8"/>
      <c r="C690" s="129"/>
      <c r="D690" s="8"/>
    </row>
    <row r="691" spans="1:4" ht="27.75" customHeight="1" x14ac:dyDescent="0.2">
      <c r="A691" s="7"/>
      <c r="B691" s="8"/>
      <c r="C691" s="129"/>
      <c r="D691" s="8"/>
    </row>
    <row r="692" spans="1:4" ht="27.75" customHeight="1" x14ac:dyDescent="0.2">
      <c r="A692" s="7"/>
      <c r="B692" s="8"/>
      <c r="C692" s="129"/>
      <c r="D692" s="8"/>
    </row>
    <row r="693" spans="1:4" ht="27.75" customHeight="1" x14ac:dyDescent="0.2">
      <c r="A693" s="7"/>
      <c r="B693" s="8"/>
      <c r="C693" s="129"/>
      <c r="D693" s="8"/>
    </row>
    <row r="694" spans="1:4" ht="27.75" customHeight="1" x14ac:dyDescent="0.2">
      <c r="A694" s="7"/>
      <c r="B694" s="8"/>
      <c r="C694" s="129"/>
      <c r="D694" s="8"/>
    </row>
    <row r="695" spans="1:4" ht="27.75" customHeight="1" x14ac:dyDescent="0.2">
      <c r="A695" s="7"/>
      <c r="B695" s="8"/>
      <c r="C695" s="129"/>
      <c r="D695" s="8"/>
    </row>
    <row r="696" spans="1:4" ht="27.75" customHeight="1" x14ac:dyDescent="0.2">
      <c r="A696" s="7"/>
      <c r="B696" s="8"/>
      <c r="C696" s="129"/>
      <c r="D696" s="8"/>
    </row>
    <row r="697" spans="1:4" ht="27.75" customHeight="1" x14ac:dyDescent="0.2">
      <c r="A697" s="7"/>
      <c r="B697" s="8"/>
      <c r="C697" s="129"/>
      <c r="D697" s="8"/>
    </row>
    <row r="698" spans="1:4" ht="27.75" customHeight="1" x14ac:dyDescent="0.2">
      <c r="A698" s="7"/>
      <c r="B698" s="8"/>
      <c r="C698" s="129"/>
      <c r="D698" s="8"/>
    </row>
    <row r="699" spans="1:4" ht="27.75" customHeight="1" x14ac:dyDescent="0.2">
      <c r="A699" s="7"/>
      <c r="B699" s="8"/>
      <c r="C699" s="129"/>
      <c r="D699" s="8"/>
    </row>
    <row r="700" spans="1:4" ht="27.75" customHeight="1" x14ac:dyDescent="0.2">
      <c r="A700" s="7"/>
      <c r="B700" s="8"/>
      <c r="C700" s="129"/>
      <c r="D700" s="8"/>
    </row>
    <row r="701" spans="1:4" ht="27.75" customHeight="1" x14ac:dyDescent="0.2">
      <c r="A701" s="7"/>
      <c r="B701" s="8"/>
      <c r="C701" s="129"/>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sqref="A1:XFD1048576"/>
    </sheetView>
  </sheetViews>
  <sheetFormatPr defaultColWidth="11.5703125" defaultRowHeight="12.75" x14ac:dyDescent="0.2"/>
  <cols>
    <col min="1" max="1" width="13.85546875" style="207" customWidth="1"/>
    <col min="2" max="2" width="11.5703125" style="207" customWidth="1"/>
    <col min="3" max="3" width="37.42578125" style="207" bestFit="1" customWidth="1"/>
    <col min="4" max="4" width="40.5703125" style="208" bestFit="1" customWidth="1"/>
    <col min="5" max="6" width="4.7109375" style="207" customWidth="1"/>
    <col min="7" max="7" width="29.140625" style="207" bestFit="1" customWidth="1"/>
    <col min="8" max="8" width="11.5703125" style="207"/>
    <col min="9" max="9" width="60.28515625" style="207" customWidth="1"/>
    <col min="10" max="16384" width="11.5703125" style="207"/>
  </cols>
  <sheetData>
    <row r="1" spans="1:4" ht="26.25" customHeight="1" x14ac:dyDescent="0.2">
      <c r="A1" s="330" t="s">
        <v>87</v>
      </c>
      <c r="B1" s="330"/>
      <c r="D1" s="207"/>
    </row>
    <row r="2" spans="1:4" ht="12.75" customHeight="1" x14ac:dyDescent="0.2">
      <c r="A2" s="245"/>
      <c r="B2" s="245"/>
      <c r="D2" s="207"/>
    </row>
    <row r="3" spans="1:4" ht="12.75" customHeight="1" x14ac:dyDescent="0.2">
      <c r="A3" s="245"/>
      <c r="B3" s="245"/>
      <c r="D3" s="207"/>
    </row>
    <row r="4" spans="1:4" ht="12.75" customHeight="1" x14ac:dyDescent="0.2">
      <c r="A4" s="245"/>
      <c r="B4" s="245"/>
      <c r="D4" s="207"/>
    </row>
    <row r="5" spans="1:4" ht="12.75" customHeight="1" x14ac:dyDescent="0.2">
      <c r="A5" s="245"/>
      <c r="B5" s="245"/>
      <c r="D5" s="207"/>
    </row>
    <row r="6" spans="1:4" ht="12.75" customHeight="1" x14ac:dyDescent="0.2">
      <c r="A6" s="245"/>
      <c r="B6" s="245"/>
      <c r="D6" s="207"/>
    </row>
    <row r="7" spans="1:4" ht="12.75" customHeight="1" x14ac:dyDescent="0.2">
      <c r="A7" s="245"/>
      <c r="B7" s="245"/>
      <c r="D7" s="207"/>
    </row>
    <row r="8" spans="1:4" ht="12.75" customHeight="1" x14ac:dyDescent="0.2">
      <c r="A8" s="245"/>
      <c r="B8" s="245"/>
      <c r="D8" s="207"/>
    </row>
    <row r="9" spans="1:4" ht="12.75" customHeight="1" x14ac:dyDescent="0.2">
      <c r="A9" s="245"/>
      <c r="B9" s="245"/>
      <c r="D9" s="207"/>
    </row>
    <row r="10" spans="1:4" ht="12.75" customHeight="1" x14ac:dyDescent="0.2">
      <c r="A10" s="245"/>
      <c r="B10" s="245"/>
      <c r="D10" s="207"/>
    </row>
    <row r="11" spans="1:4" ht="12.75" customHeight="1" x14ac:dyDescent="0.2">
      <c r="A11" s="245"/>
      <c r="B11" s="245"/>
      <c r="D11" s="207"/>
    </row>
    <row r="12" spans="1:4" ht="12.75" customHeight="1" x14ac:dyDescent="0.2">
      <c r="A12" s="245"/>
      <c r="B12" s="245"/>
      <c r="D12" s="207"/>
    </row>
    <row r="13" spans="1:4" ht="12.75" customHeight="1" x14ac:dyDescent="0.2">
      <c r="A13" s="245"/>
      <c r="B13" s="245"/>
      <c r="D13" s="207"/>
    </row>
    <row r="14" spans="1:4" ht="12.75" customHeight="1" x14ac:dyDescent="0.2">
      <c r="A14" s="245"/>
      <c r="B14" s="245"/>
      <c r="D14" s="207"/>
    </row>
    <row r="15" spans="1:4" ht="12.75" customHeight="1" x14ac:dyDescent="0.2">
      <c r="A15" s="245"/>
      <c r="B15" s="245"/>
      <c r="D15" s="207"/>
    </row>
    <row r="16" spans="1:4" ht="12.75" customHeight="1" x14ac:dyDescent="0.2">
      <c r="A16" s="245"/>
      <c r="B16" s="245"/>
      <c r="D16" s="207"/>
    </row>
    <row r="17" spans="1:9" ht="12.75" customHeight="1" x14ac:dyDescent="0.2">
      <c r="A17" s="245"/>
      <c r="B17" s="245"/>
    </row>
    <row r="18" spans="1:9" ht="12.75" customHeight="1" x14ac:dyDescent="0.2">
      <c r="A18" s="245"/>
      <c r="B18" s="245"/>
    </row>
    <row r="19" spans="1:9" ht="12.75" customHeight="1" x14ac:dyDescent="0.2">
      <c r="A19" s="245"/>
      <c r="B19" s="245"/>
    </row>
    <row r="20" spans="1:9" ht="12.75" customHeight="1" x14ac:dyDescent="0.2">
      <c r="A20" s="245"/>
      <c r="B20" s="245"/>
    </row>
    <row r="21" spans="1:9" ht="12.75" customHeight="1" x14ac:dyDescent="0.2">
      <c r="A21" s="245"/>
      <c r="B21" s="245"/>
    </row>
    <row r="22" spans="1:9" ht="12.75" customHeight="1" x14ac:dyDescent="0.2">
      <c r="A22" s="245"/>
      <c r="B22" s="245"/>
    </row>
    <row r="23" spans="1:9" ht="12.75" customHeight="1" x14ac:dyDescent="0.2">
      <c r="A23" s="245"/>
      <c r="B23" s="245"/>
    </row>
    <row r="24" spans="1:9" ht="12.75" customHeight="1" x14ac:dyDescent="0.2">
      <c r="A24" s="245"/>
      <c r="B24" s="245"/>
    </row>
    <row r="25" spans="1:9" ht="12.75" customHeight="1" x14ac:dyDescent="0.2">
      <c r="A25" s="245"/>
      <c r="B25" s="245"/>
    </row>
    <row r="26" spans="1:9" ht="12.75" customHeight="1" x14ac:dyDescent="0.2">
      <c r="A26" s="245"/>
      <c r="B26" s="245"/>
    </row>
    <row r="27" spans="1:9" ht="12.75" customHeight="1" x14ac:dyDescent="0.2">
      <c r="A27" s="245"/>
      <c r="B27" s="245"/>
    </row>
    <row r="28" spans="1:9" s="206" customFormat="1" ht="51" x14ac:dyDescent="0.2">
      <c r="A28" s="200" t="s">
        <v>236</v>
      </c>
      <c r="B28" s="200" t="s">
        <v>237</v>
      </c>
      <c r="C28" s="200" t="s">
        <v>238</v>
      </c>
      <c r="D28" s="200" t="s">
        <v>239</v>
      </c>
      <c r="E28" s="209"/>
      <c r="F28" s="209"/>
      <c r="G28" s="200" t="s">
        <v>459</v>
      </c>
      <c r="H28" s="200" t="s">
        <v>460</v>
      </c>
      <c r="I28" s="200" t="s">
        <v>461</v>
      </c>
    </row>
    <row r="29" spans="1:9" x14ac:dyDescent="0.2">
      <c r="A29" s="212">
        <v>3</v>
      </c>
      <c r="B29" s="213">
        <v>166</v>
      </c>
      <c r="C29" s="214" t="s">
        <v>240</v>
      </c>
      <c r="D29" s="215" t="s">
        <v>241</v>
      </c>
      <c r="H29" s="210">
        <v>40057</v>
      </c>
      <c r="I29" s="211" t="s">
        <v>462</v>
      </c>
    </row>
    <row r="30" spans="1:9" x14ac:dyDescent="0.2">
      <c r="A30" s="212">
        <v>4</v>
      </c>
      <c r="B30" s="213">
        <v>168</v>
      </c>
      <c r="C30" s="214" t="s">
        <v>240</v>
      </c>
      <c r="D30" s="215" t="s">
        <v>241</v>
      </c>
      <c r="G30" s="211" t="s">
        <v>463</v>
      </c>
      <c r="H30" s="210">
        <v>40275</v>
      </c>
      <c r="I30" s="246" t="s">
        <v>467</v>
      </c>
    </row>
    <row r="31" spans="1:9" x14ac:dyDescent="0.2">
      <c r="A31" s="212">
        <v>5</v>
      </c>
      <c r="B31" s="213">
        <v>100</v>
      </c>
      <c r="C31" s="214" t="s">
        <v>242</v>
      </c>
      <c r="D31" s="215" t="s">
        <v>241</v>
      </c>
      <c r="G31" s="247" t="s">
        <v>470</v>
      </c>
      <c r="H31" s="210">
        <v>40347</v>
      </c>
      <c r="I31" s="207" t="s">
        <v>464</v>
      </c>
    </row>
    <row r="32" spans="1:9" x14ac:dyDescent="0.2">
      <c r="A32" s="212">
        <v>6</v>
      </c>
      <c r="B32" s="213">
        <v>257</v>
      </c>
      <c r="C32" s="214" t="s">
        <v>243</v>
      </c>
      <c r="D32" s="215" t="s">
        <v>241</v>
      </c>
      <c r="G32" s="246" t="s">
        <v>471</v>
      </c>
      <c r="H32" s="210">
        <v>41166</v>
      </c>
      <c r="I32" s="246" t="s">
        <v>472</v>
      </c>
    </row>
    <row r="33" spans="1:9" x14ac:dyDescent="0.2">
      <c r="A33" s="212">
        <v>7</v>
      </c>
      <c r="B33" s="213">
        <v>158</v>
      </c>
      <c r="C33" s="214" t="s">
        <v>243</v>
      </c>
      <c r="D33" s="215" t="s">
        <v>241</v>
      </c>
      <c r="G33" s="247" t="s">
        <v>465</v>
      </c>
      <c r="H33" s="210">
        <v>41178</v>
      </c>
      <c r="I33" s="246" t="s">
        <v>466</v>
      </c>
    </row>
    <row r="34" spans="1:9" x14ac:dyDescent="0.2">
      <c r="A34" s="212">
        <v>8</v>
      </c>
      <c r="B34" s="213">
        <v>159</v>
      </c>
      <c r="C34" s="214" t="s">
        <v>243</v>
      </c>
      <c r="D34" s="215" t="s">
        <v>241</v>
      </c>
      <c r="G34" s="211" t="s">
        <v>560</v>
      </c>
      <c r="H34" s="210">
        <v>41758</v>
      </c>
      <c r="I34" s="207" t="s">
        <v>561</v>
      </c>
    </row>
    <row r="35" spans="1:9" x14ac:dyDescent="0.2">
      <c r="A35" s="212">
        <v>9</v>
      </c>
      <c r="B35" s="213">
        <v>1111</v>
      </c>
      <c r="C35" s="214" t="s">
        <v>243</v>
      </c>
      <c r="D35" s="215" t="s">
        <v>241</v>
      </c>
      <c r="G35" s="207" t="s">
        <v>562</v>
      </c>
      <c r="H35" s="210">
        <v>41758</v>
      </c>
      <c r="I35" s="211" t="s">
        <v>563</v>
      </c>
    </row>
    <row r="36" spans="1:9" x14ac:dyDescent="0.2">
      <c r="A36" s="212">
        <v>10</v>
      </c>
      <c r="B36" s="213">
        <v>1104</v>
      </c>
      <c r="C36" s="214" t="s">
        <v>243</v>
      </c>
      <c r="D36" s="215" t="s">
        <v>241</v>
      </c>
      <c r="G36" s="207" t="s">
        <v>562</v>
      </c>
      <c r="H36" s="210">
        <v>41944</v>
      </c>
      <c r="I36" s="211" t="s">
        <v>564</v>
      </c>
    </row>
    <row r="37" spans="1:9" x14ac:dyDescent="0.2">
      <c r="A37" s="212">
        <v>11</v>
      </c>
      <c r="B37" s="213">
        <v>1112</v>
      </c>
      <c r="C37" s="214" t="s">
        <v>243</v>
      </c>
      <c r="D37" s="215" t="s">
        <v>241</v>
      </c>
      <c r="G37" s="207" t="s">
        <v>683</v>
      </c>
      <c r="H37" s="210">
        <v>42081</v>
      </c>
      <c r="I37" s="207" t="s">
        <v>684</v>
      </c>
    </row>
    <row r="38" spans="1:9" x14ac:dyDescent="0.2">
      <c r="A38" s="212">
        <v>12</v>
      </c>
      <c r="B38" s="213">
        <v>1116</v>
      </c>
      <c r="C38" s="214" t="s">
        <v>243</v>
      </c>
      <c r="D38" s="215" t="s">
        <v>241</v>
      </c>
      <c r="G38" s="207" t="s">
        <v>685</v>
      </c>
      <c r="H38" s="210">
        <v>42081</v>
      </c>
      <c r="I38" s="207" t="s">
        <v>686</v>
      </c>
    </row>
    <row r="39" spans="1:9" x14ac:dyDescent="0.2">
      <c r="A39" s="212">
        <v>13</v>
      </c>
      <c r="B39" s="213">
        <v>139</v>
      </c>
      <c r="C39" s="214" t="s">
        <v>244</v>
      </c>
      <c r="D39" s="215" t="s">
        <v>479</v>
      </c>
      <c r="G39" s="207" t="s">
        <v>687</v>
      </c>
      <c r="H39" s="210">
        <v>42081</v>
      </c>
      <c r="I39" s="207" t="s">
        <v>688</v>
      </c>
    </row>
    <row r="40" spans="1:9" x14ac:dyDescent="0.2">
      <c r="A40" s="212">
        <v>15</v>
      </c>
      <c r="B40" s="213">
        <v>152</v>
      </c>
      <c r="C40" s="214" t="s">
        <v>244</v>
      </c>
      <c r="D40" s="215" t="s">
        <v>479</v>
      </c>
      <c r="G40" s="211" t="s">
        <v>689</v>
      </c>
      <c r="H40" s="210">
        <v>42081</v>
      </c>
      <c r="I40" s="211" t="s">
        <v>690</v>
      </c>
    </row>
    <row r="41" spans="1:9" x14ac:dyDescent="0.2">
      <c r="A41" s="212">
        <v>16</v>
      </c>
      <c r="B41" s="213">
        <v>113</v>
      </c>
      <c r="C41" s="214" t="s">
        <v>245</v>
      </c>
      <c r="D41" s="215" t="s">
        <v>480</v>
      </c>
      <c r="G41" s="207" t="s">
        <v>691</v>
      </c>
      <c r="H41" s="210">
        <v>42081</v>
      </c>
      <c r="I41" s="211" t="s">
        <v>692</v>
      </c>
    </row>
    <row r="42" spans="1:9" x14ac:dyDescent="0.2">
      <c r="A42" s="212">
        <v>17</v>
      </c>
      <c r="B42" s="213">
        <v>125</v>
      </c>
      <c r="C42" s="214" t="s">
        <v>245</v>
      </c>
      <c r="D42" s="215" t="s">
        <v>480</v>
      </c>
      <c r="G42" s="207" t="s">
        <v>693</v>
      </c>
      <c r="H42" s="210">
        <v>42081</v>
      </c>
      <c r="I42" s="207" t="s">
        <v>694</v>
      </c>
    </row>
    <row r="43" spans="1:9" x14ac:dyDescent="0.2">
      <c r="A43" s="212">
        <v>18</v>
      </c>
      <c r="B43" s="213">
        <v>126</v>
      </c>
      <c r="C43" s="214" t="s">
        <v>245</v>
      </c>
      <c r="D43" s="215" t="s">
        <v>480</v>
      </c>
      <c r="G43" s="207" t="s">
        <v>693</v>
      </c>
      <c r="H43" s="210">
        <v>42081</v>
      </c>
      <c r="I43" s="207" t="s">
        <v>695</v>
      </c>
    </row>
    <row r="44" spans="1:9" x14ac:dyDescent="0.2">
      <c r="A44" s="212">
        <v>19</v>
      </c>
      <c r="B44" s="213">
        <v>127</v>
      </c>
      <c r="C44" s="214" t="s">
        <v>245</v>
      </c>
      <c r="D44" s="215" t="s">
        <v>480</v>
      </c>
      <c r="G44" s="207" t="s">
        <v>696</v>
      </c>
      <c r="H44" s="210">
        <v>42081</v>
      </c>
      <c r="I44" s="207" t="s">
        <v>697</v>
      </c>
    </row>
    <row r="45" spans="1:9" x14ac:dyDescent="0.2">
      <c r="A45" s="212">
        <v>20</v>
      </c>
      <c r="B45" s="213">
        <v>129</v>
      </c>
      <c r="C45" s="214" t="s">
        <v>245</v>
      </c>
      <c r="D45" s="215" t="s">
        <v>480</v>
      </c>
      <c r="G45" s="207" t="s">
        <v>698</v>
      </c>
      <c r="H45" s="210">
        <v>42081</v>
      </c>
      <c r="I45" s="207" t="s">
        <v>699</v>
      </c>
    </row>
    <row r="46" spans="1:9" x14ac:dyDescent="0.2">
      <c r="A46" s="212">
        <v>21</v>
      </c>
      <c r="B46" s="213">
        <v>130</v>
      </c>
      <c r="C46" s="214" t="s">
        <v>245</v>
      </c>
      <c r="D46" s="215" t="s">
        <v>480</v>
      </c>
      <c r="G46" s="207" t="s">
        <v>700</v>
      </c>
      <c r="H46" s="210">
        <v>42081</v>
      </c>
      <c r="I46" s="207" t="s">
        <v>697</v>
      </c>
    </row>
    <row r="47" spans="1:9" x14ac:dyDescent="0.2">
      <c r="A47" s="212">
        <v>22</v>
      </c>
      <c r="B47" s="213">
        <v>131</v>
      </c>
      <c r="C47" s="214" t="s">
        <v>245</v>
      </c>
      <c r="D47" s="215" t="s">
        <v>480</v>
      </c>
      <c r="G47" s="207" t="s">
        <v>700</v>
      </c>
      <c r="H47" s="210">
        <v>42081</v>
      </c>
      <c r="I47" s="207" t="s">
        <v>701</v>
      </c>
    </row>
    <row r="48" spans="1:9" x14ac:dyDescent="0.2">
      <c r="A48" s="212">
        <v>23</v>
      </c>
      <c r="B48" s="213">
        <v>136</v>
      </c>
      <c r="C48" s="214" t="s">
        <v>246</v>
      </c>
      <c r="D48" s="215" t="s">
        <v>481</v>
      </c>
      <c r="G48" s="207" t="s">
        <v>702</v>
      </c>
      <c r="H48" s="210">
        <v>42081</v>
      </c>
      <c r="I48" s="207" t="s">
        <v>699</v>
      </c>
    </row>
    <row r="49" spans="1:9" x14ac:dyDescent="0.2">
      <c r="A49" s="212">
        <v>24</v>
      </c>
      <c r="B49" s="213">
        <v>137</v>
      </c>
      <c r="C49" s="214" t="s">
        <v>246</v>
      </c>
      <c r="D49" s="215" t="s">
        <v>480</v>
      </c>
      <c r="G49" s="207" t="s">
        <v>703</v>
      </c>
      <c r="H49" s="210">
        <v>42081</v>
      </c>
      <c r="I49" s="207" t="s">
        <v>697</v>
      </c>
    </row>
    <row r="50" spans="1:9" x14ac:dyDescent="0.2">
      <c r="A50" s="212">
        <v>25</v>
      </c>
      <c r="B50" s="213">
        <v>138</v>
      </c>
      <c r="C50" s="214" t="s">
        <v>246</v>
      </c>
      <c r="D50" s="215" t="s">
        <v>480</v>
      </c>
      <c r="G50" s="207" t="s">
        <v>704</v>
      </c>
      <c r="H50" s="210">
        <v>42081</v>
      </c>
      <c r="I50" s="207" t="s">
        <v>705</v>
      </c>
    </row>
    <row r="51" spans="1:9" x14ac:dyDescent="0.2">
      <c r="A51" s="212">
        <v>26</v>
      </c>
      <c r="B51" s="213">
        <v>141</v>
      </c>
      <c r="C51" s="214" t="s">
        <v>246</v>
      </c>
      <c r="D51" s="215" t="s">
        <v>241</v>
      </c>
      <c r="G51" s="207" t="s">
        <v>706</v>
      </c>
      <c r="H51" s="210">
        <v>42081</v>
      </c>
      <c r="I51" s="207" t="s">
        <v>707</v>
      </c>
    </row>
    <row r="52" spans="1:9" x14ac:dyDescent="0.2">
      <c r="A52" s="212">
        <v>28</v>
      </c>
      <c r="B52" s="213">
        <v>143</v>
      </c>
      <c r="C52" s="214" t="s">
        <v>246</v>
      </c>
      <c r="D52" s="215" t="s">
        <v>241</v>
      </c>
      <c r="G52" s="207" t="s">
        <v>708</v>
      </c>
      <c r="H52" s="210">
        <v>42081</v>
      </c>
      <c r="I52" s="207" t="s">
        <v>709</v>
      </c>
    </row>
    <row r="53" spans="1:9" x14ac:dyDescent="0.2">
      <c r="A53" s="212">
        <v>29</v>
      </c>
      <c r="B53" s="213">
        <v>144</v>
      </c>
      <c r="C53" s="214" t="s">
        <v>246</v>
      </c>
      <c r="D53" s="215" t="s">
        <v>479</v>
      </c>
      <c r="G53" s="207" t="s">
        <v>708</v>
      </c>
      <c r="H53" s="210">
        <v>42081</v>
      </c>
      <c r="I53" s="207" t="s">
        <v>710</v>
      </c>
    </row>
    <row r="54" spans="1:9" x14ac:dyDescent="0.2">
      <c r="A54" s="212">
        <v>30</v>
      </c>
      <c r="B54" s="213">
        <v>145</v>
      </c>
      <c r="C54" s="214" t="s">
        <v>246</v>
      </c>
      <c r="D54" s="215" t="s">
        <v>241</v>
      </c>
      <c r="G54" s="207" t="s">
        <v>711</v>
      </c>
      <c r="H54" s="210">
        <v>42081</v>
      </c>
      <c r="I54" s="207" t="s">
        <v>712</v>
      </c>
    </row>
    <row r="55" spans="1:9" x14ac:dyDescent="0.2">
      <c r="A55" s="212">
        <v>31</v>
      </c>
      <c r="B55" s="213">
        <v>146</v>
      </c>
      <c r="C55" s="214" t="s">
        <v>246</v>
      </c>
      <c r="D55" s="215" t="s">
        <v>241</v>
      </c>
      <c r="G55" s="207" t="s">
        <v>711</v>
      </c>
      <c r="H55" s="210">
        <v>42081</v>
      </c>
      <c r="I55" s="207" t="s">
        <v>713</v>
      </c>
    </row>
    <row r="56" spans="1:9" x14ac:dyDescent="0.2">
      <c r="A56" s="212">
        <v>32</v>
      </c>
      <c r="B56" s="213">
        <v>147</v>
      </c>
      <c r="C56" s="214" t="s">
        <v>246</v>
      </c>
      <c r="D56" s="215" t="s">
        <v>241</v>
      </c>
      <c r="G56" s="211" t="s">
        <v>714</v>
      </c>
      <c r="H56" s="210">
        <v>42089</v>
      </c>
      <c r="I56" s="211" t="s">
        <v>715</v>
      </c>
    </row>
    <row r="57" spans="1:9" x14ac:dyDescent="0.2">
      <c r="A57" s="212">
        <v>33</v>
      </c>
      <c r="B57" s="213">
        <v>228</v>
      </c>
      <c r="C57" s="214" t="s">
        <v>246</v>
      </c>
      <c r="D57" s="215" t="s">
        <v>481</v>
      </c>
      <c r="G57" s="211" t="s">
        <v>698</v>
      </c>
      <c r="H57" s="210">
        <v>42166</v>
      </c>
      <c r="I57" s="211" t="s">
        <v>697</v>
      </c>
    </row>
    <row r="58" spans="1:9" x14ac:dyDescent="0.2">
      <c r="A58" s="212">
        <v>34</v>
      </c>
      <c r="B58" s="213">
        <v>149</v>
      </c>
      <c r="C58" s="214" t="s">
        <v>246</v>
      </c>
      <c r="D58" s="215" t="s">
        <v>481</v>
      </c>
      <c r="G58" s="211" t="s">
        <v>702</v>
      </c>
      <c r="H58" s="210">
        <v>42166</v>
      </c>
      <c r="I58" s="211" t="s">
        <v>697</v>
      </c>
    </row>
    <row r="59" spans="1:9" x14ac:dyDescent="0.2">
      <c r="A59" s="212">
        <v>35</v>
      </c>
      <c r="B59" s="213">
        <v>150</v>
      </c>
      <c r="C59" s="214" t="s">
        <v>246</v>
      </c>
      <c r="D59" s="215" t="s">
        <v>241</v>
      </c>
      <c r="G59" s="211" t="s">
        <v>716</v>
      </c>
      <c r="H59" s="210">
        <v>42166</v>
      </c>
      <c r="I59" s="211" t="s">
        <v>293</v>
      </c>
    </row>
    <row r="60" spans="1:9" x14ac:dyDescent="0.2">
      <c r="A60" s="212">
        <v>36</v>
      </c>
      <c r="B60" s="213">
        <v>151</v>
      </c>
      <c r="C60" s="214" t="s">
        <v>246</v>
      </c>
      <c r="D60" s="215" t="s">
        <v>480</v>
      </c>
      <c r="G60" s="211" t="s">
        <v>717</v>
      </c>
      <c r="H60" s="210">
        <v>42166</v>
      </c>
      <c r="I60" s="211" t="s">
        <v>279</v>
      </c>
    </row>
    <row r="61" spans="1:9" x14ac:dyDescent="0.2">
      <c r="A61" s="212">
        <v>37</v>
      </c>
      <c r="B61" s="213">
        <v>153</v>
      </c>
      <c r="C61" s="214" t="s">
        <v>246</v>
      </c>
      <c r="D61" s="215" t="s">
        <v>480</v>
      </c>
      <c r="G61" s="211" t="s">
        <v>718</v>
      </c>
      <c r="H61" s="210">
        <v>42166</v>
      </c>
      <c r="I61" s="211" t="s">
        <v>377</v>
      </c>
    </row>
    <row r="62" spans="1:9" x14ac:dyDescent="0.2">
      <c r="A62" s="212">
        <v>38</v>
      </c>
      <c r="B62" s="213">
        <v>154</v>
      </c>
      <c r="C62" s="214" t="s">
        <v>246</v>
      </c>
      <c r="D62" s="215" t="s">
        <v>241</v>
      </c>
      <c r="G62" s="211" t="s">
        <v>719</v>
      </c>
      <c r="H62" s="210">
        <v>42166</v>
      </c>
      <c r="I62" s="211" t="s">
        <v>376</v>
      </c>
    </row>
    <row r="63" spans="1:9" x14ac:dyDescent="0.2">
      <c r="A63" s="212">
        <v>39</v>
      </c>
      <c r="B63" s="213">
        <v>155</v>
      </c>
      <c r="C63" s="214" t="s">
        <v>246</v>
      </c>
      <c r="D63" s="215" t="s">
        <v>241</v>
      </c>
      <c r="G63" s="211" t="s">
        <v>720</v>
      </c>
      <c r="H63" s="210">
        <v>42166</v>
      </c>
      <c r="I63" s="211" t="s">
        <v>721</v>
      </c>
    </row>
    <row r="64" spans="1:9" x14ac:dyDescent="0.2">
      <c r="A64" s="212">
        <v>40</v>
      </c>
      <c r="B64" s="213">
        <v>157</v>
      </c>
      <c r="C64" s="214" t="s">
        <v>245</v>
      </c>
      <c r="D64" s="215" t="s">
        <v>480</v>
      </c>
      <c r="G64" s="211" t="s">
        <v>722</v>
      </c>
      <c r="H64" s="210">
        <v>42166</v>
      </c>
      <c r="I64" s="211" t="s">
        <v>723</v>
      </c>
    </row>
    <row r="65" spans="1:9" x14ac:dyDescent="0.2">
      <c r="A65" s="212">
        <v>41</v>
      </c>
      <c r="B65" s="213">
        <v>171</v>
      </c>
      <c r="C65" s="214" t="s">
        <v>247</v>
      </c>
      <c r="D65" s="215" t="s">
        <v>480</v>
      </c>
      <c r="G65" s="211" t="s">
        <v>724</v>
      </c>
      <c r="H65" s="210">
        <v>42166</v>
      </c>
      <c r="I65" s="211" t="s">
        <v>725</v>
      </c>
    </row>
    <row r="66" spans="1:9" x14ac:dyDescent="0.2">
      <c r="A66" s="212">
        <v>42</v>
      </c>
      <c r="B66" s="213">
        <v>173</v>
      </c>
      <c r="C66" s="214" t="s">
        <v>248</v>
      </c>
      <c r="D66" s="215" t="s">
        <v>480</v>
      </c>
      <c r="G66" s="211" t="s">
        <v>726</v>
      </c>
      <c r="H66" s="210">
        <v>42166</v>
      </c>
      <c r="I66" s="211" t="s">
        <v>727</v>
      </c>
    </row>
    <row r="67" spans="1:9" x14ac:dyDescent="0.2">
      <c r="A67" s="212">
        <v>43</v>
      </c>
      <c r="B67" s="213">
        <v>174</v>
      </c>
      <c r="C67" s="214" t="s">
        <v>248</v>
      </c>
      <c r="D67" s="215" t="s">
        <v>480</v>
      </c>
      <c r="G67" s="211" t="s">
        <v>728</v>
      </c>
      <c r="H67" s="210">
        <v>42166</v>
      </c>
      <c r="I67" s="211" t="s">
        <v>729</v>
      </c>
    </row>
    <row r="68" spans="1:9" x14ac:dyDescent="0.2">
      <c r="A68" s="212">
        <v>44</v>
      </c>
      <c r="B68" s="213">
        <v>185</v>
      </c>
      <c r="C68" s="214" t="s">
        <v>247</v>
      </c>
      <c r="D68" s="215" t="s">
        <v>480</v>
      </c>
      <c r="G68" s="211" t="s">
        <v>730</v>
      </c>
      <c r="H68" s="210">
        <v>42166</v>
      </c>
      <c r="I68" s="211" t="s">
        <v>731</v>
      </c>
    </row>
    <row r="69" spans="1:9" x14ac:dyDescent="0.2">
      <c r="A69" s="212">
        <v>45</v>
      </c>
      <c r="B69" s="213">
        <v>19</v>
      </c>
      <c r="C69" s="214" t="s">
        <v>249</v>
      </c>
      <c r="D69" s="215" t="s">
        <v>241</v>
      </c>
      <c r="G69" s="211" t="s">
        <v>732</v>
      </c>
      <c r="H69" s="210">
        <v>42166</v>
      </c>
      <c r="I69" s="211" t="s">
        <v>733</v>
      </c>
    </row>
    <row r="70" spans="1:9" x14ac:dyDescent="0.2">
      <c r="A70" s="212">
        <v>46</v>
      </c>
      <c r="B70" s="213">
        <v>78</v>
      </c>
      <c r="C70" s="214" t="s">
        <v>250</v>
      </c>
      <c r="D70" s="215" t="s">
        <v>241</v>
      </c>
      <c r="G70" s="211" t="s">
        <v>734</v>
      </c>
      <c r="H70" s="210">
        <v>42166</v>
      </c>
      <c r="I70" s="211" t="s">
        <v>735</v>
      </c>
    </row>
    <row r="71" spans="1:9" x14ac:dyDescent="0.2">
      <c r="A71" s="212">
        <v>47</v>
      </c>
      <c r="B71" s="213">
        <v>15</v>
      </c>
      <c r="C71" s="214" t="s">
        <v>251</v>
      </c>
      <c r="D71" s="215" t="s">
        <v>241</v>
      </c>
      <c r="G71" s="211" t="s">
        <v>734</v>
      </c>
      <c r="H71" s="210">
        <v>42166</v>
      </c>
      <c r="I71" s="211" t="s">
        <v>736</v>
      </c>
    </row>
    <row r="72" spans="1:9" x14ac:dyDescent="0.2">
      <c r="A72" s="212">
        <v>48</v>
      </c>
      <c r="B72" s="213">
        <v>79</v>
      </c>
      <c r="C72" s="214" t="s">
        <v>252</v>
      </c>
      <c r="D72" s="215" t="s">
        <v>479</v>
      </c>
      <c r="G72" s="211" t="s">
        <v>737</v>
      </c>
      <c r="H72" s="210">
        <v>42166</v>
      </c>
      <c r="I72" s="211" t="s">
        <v>738</v>
      </c>
    </row>
    <row r="73" spans="1:9" x14ac:dyDescent="0.2">
      <c r="A73" s="212">
        <v>49</v>
      </c>
      <c r="B73" s="213">
        <v>128</v>
      </c>
      <c r="C73" s="214" t="s">
        <v>245</v>
      </c>
      <c r="D73" s="215" t="s">
        <v>241</v>
      </c>
      <c r="G73" s="211" t="s">
        <v>737</v>
      </c>
      <c r="H73" s="210">
        <v>42166</v>
      </c>
      <c r="I73" s="211" t="s">
        <v>739</v>
      </c>
    </row>
    <row r="74" spans="1:9" x14ac:dyDescent="0.2">
      <c r="A74" s="212">
        <v>50</v>
      </c>
      <c r="B74" s="213">
        <v>14</v>
      </c>
      <c r="C74" s="214" t="s">
        <v>253</v>
      </c>
      <c r="D74" s="215" t="s">
        <v>241</v>
      </c>
      <c r="G74" s="211" t="s">
        <v>740</v>
      </c>
      <c r="H74" s="210">
        <v>42166</v>
      </c>
      <c r="I74" s="211" t="s">
        <v>741</v>
      </c>
    </row>
    <row r="75" spans="1:9" x14ac:dyDescent="0.2">
      <c r="A75" s="212">
        <v>51</v>
      </c>
      <c r="B75" s="213">
        <v>112</v>
      </c>
      <c r="C75" s="214" t="s">
        <v>254</v>
      </c>
      <c r="D75" s="215">
        <v>1</v>
      </c>
      <c r="G75" s="211" t="s">
        <v>742</v>
      </c>
      <c r="H75" s="210">
        <v>42166</v>
      </c>
      <c r="I75" s="211" t="s">
        <v>743</v>
      </c>
    </row>
    <row r="76" spans="1:9" x14ac:dyDescent="0.2">
      <c r="A76" s="212">
        <v>51</v>
      </c>
      <c r="B76" s="213">
        <v>120</v>
      </c>
      <c r="C76" s="214" t="s">
        <v>254</v>
      </c>
      <c r="D76" s="215">
        <v>2</v>
      </c>
      <c r="G76" s="211" t="s">
        <v>744</v>
      </c>
      <c r="H76" s="210">
        <v>42166</v>
      </c>
      <c r="I76" s="211" t="s">
        <v>745</v>
      </c>
    </row>
    <row r="77" spans="1:9" x14ac:dyDescent="0.2">
      <c r="A77" s="212">
        <v>52</v>
      </c>
      <c r="B77" s="213">
        <v>114</v>
      </c>
      <c r="C77" s="214" t="s">
        <v>255</v>
      </c>
      <c r="D77" s="215" t="s">
        <v>479</v>
      </c>
      <c r="G77" s="211" t="s">
        <v>746</v>
      </c>
      <c r="H77" s="210">
        <v>42166</v>
      </c>
      <c r="I77" s="211" t="s">
        <v>747</v>
      </c>
    </row>
    <row r="78" spans="1:9" x14ac:dyDescent="0.2">
      <c r="A78" s="212">
        <v>53</v>
      </c>
      <c r="B78" s="213">
        <v>115</v>
      </c>
      <c r="C78" s="214" t="s">
        <v>255</v>
      </c>
      <c r="D78" s="215" t="s">
        <v>479</v>
      </c>
      <c r="G78" s="211" t="s">
        <v>748</v>
      </c>
      <c r="H78" s="210">
        <v>42166</v>
      </c>
      <c r="I78" s="211" t="s">
        <v>749</v>
      </c>
    </row>
    <row r="79" spans="1:9" x14ac:dyDescent="0.2">
      <c r="A79" s="212">
        <v>55</v>
      </c>
      <c r="B79" s="213">
        <v>117</v>
      </c>
      <c r="C79" s="214" t="s">
        <v>255</v>
      </c>
      <c r="D79" s="215" t="s">
        <v>479</v>
      </c>
      <c r="G79" s="211" t="s">
        <v>750</v>
      </c>
      <c r="H79" s="210">
        <v>42166</v>
      </c>
      <c r="I79" s="211" t="s">
        <v>751</v>
      </c>
    </row>
    <row r="80" spans="1:9" x14ac:dyDescent="0.2">
      <c r="A80" s="212">
        <v>56</v>
      </c>
      <c r="B80" s="213">
        <v>118</v>
      </c>
      <c r="C80" s="214" t="s">
        <v>255</v>
      </c>
      <c r="D80" s="215" t="s">
        <v>479</v>
      </c>
      <c r="G80" s="211" t="s">
        <v>752</v>
      </c>
      <c r="H80" s="210">
        <v>42166</v>
      </c>
      <c r="I80" s="211" t="s">
        <v>753</v>
      </c>
    </row>
    <row r="81" spans="1:9" x14ac:dyDescent="0.2">
      <c r="A81" s="212">
        <v>57</v>
      </c>
      <c r="B81" s="213">
        <v>119</v>
      </c>
      <c r="C81" s="214" t="s">
        <v>255</v>
      </c>
      <c r="D81" s="215" t="s">
        <v>241</v>
      </c>
      <c r="G81" s="211" t="s">
        <v>754</v>
      </c>
      <c r="H81" s="210">
        <v>42166</v>
      </c>
      <c r="I81" s="211" t="s">
        <v>755</v>
      </c>
    </row>
    <row r="82" spans="1:9" x14ac:dyDescent="0.2">
      <c r="A82" s="212">
        <v>58</v>
      </c>
      <c r="B82" s="213">
        <v>21</v>
      </c>
      <c r="C82" s="214" t="s">
        <v>293</v>
      </c>
      <c r="D82" s="215">
        <v>1</v>
      </c>
      <c r="G82" s="211" t="s">
        <v>754</v>
      </c>
      <c r="H82" s="210">
        <v>42166</v>
      </c>
      <c r="I82" s="211" t="s">
        <v>756</v>
      </c>
    </row>
    <row r="83" spans="1:9" x14ac:dyDescent="0.2">
      <c r="A83" s="212">
        <v>58</v>
      </c>
      <c r="B83" s="213">
        <v>175</v>
      </c>
      <c r="C83" s="214" t="s">
        <v>293</v>
      </c>
      <c r="D83" s="215">
        <v>1</v>
      </c>
      <c r="G83" s="211" t="s">
        <v>757</v>
      </c>
      <c r="H83" s="210">
        <v>42166</v>
      </c>
      <c r="I83" s="211" t="s">
        <v>758</v>
      </c>
    </row>
    <row r="84" spans="1:9" x14ac:dyDescent="0.2">
      <c r="A84" s="212">
        <v>59</v>
      </c>
      <c r="B84" s="213">
        <v>121</v>
      </c>
      <c r="C84" s="214" t="s">
        <v>255</v>
      </c>
      <c r="D84" s="215" t="s">
        <v>479</v>
      </c>
    </row>
    <row r="85" spans="1:9" x14ac:dyDescent="0.2">
      <c r="A85" s="212">
        <v>60</v>
      </c>
      <c r="B85" s="213">
        <v>122</v>
      </c>
      <c r="C85" s="214" t="s">
        <v>255</v>
      </c>
      <c r="D85" s="215" t="s">
        <v>241</v>
      </c>
    </row>
    <row r="86" spans="1:9" x14ac:dyDescent="0.2">
      <c r="A86" s="212">
        <v>62</v>
      </c>
      <c r="B86" s="213">
        <v>1119</v>
      </c>
      <c r="C86" s="214" t="s">
        <v>256</v>
      </c>
      <c r="D86" s="215" t="s">
        <v>482</v>
      </c>
    </row>
    <row r="87" spans="1:9" x14ac:dyDescent="0.2">
      <c r="A87" s="212">
        <v>63</v>
      </c>
      <c r="B87" s="213">
        <v>172</v>
      </c>
      <c r="C87" s="214" t="s">
        <v>248</v>
      </c>
      <c r="D87" s="215" t="s">
        <v>479</v>
      </c>
    </row>
    <row r="88" spans="1:9" x14ac:dyDescent="0.2">
      <c r="A88" s="212">
        <v>64</v>
      </c>
      <c r="B88" s="213">
        <v>1105</v>
      </c>
      <c r="C88" s="214" t="s">
        <v>255</v>
      </c>
      <c r="D88" s="215" t="s">
        <v>241</v>
      </c>
    </row>
    <row r="89" spans="1:9" x14ac:dyDescent="0.2">
      <c r="A89" s="212">
        <v>65</v>
      </c>
      <c r="B89" s="213">
        <v>10</v>
      </c>
      <c r="C89" s="214" t="s">
        <v>257</v>
      </c>
      <c r="D89" s="215" t="s">
        <v>241</v>
      </c>
    </row>
    <row r="90" spans="1:9" x14ac:dyDescent="0.2">
      <c r="A90" s="212">
        <v>66</v>
      </c>
      <c r="B90" s="213">
        <v>1106</v>
      </c>
      <c r="C90" s="214" t="s">
        <v>257</v>
      </c>
      <c r="D90" s="215" t="s">
        <v>241</v>
      </c>
    </row>
    <row r="91" spans="1:9" x14ac:dyDescent="0.2">
      <c r="A91" s="212">
        <v>67</v>
      </c>
      <c r="B91" s="213">
        <v>102</v>
      </c>
      <c r="C91" s="214" t="s">
        <v>258</v>
      </c>
      <c r="D91" s="215" t="s">
        <v>480</v>
      </c>
    </row>
    <row r="92" spans="1:9" x14ac:dyDescent="0.2">
      <c r="A92" s="212">
        <v>71</v>
      </c>
      <c r="B92" s="213">
        <v>109</v>
      </c>
      <c r="C92" s="214" t="s">
        <v>258</v>
      </c>
      <c r="D92" s="215" t="s">
        <v>241</v>
      </c>
    </row>
    <row r="93" spans="1:9" x14ac:dyDescent="0.2">
      <c r="A93" s="212">
        <v>72</v>
      </c>
      <c r="B93" s="213">
        <v>111</v>
      </c>
      <c r="C93" s="214" t="s">
        <v>258</v>
      </c>
      <c r="D93" s="215" t="s">
        <v>241</v>
      </c>
    </row>
    <row r="94" spans="1:9" x14ac:dyDescent="0.2">
      <c r="A94" s="212">
        <v>73</v>
      </c>
      <c r="B94" s="213">
        <v>156</v>
      </c>
      <c r="C94" s="214" t="s">
        <v>258</v>
      </c>
      <c r="D94" s="215" t="s">
        <v>480</v>
      </c>
    </row>
    <row r="95" spans="1:9" x14ac:dyDescent="0.2">
      <c r="A95" s="212">
        <v>74</v>
      </c>
      <c r="B95" s="213">
        <v>17</v>
      </c>
      <c r="C95" s="214" t="s">
        <v>259</v>
      </c>
      <c r="D95" s="215" t="s">
        <v>241</v>
      </c>
    </row>
    <row r="96" spans="1:9" x14ac:dyDescent="0.2">
      <c r="A96" s="212">
        <v>75</v>
      </c>
      <c r="B96" s="213">
        <v>62</v>
      </c>
      <c r="C96" s="214" t="s">
        <v>260</v>
      </c>
      <c r="D96" s="215" t="s">
        <v>241</v>
      </c>
    </row>
    <row r="97" spans="1:4" x14ac:dyDescent="0.2">
      <c r="A97" s="212">
        <v>76</v>
      </c>
      <c r="B97" s="213">
        <v>63</v>
      </c>
      <c r="C97" s="214" t="s">
        <v>260</v>
      </c>
      <c r="D97" s="215" t="s">
        <v>241</v>
      </c>
    </row>
    <row r="98" spans="1:4" x14ac:dyDescent="0.2">
      <c r="A98" s="212">
        <v>77</v>
      </c>
      <c r="B98" s="213">
        <v>134</v>
      </c>
      <c r="C98" s="214" t="s">
        <v>260</v>
      </c>
      <c r="D98" s="215" t="s">
        <v>241</v>
      </c>
    </row>
    <row r="99" spans="1:4" x14ac:dyDescent="0.2">
      <c r="A99" s="212">
        <v>78</v>
      </c>
      <c r="B99" s="213">
        <v>13</v>
      </c>
      <c r="C99" s="214" t="s">
        <v>261</v>
      </c>
      <c r="D99" s="215" t="s">
        <v>241</v>
      </c>
    </row>
    <row r="100" spans="1:4" x14ac:dyDescent="0.2">
      <c r="A100" s="212">
        <v>79</v>
      </c>
      <c r="B100" s="213">
        <v>97</v>
      </c>
      <c r="C100" s="214" t="s">
        <v>262</v>
      </c>
      <c r="D100" s="215">
        <v>2</v>
      </c>
    </row>
    <row r="101" spans="1:4" x14ac:dyDescent="0.2">
      <c r="A101" s="212">
        <v>79</v>
      </c>
      <c r="B101" s="213">
        <v>164</v>
      </c>
      <c r="C101" s="214" t="s">
        <v>262</v>
      </c>
      <c r="D101" s="215">
        <v>1</v>
      </c>
    </row>
    <row r="102" spans="1:4" x14ac:dyDescent="0.2">
      <c r="A102" s="212">
        <v>80</v>
      </c>
      <c r="B102" s="213">
        <v>96</v>
      </c>
      <c r="C102" s="214" t="s">
        <v>263</v>
      </c>
      <c r="D102" s="215" t="s">
        <v>241</v>
      </c>
    </row>
    <row r="103" spans="1:4" x14ac:dyDescent="0.2">
      <c r="A103" s="212">
        <v>81</v>
      </c>
      <c r="B103" s="213">
        <v>60</v>
      </c>
      <c r="C103" s="214" t="s">
        <v>264</v>
      </c>
      <c r="D103" s="215" t="s">
        <v>241</v>
      </c>
    </row>
    <row r="104" spans="1:4" x14ac:dyDescent="0.2">
      <c r="A104" s="212">
        <v>82</v>
      </c>
      <c r="B104" s="213">
        <v>83</v>
      </c>
      <c r="C104" s="214" t="s">
        <v>265</v>
      </c>
      <c r="D104" s="215" t="s">
        <v>241</v>
      </c>
    </row>
    <row r="105" spans="1:4" x14ac:dyDescent="0.2">
      <c r="A105" s="212">
        <v>83</v>
      </c>
      <c r="B105" s="213">
        <v>84</v>
      </c>
      <c r="C105" s="214" t="s">
        <v>265</v>
      </c>
      <c r="D105" s="215" t="s">
        <v>241</v>
      </c>
    </row>
    <row r="106" spans="1:4" x14ac:dyDescent="0.2">
      <c r="A106" s="212">
        <v>84</v>
      </c>
      <c r="B106" s="213">
        <v>85</v>
      </c>
      <c r="C106" s="214" t="s">
        <v>265</v>
      </c>
      <c r="D106" s="215" t="s">
        <v>241</v>
      </c>
    </row>
    <row r="107" spans="1:4" x14ac:dyDescent="0.2">
      <c r="A107" s="212">
        <v>85</v>
      </c>
      <c r="B107" s="213">
        <v>86</v>
      </c>
      <c r="C107" s="214" t="s">
        <v>265</v>
      </c>
      <c r="D107" s="215" t="s">
        <v>241</v>
      </c>
    </row>
    <row r="108" spans="1:4" x14ac:dyDescent="0.2">
      <c r="A108" s="212">
        <v>86</v>
      </c>
      <c r="B108" s="213">
        <v>1107</v>
      </c>
      <c r="C108" s="214" t="s">
        <v>265</v>
      </c>
      <c r="D108" s="215" t="s">
        <v>241</v>
      </c>
    </row>
    <row r="109" spans="1:4" x14ac:dyDescent="0.2">
      <c r="A109" s="212">
        <v>87</v>
      </c>
      <c r="B109" s="213">
        <v>1109</v>
      </c>
      <c r="C109" s="214" t="s">
        <v>265</v>
      </c>
      <c r="D109" s="215" t="s">
        <v>241</v>
      </c>
    </row>
    <row r="110" spans="1:4" x14ac:dyDescent="0.2">
      <c r="A110" s="212">
        <v>88</v>
      </c>
      <c r="B110" s="213">
        <v>1113</v>
      </c>
      <c r="C110" s="214" t="s">
        <v>265</v>
      </c>
      <c r="D110" s="215" t="s">
        <v>241</v>
      </c>
    </row>
    <row r="111" spans="1:4" x14ac:dyDescent="0.2">
      <c r="A111" s="212">
        <v>91</v>
      </c>
      <c r="B111" s="213">
        <v>3</v>
      </c>
      <c r="C111" s="214" t="s">
        <v>266</v>
      </c>
      <c r="D111" s="215" t="s">
        <v>241</v>
      </c>
    </row>
    <row r="112" spans="1:4" x14ac:dyDescent="0.2">
      <c r="A112" s="212">
        <v>92</v>
      </c>
      <c r="B112" s="213">
        <v>4</v>
      </c>
      <c r="C112" s="214" t="s">
        <v>266</v>
      </c>
      <c r="D112" s="215" t="s">
        <v>241</v>
      </c>
    </row>
    <row r="113" spans="1:4" x14ac:dyDescent="0.2">
      <c r="A113" s="212">
        <v>93</v>
      </c>
      <c r="B113" s="213">
        <v>30</v>
      </c>
      <c r="C113" s="214" t="s">
        <v>267</v>
      </c>
      <c r="D113" s="215">
        <v>1</v>
      </c>
    </row>
    <row r="114" spans="1:4" x14ac:dyDescent="0.2">
      <c r="A114" s="212">
        <v>93</v>
      </c>
      <c r="B114" s="213">
        <v>214</v>
      </c>
      <c r="C114" s="214" t="s">
        <v>267</v>
      </c>
      <c r="D114" s="215">
        <v>2</v>
      </c>
    </row>
    <row r="115" spans="1:4" x14ac:dyDescent="0.2">
      <c r="A115" s="212">
        <v>94</v>
      </c>
      <c r="B115" s="213">
        <v>1108</v>
      </c>
      <c r="C115" s="214" t="s">
        <v>266</v>
      </c>
      <c r="D115" s="215" t="s">
        <v>241</v>
      </c>
    </row>
    <row r="116" spans="1:4" x14ac:dyDescent="0.2">
      <c r="A116" s="212">
        <v>95</v>
      </c>
      <c r="B116" s="213">
        <v>1110</v>
      </c>
      <c r="C116" s="214" t="s">
        <v>266</v>
      </c>
      <c r="D116" s="215" t="s">
        <v>241</v>
      </c>
    </row>
    <row r="117" spans="1:4" x14ac:dyDescent="0.2">
      <c r="A117" s="212">
        <v>96</v>
      </c>
      <c r="B117" s="213">
        <v>1114</v>
      </c>
      <c r="C117" s="214" t="s">
        <v>266</v>
      </c>
      <c r="D117" s="215" t="s">
        <v>241</v>
      </c>
    </row>
    <row r="118" spans="1:4" x14ac:dyDescent="0.2">
      <c r="A118" s="212">
        <v>97</v>
      </c>
      <c r="B118" s="213">
        <v>54</v>
      </c>
      <c r="C118" s="214" t="s">
        <v>268</v>
      </c>
      <c r="D118" s="215" t="s">
        <v>241</v>
      </c>
    </row>
    <row r="119" spans="1:4" x14ac:dyDescent="0.2">
      <c r="A119" s="212">
        <v>98</v>
      </c>
      <c r="B119" s="213">
        <v>12</v>
      </c>
      <c r="C119" s="214" t="s">
        <v>269</v>
      </c>
      <c r="D119" s="215" t="s">
        <v>241</v>
      </c>
    </row>
    <row r="120" spans="1:4" x14ac:dyDescent="0.2">
      <c r="A120" s="212">
        <v>99</v>
      </c>
      <c r="B120" s="213">
        <v>75</v>
      </c>
      <c r="C120" s="214" t="s">
        <v>270</v>
      </c>
      <c r="D120" s="215" t="s">
        <v>479</v>
      </c>
    </row>
    <row r="121" spans="1:4" x14ac:dyDescent="0.2">
      <c r="A121" s="212">
        <v>100</v>
      </c>
      <c r="B121" s="213">
        <v>76</v>
      </c>
      <c r="C121" s="214" t="s">
        <v>270</v>
      </c>
      <c r="D121" s="215" t="s">
        <v>479</v>
      </c>
    </row>
    <row r="122" spans="1:4" x14ac:dyDescent="0.2">
      <c r="A122" s="212">
        <v>101</v>
      </c>
      <c r="B122" s="213">
        <v>7</v>
      </c>
      <c r="C122" s="214" t="s">
        <v>271</v>
      </c>
      <c r="D122" s="215" t="s">
        <v>241</v>
      </c>
    </row>
    <row r="123" spans="1:4" x14ac:dyDescent="0.2">
      <c r="A123" s="212">
        <v>102</v>
      </c>
      <c r="B123" s="213">
        <v>8</v>
      </c>
      <c r="C123" s="214" t="s">
        <v>271</v>
      </c>
      <c r="D123" s="215" t="s">
        <v>241</v>
      </c>
    </row>
    <row r="124" spans="1:4" x14ac:dyDescent="0.2">
      <c r="A124" s="212">
        <v>103</v>
      </c>
      <c r="B124" s="213">
        <v>9</v>
      </c>
      <c r="C124" s="214" t="s">
        <v>271</v>
      </c>
      <c r="D124" s="215" t="s">
        <v>241</v>
      </c>
    </row>
    <row r="125" spans="1:4" x14ac:dyDescent="0.2">
      <c r="A125" s="212">
        <v>104</v>
      </c>
      <c r="B125" s="213">
        <v>61</v>
      </c>
      <c r="C125" s="214" t="s">
        <v>272</v>
      </c>
      <c r="D125" s="215" t="s">
        <v>480</v>
      </c>
    </row>
    <row r="126" spans="1:4" x14ac:dyDescent="0.2">
      <c r="A126" s="212">
        <v>105</v>
      </c>
      <c r="B126" s="213">
        <v>65</v>
      </c>
      <c r="C126" s="214" t="s">
        <v>272</v>
      </c>
      <c r="D126" s="215" t="s">
        <v>241</v>
      </c>
    </row>
    <row r="127" spans="1:4" x14ac:dyDescent="0.2">
      <c r="A127" s="212">
        <v>106</v>
      </c>
      <c r="B127" s="213">
        <v>66</v>
      </c>
      <c r="C127" s="214" t="s">
        <v>272</v>
      </c>
      <c r="D127" s="215" t="s">
        <v>480</v>
      </c>
    </row>
    <row r="128" spans="1:4" x14ac:dyDescent="0.2">
      <c r="A128" s="212">
        <v>107</v>
      </c>
      <c r="B128" s="213">
        <v>67</v>
      </c>
      <c r="C128" s="214" t="s">
        <v>272</v>
      </c>
      <c r="D128" s="215" t="s">
        <v>480</v>
      </c>
    </row>
    <row r="129" spans="1:4" x14ac:dyDescent="0.2">
      <c r="A129" s="212">
        <v>108</v>
      </c>
      <c r="B129" s="213">
        <v>68</v>
      </c>
      <c r="C129" s="214" t="s">
        <v>272</v>
      </c>
      <c r="D129" s="215" t="s">
        <v>480</v>
      </c>
    </row>
    <row r="130" spans="1:4" x14ac:dyDescent="0.2">
      <c r="A130" s="212">
        <v>109</v>
      </c>
      <c r="B130" s="213">
        <v>69</v>
      </c>
      <c r="C130" s="214" t="s">
        <v>272</v>
      </c>
      <c r="D130" s="215" t="s">
        <v>241</v>
      </c>
    </row>
    <row r="131" spans="1:4" x14ac:dyDescent="0.2">
      <c r="A131" s="212">
        <v>110</v>
      </c>
      <c r="B131" s="213">
        <v>1348</v>
      </c>
      <c r="C131" s="214" t="s">
        <v>272</v>
      </c>
      <c r="D131" s="215" t="s">
        <v>241</v>
      </c>
    </row>
    <row r="132" spans="1:4" x14ac:dyDescent="0.2">
      <c r="A132" s="212">
        <v>111</v>
      </c>
      <c r="B132" s="213">
        <v>91</v>
      </c>
      <c r="C132" s="214" t="s">
        <v>273</v>
      </c>
      <c r="D132" s="215" t="s">
        <v>241</v>
      </c>
    </row>
    <row r="133" spans="1:4" x14ac:dyDescent="0.2">
      <c r="A133" s="212">
        <v>112</v>
      </c>
      <c r="B133" s="213">
        <v>22</v>
      </c>
      <c r="C133" s="214" t="s">
        <v>274</v>
      </c>
      <c r="D133" s="215" t="s">
        <v>479</v>
      </c>
    </row>
    <row r="134" spans="1:4" x14ac:dyDescent="0.2">
      <c r="A134" s="212">
        <v>113</v>
      </c>
      <c r="B134" s="213">
        <v>23</v>
      </c>
      <c r="C134" s="214" t="s">
        <v>274</v>
      </c>
      <c r="D134" s="215" t="s">
        <v>479</v>
      </c>
    </row>
    <row r="135" spans="1:4" x14ac:dyDescent="0.2">
      <c r="A135" s="212">
        <v>115</v>
      </c>
      <c r="B135" s="213">
        <v>25</v>
      </c>
      <c r="C135" s="214" t="s">
        <v>274</v>
      </c>
      <c r="D135" s="215" t="s">
        <v>241</v>
      </c>
    </row>
    <row r="136" spans="1:4" x14ac:dyDescent="0.2">
      <c r="A136" s="212">
        <v>116</v>
      </c>
      <c r="B136" s="213">
        <v>26</v>
      </c>
      <c r="C136" s="214" t="s">
        <v>274</v>
      </c>
      <c r="D136" s="215" t="s">
        <v>241</v>
      </c>
    </row>
    <row r="137" spans="1:4" x14ac:dyDescent="0.2">
      <c r="A137" s="212">
        <v>117</v>
      </c>
      <c r="B137" s="213">
        <v>1349</v>
      </c>
      <c r="C137" s="214" t="s">
        <v>274</v>
      </c>
      <c r="D137" s="215" t="s">
        <v>241</v>
      </c>
    </row>
    <row r="138" spans="1:4" x14ac:dyDescent="0.2">
      <c r="A138" s="212">
        <v>118</v>
      </c>
      <c r="B138" s="213">
        <v>6</v>
      </c>
      <c r="C138" s="214" t="s">
        <v>275</v>
      </c>
      <c r="D138" s="215" t="s">
        <v>241</v>
      </c>
    </row>
    <row r="139" spans="1:4" x14ac:dyDescent="0.2">
      <c r="A139" s="212">
        <v>119</v>
      </c>
      <c r="B139" s="213">
        <v>1350</v>
      </c>
      <c r="C139" s="214" t="s">
        <v>275</v>
      </c>
      <c r="D139" s="215" t="s">
        <v>241</v>
      </c>
    </row>
    <row r="140" spans="1:4" x14ac:dyDescent="0.2">
      <c r="A140" s="212">
        <v>120</v>
      </c>
      <c r="B140" s="213">
        <v>11</v>
      </c>
      <c r="C140" s="214" t="s">
        <v>248</v>
      </c>
      <c r="D140" s="215" t="s">
        <v>241</v>
      </c>
    </row>
    <row r="141" spans="1:4" x14ac:dyDescent="0.2">
      <c r="A141" s="212">
        <v>121</v>
      </c>
      <c r="B141" s="213">
        <v>26</v>
      </c>
      <c r="C141" s="214" t="s">
        <v>276</v>
      </c>
      <c r="D141" s="215">
        <v>2</v>
      </c>
    </row>
    <row r="142" spans="1:4" x14ac:dyDescent="0.2">
      <c r="A142" s="212">
        <v>121</v>
      </c>
      <c r="B142" s="213">
        <v>224</v>
      </c>
      <c r="C142" s="214" t="s">
        <v>276</v>
      </c>
      <c r="D142" s="215">
        <v>1</v>
      </c>
    </row>
    <row r="143" spans="1:4" x14ac:dyDescent="0.2">
      <c r="A143" s="212">
        <v>122</v>
      </c>
      <c r="B143" s="213">
        <v>201</v>
      </c>
      <c r="C143" s="214" t="s">
        <v>277</v>
      </c>
      <c r="D143" s="215">
        <v>1</v>
      </c>
    </row>
    <row r="144" spans="1:4" x14ac:dyDescent="0.2">
      <c r="A144" s="212">
        <v>122</v>
      </c>
      <c r="B144" s="213">
        <v>245</v>
      </c>
      <c r="C144" s="214" t="s">
        <v>277</v>
      </c>
      <c r="D144" s="215">
        <v>2</v>
      </c>
    </row>
    <row r="145" spans="1:4" x14ac:dyDescent="0.2">
      <c r="A145" s="212">
        <v>123</v>
      </c>
      <c r="B145" s="213">
        <v>1307</v>
      </c>
      <c r="C145" s="214" t="s">
        <v>278</v>
      </c>
      <c r="D145" s="215">
        <v>1</v>
      </c>
    </row>
    <row r="146" spans="1:4" x14ac:dyDescent="0.2">
      <c r="A146" s="212">
        <v>124</v>
      </c>
      <c r="B146" s="213">
        <v>1319</v>
      </c>
      <c r="C146" s="214" t="s">
        <v>278</v>
      </c>
      <c r="D146" s="215">
        <v>1</v>
      </c>
    </row>
    <row r="147" spans="1:4" x14ac:dyDescent="0.2">
      <c r="A147" s="212">
        <v>125</v>
      </c>
      <c r="B147" s="213">
        <v>1315</v>
      </c>
      <c r="C147" s="214" t="s">
        <v>278</v>
      </c>
      <c r="D147" s="215">
        <v>1</v>
      </c>
    </row>
    <row r="148" spans="1:4" x14ac:dyDescent="0.2">
      <c r="A148" s="212">
        <v>126</v>
      </c>
      <c r="B148" s="213">
        <v>1193</v>
      </c>
      <c r="C148" s="214" t="s">
        <v>279</v>
      </c>
      <c r="D148" s="215">
        <v>1</v>
      </c>
    </row>
    <row r="149" spans="1:4" x14ac:dyDescent="0.2">
      <c r="A149" s="212">
        <v>126</v>
      </c>
      <c r="B149" s="213">
        <v>1194</v>
      </c>
      <c r="C149" s="214" t="s">
        <v>279</v>
      </c>
      <c r="D149" s="215">
        <v>2</v>
      </c>
    </row>
    <row r="150" spans="1:4" x14ac:dyDescent="0.2">
      <c r="A150" s="212">
        <v>127</v>
      </c>
      <c r="B150" s="213">
        <v>80</v>
      </c>
      <c r="C150" s="214" t="s">
        <v>280</v>
      </c>
      <c r="D150" s="215" t="s">
        <v>480</v>
      </c>
    </row>
    <row r="151" spans="1:4" x14ac:dyDescent="0.2">
      <c r="A151" s="212">
        <v>127</v>
      </c>
      <c r="B151" s="213">
        <v>148</v>
      </c>
      <c r="C151" s="214" t="s">
        <v>280</v>
      </c>
      <c r="D151" s="215">
        <v>1</v>
      </c>
    </row>
    <row r="152" spans="1:4" x14ac:dyDescent="0.2">
      <c r="A152" s="212">
        <v>127</v>
      </c>
      <c r="B152" s="213">
        <v>221</v>
      </c>
      <c r="C152" s="214" t="s">
        <v>280</v>
      </c>
      <c r="D152" s="215" t="s">
        <v>482</v>
      </c>
    </row>
    <row r="153" spans="1:4" x14ac:dyDescent="0.2">
      <c r="A153" s="212">
        <v>128</v>
      </c>
      <c r="B153" s="213">
        <v>1120</v>
      </c>
      <c r="C153" s="214" t="s">
        <v>281</v>
      </c>
      <c r="D153" s="215">
        <v>1</v>
      </c>
    </row>
    <row r="154" spans="1:4" x14ac:dyDescent="0.2">
      <c r="A154" s="212">
        <v>128</v>
      </c>
      <c r="B154" s="213">
        <v>1121</v>
      </c>
      <c r="C154" s="214" t="s">
        <v>281</v>
      </c>
      <c r="D154" s="215">
        <v>1</v>
      </c>
    </row>
    <row r="155" spans="1:4" x14ac:dyDescent="0.2">
      <c r="A155" s="212">
        <v>128</v>
      </c>
      <c r="B155" s="213">
        <v>1122</v>
      </c>
      <c r="C155" s="214" t="s">
        <v>281</v>
      </c>
      <c r="D155" s="215">
        <v>2</v>
      </c>
    </row>
    <row r="156" spans="1:4" x14ac:dyDescent="0.2">
      <c r="A156" s="212">
        <v>129</v>
      </c>
      <c r="B156" s="213">
        <v>169</v>
      </c>
      <c r="C156" s="214" t="s">
        <v>280</v>
      </c>
      <c r="D156" s="215">
        <v>1</v>
      </c>
    </row>
    <row r="157" spans="1:4" x14ac:dyDescent="0.2">
      <c r="A157" s="212">
        <v>129</v>
      </c>
      <c r="B157" s="213">
        <v>202</v>
      </c>
      <c r="C157" s="214" t="s">
        <v>280</v>
      </c>
      <c r="D157" s="215">
        <v>1</v>
      </c>
    </row>
    <row r="158" spans="1:4" x14ac:dyDescent="0.2">
      <c r="A158" s="212">
        <v>129</v>
      </c>
      <c r="B158" s="213">
        <v>222</v>
      </c>
      <c r="C158" s="214" t="s">
        <v>280</v>
      </c>
      <c r="D158" s="215">
        <v>2</v>
      </c>
    </row>
    <row r="159" spans="1:4" x14ac:dyDescent="0.2">
      <c r="A159" s="212">
        <v>130</v>
      </c>
      <c r="B159" s="213">
        <v>1308</v>
      </c>
      <c r="C159" s="214" t="s">
        <v>282</v>
      </c>
      <c r="D159" s="215">
        <v>1</v>
      </c>
    </row>
    <row r="160" spans="1:4" x14ac:dyDescent="0.2">
      <c r="A160" s="212">
        <v>130</v>
      </c>
      <c r="B160" s="213">
        <v>1309</v>
      </c>
      <c r="C160" s="214" t="s">
        <v>282</v>
      </c>
      <c r="D160" s="215">
        <v>1</v>
      </c>
    </row>
    <row r="161" spans="1:4" x14ac:dyDescent="0.2">
      <c r="A161" s="212">
        <v>130</v>
      </c>
      <c r="B161" s="213">
        <v>1310</v>
      </c>
      <c r="C161" s="214" t="s">
        <v>282</v>
      </c>
      <c r="D161" s="215">
        <v>2</v>
      </c>
    </row>
    <row r="162" spans="1:4" x14ac:dyDescent="0.2">
      <c r="A162" s="212">
        <v>131</v>
      </c>
      <c r="B162" s="213">
        <v>1311</v>
      </c>
      <c r="C162" s="214" t="s">
        <v>282</v>
      </c>
      <c r="D162" s="215">
        <v>1</v>
      </c>
    </row>
    <row r="163" spans="1:4" x14ac:dyDescent="0.2">
      <c r="A163" s="212">
        <v>131</v>
      </c>
      <c r="B163" s="213">
        <v>1312</v>
      </c>
      <c r="C163" s="214" t="s">
        <v>282</v>
      </c>
      <c r="D163" s="215">
        <v>1</v>
      </c>
    </row>
    <row r="164" spans="1:4" x14ac:dyDescent="0.2">
      <c r="A164" s="212">
        <v>131</v>
      </c>
      <c r="B164" s="213">
        <v>1313</v>
      </c>
      <c r="C164" s="214" t="s">
        <v>282</v>
      </c>
      <c r="D164" s="215">
        <v>2</v>
      </c>
    </row>
    <row r="165" spans="1:4" x14ac:dyDescent="0.2">
      <c r="A165" s="212">
        <v>132</v>
      </c>
      <c r="B165" s="213">
        <v>92</v>
      </c>
      <c r="C165" s="214" t="s">
        <v>283</v>
      </c>
      <c r="D165" s="215" t="s">
        <v>479</v>
      </c>
    </row>
    <row r="166" spans="1:4" x14ac:dyDescent="0.2">
      <c r="A166" s="212">
        <v>132</v>
      </c>
      <c r="B166" s="213">
        <v>210</v>
      </c>
      <c r="C166" s="214" t="s">
        <v>283</v>
      </c>
      <c r="D166" s="215">
        <v>2</v>
      </c>
    </row>
    <row r="167" spans="1:4" x14ac:dyDescent="0.2">
      <c r="A167" s="212">
        <v>132</v>
      </c>
      <c r="B167" s="213">
        <v>234</v>
      </c>
      <c r="C167" s="214" t="s">
        <v>283</v>
      </c>
      <c r="D167" s="215" t="s">
        <v>479</v>
      </c>
    </row>
    <row r="168" spans="1:4" x14ac:dyDescent="0.2">
      <c r="A168" s="212">
        <v>132</v>
      </c>
      <c r="B168" s="213">
        <v>236</v>
      </c>
      <c r="C168" s="214" t="s">
        <v>283</v>
      </c>
      <c r="D168" s="215" t="s">
        <v>479</v>
      </c>
    </row>
    <row r="169" spans="1:4" x14ac:dyDescent="0.2">
      <c r="A169" s="212">
        <v>133</v>
      </c>
      <c r="B169" s="213">
        <v>92</v>
      </c>
      <c r="C169" s="214" t="s">
        <v>283</v>
      </c>
      <c r="D169" s="215">
        <v>1</v>
      </c>
    </row>
    <row r="170" spans="1:4" x14ac:dyDescent="0.2">
      <c r="A170" s="212">
        <v>133</v>
      </c>
      <c r="B170" s="213">
        <v>210</v>
      </c>
      <c r="C170" s="214" t="s">
        <v>283</v>
      </c>
      <c r="D170" s="215">
        <v>2</v>
      </c>
    </row>
    <row r="171" spans="1:4" x14ac:dyDescent="0.2">
      <c r="A171" s="212">
        <v>133</v>
      </c>
      <c r="B171" s="213">
        <v>233</v>
      </c>
      <c r="C171" s="214" t="s">
        <v>283</v>
      </c>
      <c r="D171" s="215">
        <v>1</v>
      </c>
    </row>
    <row r="172" spans="1:4" x14ac:dyDescent="0.2">
      <c r="A172" s="212">
        <v>133</v>
      </c>
      <c r="B172" s="213">
        <v>246</v>
      </c>
      <c r="C172" s="214" t="s">
        <v>283</v>
      </c>
      <c r="D172" s="215">
        <v>1</v>
      </c>
    </row>
    <row r="173" spans="1:4" x14ac:dyDescent="0.2">
      <c r="A173" s="212">
        <v>134</v>
      </c>
      <c r="B173" s="213">
        <v>101</v>
      </c>
      <c r="C173" s="214" t="s">
        <v>283</v>
      </c>
      <c r="D173" s="215">
        <v>1</v>
      </c>
    </row>
    <row r="174" spans="1:4" x14ac:dyDescent="0.2">
      <c r="A174" s="212">
        <v>134</v>
      </c>
      <c r="B174" s="213">
        <v>210</v>
      </c>
      <c r="C174" s="214" t="s">
        <v>283</v>
      </c>
      <c r="D174" s="215">
        <v>2</v>
      </c>
    </row>
    <row r="175" spans="1:4" x14ac:dyDescent="0.2">
      <c r="A175" s="212">
        <v>134</v>
      </c>
      <c r="B175" s="213">
        <v>232</v>
      </c>
      <c r="C175" s="214" t="s">
        <v>283</v>
      </c>
      <c r="D175" s="215">
        <v>1</v>
      </c>
    </row>
    <row r="176" spans="1:4" x14ac:dyDescent="0.2">
      <c r="A176" s="212">
        <v>134</v>
      </c>
      <c r="B176" s="213">
        <v>250</v>
      </c>
      <c r="C176" s="214" t="s">
        <v>283</v>
      </c>
      <c r="D176" s="215">
        <v>1</v>
      </c>
    </row>
    <row r="177" spans="1:4" x14ac:dyDescent="0.2">
      <c r="A177" s="212">
        <v>135</v>
      </c>
      <c r="B177" s="213">
        <v>38</v>
      </c>
      <c r="C177" s="214" t="s">
        <v>283</v>
      </c>
      <c r="D177" s="215">
        <v>1</v>
      </c>
    </row>
    <row r="178" spans="1:4" x14ac:dyDescent="0.2">
      <c r="A178" s="212">
        <v>135</v>
      </c>
      <c r="B178" s="213">
        <v>80</v>
      </c>
      <c r="C178" s="214" t="s">
        <v>283</v>
      </c>
      <c r="D178" s="215">
        <v>1</v>
      </c>
    </row>
    <row r="179" spans="1:4" x14ac:dyDescent="0.2">
      <c r="A179" s="212">
        <v>135</v>
      </c>
      <c r="B179" s="213">
        <v>221</v>
      </c>
      <c r="C179" s="214" t="s">
        <v>283</v>
      </c>
      <c r="D179" s="215" t="s">
        <v>482</v>
      </c>
    </row>
    <row r="180" spans="1:4" x14ac:dyDescent="0.2">
      <c r="A180" s="212">
        <v>135</v>
      </c>
      <c r="B180" s="213">
        <v>247</v>
      </c>
      <c r="C180" s="214" t="s">
        <v>283</v>
      </c>
      <c r="D180" s="215">
        <v>1</v>
      </c>
    </row>
    <row r="181" spans="1:4" x14ac:dyDescent="0.2">
      <c r="A181" s="212">
        <v>136</v>
      </c>
      <c r="B181" s="213">
        <v>124</v>
      </c>
      <c r="C181" s="214" t="s">
        <v>283</v>
      </c>
      <c r="D181" s="215">
        <v>1</v>
      </c>
    </row>
    <row r="182" spans="1:4" x14ac:dyDescent="0.2">
      <c r="A182" s="212">
        <v>136</v>
      </c>
      <c r="B182" s="213">
        <v>202</v>
      </c>
      <c r="C182" s="214" t="s">
        <v>283</v>
      </c>
      <c r="D182" s="215">
        <v>1</v>
      </c>
    </row>
    <row r="183" spans="1:4" x14ac:dyDescent="0.2">
      <c r="A183" s="212">
        <v>136</v>
      </c>
      <c r="B183" s="213">
        <v>222</v>
      </c>
      <c r="C183" s="214" t="s">
        <v>283</v>
      </c>
      <c r="D183" s="215">
        <v>2</v>
      </c>
    </row>
    <row r="184" spans="1:4" x14ac:dyDescent="0.2">
      <c r="A184" s="212">
        <v>136</v>
      </c>
      <c r="B184" s="213">
        <v>246</v>
      </c>
      <c r="C184" s="214" t="s">
        <v>283</v>
      </c>
      <c r="D184" s="215">
        <v>1</v>
      </c>
    </row>
    <row r="185" spans="1:4" x14ac:dyDescent="0.2">
      <c r="A185" s="212">
        <v>137</v>
      </c>
      <c r="B185" s="213">
        <v>203</v>
      </c>
      <c r="C185" s="214" t="s">
        <v>283</v>
      </c>
      <c r="D185" s="215" t="s">
        <v>284</v>
      </c>
    </row>
    <row r="186" spans="1:4" x14ac:dyDescent="0.2">
      <c r="A186" s="212">
        <v>137</v>
      </c>
      <c r="B186" s="213">
        <v>222</v>
      </c>
      <c r="C186" s="214" t="s">
        <v>283</v>
      </c>
      <c r="D186" s="215" t="s">
        <v>284</v>
      </c>
    </row>
    <row r="187" spans="1:4" x14ac:dyDescent="0.2">
      <c r="A187" s="212">
        <v>137</v>
      </c>
      <c r="B187" s="213">
        <v>223</v>
      </c>
      <c r="C187" s="214" t="s">
        <v>283</v>
      </c>
      <c r="D187" s="215" t="s">
        <v>284</v>
      </c>
    </row>
    <row r="188" spans="1:4" x14ac:dyDescent="0.2">
      <c r="A188" s="212">
        <v>137</v>
      </c>
      <c r="B188" s="213">
        <v>229</v>
      </c>
      <c r="C188" s="214" t="s">
        <v>283</v>
      </c>
      <c r="D188" s="215" t="s">
        <v>284</v>
      </c>
    </row>
    <row r="189" spans="1:4" x14ac:dyDescent="0.2">
      <c r="A189" s="212">
        <v>138</v>
      </c>
      <c r="B189" s="213">
        <v>5</v>
      </c>
      <c r="C189" s="214" t="s">
        <v>283</v>
      </c>
      <c r="D189" s="215" t="s">
        <v>479</v>
      </c>
    </row>
    <row r="190" spans="1:4" x14ac:dyDescent="0.2">
      <c r="A190" s="212">
        <v>138</v>
      </c>
      <c r="B190" s="213">
        <v>88</v>
      </c>
      <c r="C190" s="214" t="s">
        <v>283</v>
      </c>
      <c r="D190" s="215" t="s">
        <v>479</v>
      </c>
    </row>
    <row r="191" spans="1:4" x14ac:dyDescent="0.2">
      <c r="A191" s="212">
        <v>138</v>
      </c>
      <c r="B191" s="213">
        <v>208</v>
      </c>
      <c r="C191" s="214" t="s">
        <v>283</v>
      </c>
      <c r="D191" s="215">
        <v>2</v>
      </c>
    </row>
    <row r="192" spans="1:4" x14ac:dyDescent="0.2">
      <c r="A192" s="212">
        <v>138</v>
      </c>
      <c r="B192" s="213">
        <v>235</v>
      </c>
      <c r="C192" s="214" t="s">
        <v>283</v>
      </c>
      <c r="D192" s="215" t="s">
        <v>479</v>
      </c>
    </row>
    <row r="193" spans="1:4" x14ac:dyDescent="0.2">
      <c r="A193" s="212">
        <v>140</v>
      </c>
      <c r="B193" s="213">
        <v>1395</v>
      </c>
      <c r="C193" s="214" t="s">
        <v>267</v>
      </c>
      <c r="D193" s="215">
        <v>2</v>
      </c>
    </row>
    <row r="194" spans="1:4" x14ac:dyDescent="0.2">
      <c r="A194" s="212">
        <v>140</v>
      </c>
      <c r="B194" s="213">
        <v>1396</v>
      </c>
      <c r="C194" s="214" t="s">
        <v>267</v>
      </c>
      <c r="D194" s="215">
        <v>1</v>
      </c>
    </row>
    <row r="195" spans="1:4" x14ac:dyDescent="0.2">
      <c r="A195" s="212">
        <v>141</v>
      </c>
      <c r="B195" s="213">
        <v>189</v>
      </c>
      <c r="C195" s="214" t="s">
        <v>285</v>
      </c>
      <c r="D195" s="215">
        <v>1</v>
      </c>
    </row>
    <row r="196" spans="1:4" x14ac:dyDescent="0.2">
      <c r="A196" s="212">
        <v>141</v>
      </c>
      <c r="B196" s="213">
        <v>210</v>
      </c>
      <c r="C196" s="214" t="s">
        <v>285</v>
      </c>
      <c r="D196" s="215">
        <v>2</v>
      </c>
    </row>
    <row r="197" spans="1:4" x14ac:dyDescent="0.2">
      <c r="A197" s="212">
        <v>141</v>
      </c>
      <c r="B197" s="213">
        <v>233</v>
      </c>
      <c r="C197" s="214" t="s">
        <v>285</v>
      </c>
      <c r="D197" s="215">
        <v>1</v>
      </c>
    </row>
    <row r="198" spans="1:4" x14ac:dyDescent="0.2">
      <c r="A198" s="212">
        <v>141</v>
      </c>
      <c r="B198" s="213">
        <v>249</v>
      </c>
      <c r="C198" s="214" t="s">
        <v>285</v>
      </c>
      <c r="D198" s="215">
        <v>1</v>
      </c>
    </row>
    <row r="199" spans="1:4" x14ac:dyDescent="0.2">
      <c r="A199" s="212">
        <v>141</v>
      </c>
      <c r="B199" s="213">
        <v>252</v>
      </c>
      <c r="C199" s="214" t="s">
        <v>285</v>
      </c>
      <c r="D199" s="215">
        <v>1</v>
      </c>
    </row>
    <row r="200" spans="1:4" x14ac:dyDescent="0.2">
      <c r="A200" s="212">
        <v>142</v>
      </c>
      <c r="B200" s="213">
        <v>132</v>
      </c>
      <c r="C200" s="214" t="s">
        <v>285</v>
      </c>
      <c r="D200" s="215">
        <v>1</v>
      </c>
    </row>
    <row r="201" spans="1:4" x14ac:dyDescent="0.2">
      <c r="A201" s="212">
        <v>142</v>
      </c>
      <c r="B201" s="213">
        <v>206</v>
      </c>
      <c r="C201" s="214" t="s">
        <v>285</v>
      </c>
      <c r="D201" s="215">
        <v>2</v>
      </c>
    </row>
    <row r="202" spans="1:4" x14ac:dyDescent="0.2">
      <c r="A202" s="212">
        <v>142</v>
      </c>
      <c r="B202" s="213">
        <v>230</v>
      </c>
      <c r="C202" s="214" t="s">
        <v>285</v>
      </c>
      <c r="D202" s="215">
        <v>1</v>
      </c>
    </row>
    <row r="203" spans="1:4" x14ac:dyDescent="0.2">
      <c r="A203" s="212">
        <v>142</v>
      </c>
      <c r="B203" s="213">
        <v>249</v>
      </c>
      <c r="C203" s="214" t="s">
        <v>285</v>
      </c>
      <c r="D203" s="215">
        <v>1</v>
      </c>
    </row>
    <row r="204" spans="1:4" x14ac:dyDescent="0.2">
      <c r="A204" s="212">
        <v>142</v>
      </c>
      <c r="B204" s="213">
        <v>252</v>
      </c>
      <c r="C204" s="214" t="s">
        <v>285</v>
      </c>
      <c r="D204" s="215">
        <v>1</v>
      </c>
    </row>
    <row r="205" spans="1:4" x14ac:dyDescent="0.2">
      <c r="A205" s="212">
        <v>143</v>
      </c>
      <c r="B205" s="213">
        <v>47</v>
      </c>
      <c r="C205" s="214" t="s">
        <v>270</v>
      </c>
      <c r="D205" s="215" t="s">
        <v>241</v>
      </c>
    </row>
    <row r="206" spans="1:4" x14ac:dyDescent="0.2">
      <c r="A206" s="212">
        <v>144</v>
      </c>
      <c r="B206" s="213">
        <v>93</v>
      </c>
      <c r="C206" s="214" t="s">
        <v>286</v>
      </c>
      <c r="D206" s="215">
        <v>1</v>
      </c>
    </row>
    <row r="207" spans="1:4" x14ac:dyDescent="0.2">
      <c r="A207" s="212">
        <v>144</v>
      </c>
      <c r="B207" s="213">
        <v>208</v>
      </c>
      <c r="C207" s="214" t="s">
        <v>286</v>
      </c>
      <c r="D207" s="215">
        <v>2</v>
      </c>
    </row>
    <row r="208" spans="1:4" x14ac:dyDescent="0.2">
      <c r="A208" s="212">
        <v>144</v>
      </c>
      <c r="B208" s="213">
        <v>239</v>
      </c>
      <c r="C208" s="214" t="s">
        <v>286</v>
      </c>
      <c r="D208" s="215">
        <v>1</v>
      </c>
    </row>
    <row r="209" spans="1:4" x14ac:dyDescent="0.2">
      <c r="A209" s="212">
        <v>144</v>
      </c>
      <c r="B209" s="213">
        <v>243</v>
      </c>
      <c r="C209" s="214" t="s">
        <v>286</v>
      </c>
      <c r="D209" s="215">
        <v>1</v>
      </c>
    </row>
    <row r="210" spans="1:4" x14ac:dyDescent="0.2">
      <c r="A210" s="212">
        <v>144</v>
      </c>
      <c r="B210" s="213">
        <v>248</v>
      </c>
      <c r="C210" s="214" t="s">
        <v>286</v>
      </c>
      <c r="D210" s="215">
        <v>1</v>
      </c>
    </row>
    <row r="211" spans="1:4" x14ac:dyDescent="0.2">
      <c r="A211" s="212">
        <v>144</v>
      </c>
      <c r="B211" s="213">
        <v>251</v>
      </c>
      <c r="C211" s="214" t="s">
        <v>286</v>
      </c>
      <c r="D211" s="215">
        <v>1</v>
      </c>
    </row>
    <row r="212" spans="1:4" x14ac:dyDescent="0.2">
      <c r="A212" s="212">
        <v>145</v>
      </c>
      <c r="B212" s="213">
        <v>210</v>
      </c>
      <c r="C212" s="214" t="s">
        <v>286</v>
      </c>
      <c r="D212" s="215">
        <v>2</v>
      </c>
    </row>
    <row r="213" spans="1:4" x14ac:dyDescent="0.2">
      <c r="A213" s="212">
        <v>145</v>
      </c>
      <c r="B213" s="213">
        <v>249</v>
      </c>
      <c r="C213" s="214" t="s">
        <v>286</v>
      </c>
      <c r="D213" s="215">
        <v>1</v>
      </c>
    </row>
    <row r="214" spans="1:4" x14ac:dyDescent="0.2">
      <c r="A214" s="212">
        <v>145</v>
      </c>
      <c r="B214" s="213">
        <v>92</v>
      </c>
      <c r="C214" s="214" t="s">
        <v>286</v>
      </c>
      <c r="D214" s="215" t="s">
        <v>479</v>
      </c>
    </row>
    <row r="215" spans="1:4" x14ac:dyDescent="0.2">
      <c r="A215" s="212">
        <v>145</v>
      </c>
      <c r="B215" s="213">
        <v>240</v>
      </c>
      <c r="C215" s="214" t="s">
        <v>286</v>
      </c>
      <c r="D215" s="215" t="s">
        <v>479</v>
      </c>
    </row>
    <row r="216" spans="1:4" x14ac:dyDescent="0.2">
      <c r="A216" s="212">
        <v>145</v>
      </c>
      <c r="B216" s="213">
        <v>244</v>
      </c>
      <c r="C216" s="214" t="s">
        <v>286</v>
      </c>
      <c r="D216" s="215" t="s">
        <v>479</v>
      </c>
    </row>
    <row r="217" spans="1:4" x14ac:dyDescent="0.2">
      <c r="A217" s="212">
        <v>145</v>
      </c>
      <c r="B217" s="213">
        <v>252</v>
      </c>
      <c r="C217" s="214" t="s">
        <v>286</v>
      </c>
      <c r="D217" s="215">
        <v>1</v>
      </c>
    </row>
    <row r="218" spans="1:4" x14ac:dyDescent="0.2">
      <c r="A218" s="212">
        <v>146</v>
      </c>
      <c r="B218" s="213">
        <v>73</v>
      </c>
      <c r="C218" s="214" t="s">
        <v>286</v>
      </c>
      <c r="D218" s="215">
        <v>1</v>
      </c>
    </row>
    <row r="219" spans="1:4" x14ac:dyDescent="0.2">
      <c r="A219" s="212">
        <v>146</v>
      </c>
      <c r="B219" s="213">
        <v>93</v>
      </c>
      <c r="C219" s="214" t="s">
        <v>286</v>
      </c>
      <c r="D219" s="215">
        <v>1</v>
      </c>
    </row>
    <row r="220" spans="1:4" x14ac:dyDescent="0.2">
      <c r="A220" s="212">
        <v>146</v>
      </c>
      <c r="B220" s="213">
        <v>208</v>
      </c>
      <c r="C220" s="214" t="s">
        <v>286</v>
      </c>
      <c r="D220" s="215">
        <v>2</v>
      </c>
    </row>
    <row r="221" spans="1:4" x14ac:dyDescent="0.2">
      <c r="A221" s="212">
        <v>146</v>
      </c>
      <c r="B221" s="213">
        <v>239</v>
      </c>
      <c r="C221" s="214" t="s">
        <v>286</v>
      </c>
      <c r="D221" s="215">
        <v>1</v>
      </c>
    </row>
    <row r="222" spans="1:4" x14ac:dyDescent="0.2">
      <c r="A222" s="212">
        <v>146</v>
      </c>
      <c r="B222" s="213">
        <v>248</v>
      </c>
      <c r="C222" s="214" t="s">
        <v>286</v>
      </c>
      <c r="D222" s="215">
        <v>1</v>
      </c>
    </row>
    <row r="223" spans="1:4" x14ac:dyDescent="0.2">
      <c r="A223" s="212">
        <v>146</v>
      </c>
      <c r="B223" s="213">
        <v>251</v>
      </c>
      <c r="C223" s="214" t="s">
        <v>286</v>
      </c>
      <c r="D223" s="215">
        <v>1</v>
      </c>
    </row>
    <row r="224" spans="1:4" x14ac:dyDescent="0.2">
      <c r="A224" s="212">
        <v>147</v>
      </c>
      <c r="B224" s="213">
        <v>99</v>
      </c>
      <c r="C224" s="214" t="s">
        <v>286</v>
      </c>
      <c r="D224" s="215">
        <v>1</v>
      </c>
    </row>
    <row r="225" spans="1:4" x14ac:dyDescent="0.2">
      <c r="A225" s="212">
        <v>147</v>
      </c>
      <c r="B225" s="213">
        <v>206</v>
      </c>
      <c r="C225" s="214" t="s">
        <v>286</v>
      </c>
      <c r="D225" s="215">
        <v>2</v>
      </c>
    </row>
    <row r="226" spans="1:4" x14ac:dyDescent="0.2">
      <c r="A226" s="212">
        <v>147</v>
      </c>
      <c r="B226" s="213">
        <v>238</v>
      </c>
      <c r="C226" s="214" t="s">
        <v>286</v>
      </c>
      <c r="D226" s="215">
        <v>1</v>
      </c>
    </row>
    <row r="227" spans="1:4" x14ac:dyDescent="0.2">
      <c r="A227" s="212">
        <v>147</v>
      </c>
      <c r="B227" s="213">
        <v>242</v>
      </c>
      <c r="C227" s="214" t="s">
        <v>286</v>
      </c>
      <c r="D227" s="215">
        <v>1</v>
      </c>
    </row>
    <row r="228" spans="1:4" x14ac:dyDescent="0.2">
      <c r="A228" s="212">
        <v>147</v>
      </c>
      <c r="B228" s="213">
        <v>249</v>
      </c>
      <c r="C228" s="214" t="s">
        <v>286</v>
      </c>
      <c r="D228" s="215">
        <v>1</v>
      </c>
    </row>
    <row r="229" spans="1:4" x14ac:dyDescent="0.2">
      <c r="A229" s="212">
        <v>147</v>
      </c>
      <c r="B229" s="213">
        <v>252</v>
      </c>
      <c r="C229" s="214" t="s">
        <v>286</v>
      </c>
      <c r="D229" s="215">
        <v>1</v>
      </c>
    </row>
    <row r="230" spans="1:4" x14ac:dyDescent="0.2">
      <c r="A230" s="212">
        <v>148</v>
      </c>
      <c r="B230" s="213">
        <v>1152</v>
      </c>
      <c r="C230" s="214" t="s">
        <v>287</v>
      </c>
      <c r="D230" s="215" t="s">
        <v>482</v>
      </c>
    </row>
    <row r="231" spans="1:4" x14ac:dyDescent="0.2">
      <c r="A231" s="212">
        <v>149</v>
      </c>
      <c r="B231" s="213">
        <v>1394</v>
      </c>
      <c r="C231" s="214" t="s">
        <v>288</v>
      </c>
      <c r="D231" s="215">
        <v>2</v>
      </c>
    </row>
    <row r="232" spans="1:4" x14ac:dyDescent="0.2">
      <c r="A232" s="212">
        <v>150</v>
      </c>
      <c r="B232" s="213">
        <v>42</v>
      </c>
      <c r="C232" s="214" t="s">
        <v>279</v>
      </c>
      <c r="D232" s="215">
        <v>1</v>
      </c>
    </row>
    <row r="233" spans="1:4" x14ac:dyDescent="0.2">
      <c r="A233" s="212">
        <v>150</v>
      </c>
      <c r="B233" s="213">
        <v>207</v>
      </c>
      <c r="C233" s="214" t="s">
        <v>279</v>
      </c>
      <c r="D233" s="215">
        <v>2</v>
      </c>
    </row>
    <row r="234" spans="1:4" x14ac:dyDescent="0.2">
      <c r="A234" s="212">
        <v>151</v>
      </c>
      <c r="B234" s="213">
        <v>43</v>
      </c>
      <c r="C234" s="214" t="s">
        <v>279</v>
      </c>
      <c r="D234" s="215">
        <v>1</v>
      </c>
    </row>
    <row r="235" spans="1:4" x14ac:dyDescent="0.2">
      <c r="A235" s="212">
        <v>151</v>
      </c>
      <c r="B235" s="213">
        <v>210</v>
      </c>
      <c r="C235" s="214" t="s">
        <v>279</v>
      </c>
      <c r="D235" s="215" t="s">
        <v>482</v>
      </c>
    </row>
    <row r="236" spans="1:4" x14ac:dyDescent="0.2">
      <c r="A236" s="212">
        <v>152</v>
      </c>
      <c r="B236" s="213">
        <v>45</v>
      </c>
      <c r="C236" s="214" t="s">
        <v>279</v>
      </c>
      <c r="D236" s="215">
        <v>1</v>
      </c>
    </row>
    <row r="237" spans="1:4" x14ac:dyDescent="0.2">
      <c r="A237" s="212">
        <v>152</v>
      </c>
      <c r="B237" s="213">
        <v>211</v>
      </c>
      <c r="C237" s="214" t="s">
        <v>279</v>
      </c>
      <c r="D237" s="215">
        <v>2</v>
      </c>
    </row>
    <row r="238" spans="1:4" x14ac:dyDescent="0.2">
      <c r="A238" s="212">
        <v>153</v>
      </c>
      <c r="B238" s="213">
        <v>46</v>
      </c>
      <c r="C238" s="214" t="s">
        <v>279</v>
      </c>
      <c r="D238" s="215">
        <v>1</v>
      </c>
    </row>
    <row r="239" spans="1:4" x14ac:dyDescent="0.2">
      <c r="A239" s="212">
        <v>153</v>
      </c>
      <c r="B239" s="213">
        <v>212</v>
      </c>
      <c r="C239" s="214" t="s">
        <v>279</v>
      </c>
      <c r="D239" s="215">
        <v>2</v>
      </c>
    </row>
    <row r="240" spans="1:4" x14ac:dyDescent="0.2">
      <c r="A240" s="212">
        <v>154</v>
      </c>
      <c r="B240" s="213">
        <v>39</v>
      </c>
      <c r="C240" s="214" t="s">
        <v>279</v>
      </c>
      <c r="D240" s="215">
        <v>1</v>
      </c>
    </row>
    <row r="241" spans="1:4" x14ac:dyDescent="0.2">
      <c r="A241" s="212">
        <v>154</v>
      </c>
      <c r="B241" s="213">
        <v>221</v>
      </c>
      <c r="C241" s="214" t="s">
        <v>279</v>
      </c>
      <c r="D241" s="215">
        <v>2</v>
      </c>
    </row>
    <row r="242" spans="1:4" x14ac:dyDescent="0.2">
      <c r="A242" s="212">
        <v>155</v>
      </c>
      <c r="B242" s="213">
        <v>51</v>
      </c>
      <c r="C242" s="214" t="s">
        <v>267</v>
      </c>
      <c r="D242" s="215" t="s">
        <v>479</v>
      </c>
    </row>
    <row r="243" spans="1:4" x14ac:dyDescent="0.2">
      <c r="A243" s="212">
        <v>155</v>
      </c>
      <c r="B243" s="213">
        <v>200</v>
      </c>
      <c r="C243" s="214" t="s">
        <v>267</v>
      </c>
      <c r="D243" s="215" t="s">
        <v>479</v>
      </c>
    </row>
    <row r="244" spans="1:4" x14ac:dyDescent="0.2">
      <c r="A244" s="212">
        <v>156</v>
      </c>
      <c r="B244" s="213">
        <v>1000</v>
      </c>
      <c r="C244" s="214" t="s">
        <v>279</v>
      </c>
      <c r="D244" s="215">
        <v>2</v>
      </c>
    </row>
    <row r="245" spans="1:4" x14ac:dyDescent="0.2">
      <c r="A245" s="212">
        <v>156</v>
      </c>
      <c r="B245" s="213">
        <v>1001</v>
      </c>
      <c r="C245" s="214" t="s">
        <v>279</v>
      </c>
      <c r="D245" s="215">
        <v>1</v>
      </c>
    </row>
    <row r="246" spans="1:4" x14ac:dyDescent="0.2">
      <c r="A246" s="212">
        <v>157</v>
      </c>
      <c r="B246" s="213">
        <v>1002</v>
      </c>
      <c r="C246" s="214" t="s">
        <v>279</v>
      </c>
      <c r="D246" s="215">
        <v>2</v>
      </c>
    </row>
    <row r="247" spans="1:4" x14ac:dyDescent="0.2">
      <c r="A247" s="212">
        <v>157</v>
      </c>
      <c r="B247" s="213">
        <v>1003</v>
      </c>
      <c r="C247" s="214" t="s">
        <v>279</v>
      </c>
      <c r="D247" s="215">
        <v>1</v>
      </c>
    </row>
    <row r="248" spans="1:4" x14ac:dyDescent="0.2">
      <c r="A248" s="212">
        <v>158</v>
      </c>
      <c r="B248" s="213">
        <v>1008</v>
      </c>
      <c r="C248" s="214" t="s">
        <v>279</v>
      </c>
      <c r="D248" s="215">
        <v>2</v>
      </c>
    </row>
    <row r="249" spans="1:4" x14ac:dyDescent="0.2">
      <c r="A249" s="212">
        <v>158</v>
      </c>
      <c r="B249" s="213">
        <v>1009</v>
      </c>
      <c r="C249" s="214" t="s">
        <v>279</v>
      </c>
      <c r="D249" s="215">
        <v>1</v>
      </c>
    </row>
    <row r="250" spans="1:4" x14ac:dyDescent="0.2">
      <c r="A250" s="212">
        <v>159</v>
      </c>
      <c r="B250" s="213">
        <v>28</v>
      </c>
      <c r="C250" s="214" t="s">
        <v>255</v>
      </c>
      <c r="D250" s="215" t="s">
        <v>481</v>
      </c>
    </row>
    <row r="251" spans="1:4" x14ac:dyDescent="0.2">
      <c r="A251" s="212">
        <v>160</v>
      </c>
      <c r="B251" s="213">
        <v>1014</v>
      </c>
      <c r="C251" s="214" t="s">
        <v>279</v>
      </c>
      <c r="D251" s="215">
        <v>2</v>
      </c>
    </row>
    <row r="252" spans="1:4" x14ac:dyDescent="0.2">
      <c r="A252" s="212">
        <v>160</v>
      </c>
      <c r="B252" s="213">
        <v>1015</v>
      </c>
      <c r="C252" s="214" t="s">
        <v>279</v>
      </c>
      <c r="D252" s="215">
        <v>1</v>
      </c>
    </row>
    <row r="253" spans="1:4" x14ac:dyDescent="0.2">
      <c r="A253" s="212">
        <v>161</v>
      </c>
      <c r="B253" s="213">
        <v>1018</v>
      </c>
      <c r="C253" s="214" t="s">
        <v>279</v>
      </c>
      <c r="D253" s="215">
        <v>2</v>
      </c>
    </row>
    <row r="254" spans="1:4" x14ac:dyDescent="0.2">
      <c r="A254" s="212">
        <v>161</v>
      </c>
      <c r="B254" s="213">
        <v>1019</v>
      </c>
      <c r="C254" s="214" t="s">
        <v>279</v>
      </c>
      <c r="D254" s="215">
        <v>1</v>
      </c>
    </row>
    <row r="255" spans="1:4" x14ac:dyDescent="0.2">
      <c r="A255" s="212">
        <v>162</v>
      </c>
      <c r="B255" s="213">
        <v>1020</v>
      </c>
      <c r="C255" s="214" t="s">
        <v>279</v>
      </c>
      <c r="D255" s="215">
        <v>2</v>
      </c>
    </row>
    <row r="256" spans="1:4" x14ac:dyDescent="0.2">
      <c r="A256" s="212">
        <v>162</v>
      </c>
      <c r="B256" s="213">
        <v>1021</v>
      </c>
      <c r="C256" s="214" t="s">
        <v>279</v>
      </c>
      <c r="D256" s="215">
        <v>1</v>
      </c>
    </row>
    <row r="257" spans="1:4" x14ac:dyDescent="0.2">
      <c r="A257" s="212">
        <v>163</v>
      </c>
      <c r="B257" s="213">
        <v>1034</v>
      </c>
      <c r="C257" s="214" t="s">
        <v>279</v>
      </c>
      <c r="D257" s="215">
        <v>2</v>
      </c>
    </row>
    <row r="258" spans="1:4" x14ac:dyDescent="0.2">
      <c r="A258" s="212">
        <v>163</v>
      </c>
      <c r="B258" s="213">
        <v>1035</v>
      </c>
      <c r="C258" s="214" t="s">
        <v>279</v>
      </c>
      <c r="D258" s="215">
        <v>1</v>
      </c>
    </row>
    <row r="259" spans="1:4" x14ac:dyDescent="0.2">
      <c r="A259" s="212">
        <v>164</v>
      </c>
      <c r="B259" s="213">
        <v>1037</v>
      </c>
      <c r="C259" s="214" t="s">
        <v>279</v>
      </c>
      <c r="D259" s="215">
        <v>2</v>
      </c>
    </row>
    <row r="260" spans="1:4" x14ac:dyDescent="0.2">
      <c r="A260" s="212">
        <v>164</v>
      </c>
      <c r="B260" s="213">
        <v>1038</v>
      </c>
      <c r="C260" s="214" t="s">
        <v>279</v>
      </c>
      <c r="D260" s="215">
        <v>1</v>
      </c>
    </row>
    <row r="261" spans="1:4" x14ac:dyDescent="0.2">
      <c r="A261" s="212">
        <v>165</v>
      </c>
      <c r="B261" s="213">
        <v>1039</v>
      </c>
      <c r="C261" s="214" t="s">
        <v>279</v>
      </c>
      <c r="D261" s="215">
        <v>2</v>
      </c>
    </row>
    <row r="262" spans="1:4" x14ac:dyDescent="0.2">
      <c r="A262" s="212">
        <v>165</v>
      </c>
      <c r="B262" s="213">
        <v>1040</v>
      </c>
      <c r="C262" s="214" t="s">
        <v>279</v>
      </c>
      <c r="D262" s="215">
        <v>1</v>
      </c>
    </row>
    <row r="263" spans="1:4" x14ac:dyDescent="0.2">
      <c r="A263" s="212">
        <v>166</v>
      </c>
      <c r="B263" s="213">
        <v>1048</v>
      </c>
      <c r="C263" s="214" t="s">
        <v>279</v>
      </c>
      <c r="D263" s="215">
        <v>2</v>
      </c>
    </row>
    <row r="264" spans="1:4" x14ac:dyDescent="0.2">
      <c r="A264" s="212">
        <v>166</v>
      </c>
      <c r="B264" s="213">
        <v>1049</v>
      </c>
      <c r="C264" s="214" t="s">
        <v>279</v>
      </c>
      <c r="D264" s="215">
        <v>1</v>
      </c>
    </row>
    <row r="265" spans="1:4" x14ac:dyDescent="0.2">
      <c r="A265" s="212">
        <v>167</v>
      </c>
      <c r="B265" s="213">
        <v>1055</v>
      </c>
      <c r="C265" s="214" t="s">
        <v>279</v>
      </c>
      <c r="D265" s="215">
        <v>1</v>
      </c>
    </row>
    <row r="266" spans="1:4" x14ac:dyDescent="0.2">
      <c r="A266" s="212">
        <v>167</v>
      </c>
      <c r="B266" s="213">
        <v>1056</v>
      </c>
      <c r="C266" s="214" t="s">
        <v>279</v>
      </c>
      <c r="D266" s="215">
        <v>2</v>
      </c>
    </row>
    <row r="267" spans="1:4" x14ac:dyDescent="0.2">
      <c r="A267" s="212">
        <v>168</v>
      </c>
      <c r="B267" s="213">
        <v>1057</v>
      </c>
      <c r="C267" s="214" t="s">
        <v>279</v>
      </c>
      <c r="D267" s="215">
        <v>1</v>
      </c>
    </row>
    <row r="268" spans="1:4" x14ac:dyDescent="0.2">
      <c r="A268" s="212">
        <v>168</v>
      </c>
      <c r="B268" s="213">
        <v>1058</v>
      </c>
      <c r="C268" s="214" t="s">
        <v>279</v>
      </c>
      <c r="D268" s="215">
        <v>2</v>
      </c>
    </row>
    <row r="269" spans="1:4" x14ac:dyDescent="0.2">
      <c r="A269" s="212">
        <v>169</v>
      </c>
      <c r="B269" s="213">
        <v>1059</v>
      </c>
      <c r="C269" s="214" t="s">
        <v>279</v>
      </c>
      <c r="D269" s="215">
        <v>1</v>
      </c>
    </row>
    <row r="270" spans="1:4" x14ac:dyDescent="0.2">
      <c r="A270" s="212">
        <v>169</v>
      </c>
      <c r="B270" s="213">
        <v>1060</v>
      </c>
      <c r="C270" s="214" t="s">
        <v>279</v>
      </c>
      <c r="D270" s="215">
        <v>2</v>
      </c>
    </row>
    <row r="271" spans="1:4" x14ac:dyDescent="0.2">
      <c r="A271" s="212">
        <v>170</v>
      </c>
      <c r="B271" s="213">
        <v>1061</v>
      </c>
      <c r="C271" s="214" t="s">
        <v>279</v>
      </c>
      <c r="D271" s="215">
        <v>1</v>
      </c>
    </row>
    <row r="272" spans="1:4" x14ac:dyDescent="0.2">
      <c r="A272" s="212">
        <v>170</v>
      </c>
      <c r="B272" s="213">
        <v>1062</v>
      </c>
      <c r="C272" s="214" t="s">
        <v>279</v>
      </c>
      <c r="D272" s="215">
        <v>2</v>
      </c>
    </row>
    <row r="273" spans="1:4" x14ac:dyDescent="0.2">
      <c r="A273" s="212">
        <v>171</v>
      </c>
      <c r="B273" s="213">
        <v>1063</v>
      </c>
      <c r="C273" s="214" t="s">
        <v>279</v>
      </c>
      <c r="D273" s="215">
        <v>1</v>
      </c>
    </row>
    <row r="274" spans="1:4" x14ac:dyDescent="0.2">
      <c r="A274" s="212">
        <v>171</v>
      </c>
      <c r="B274" s="213">
        <v>1064</v>
      </c>
      <c r="C274" s="214" t="s">
        <v>279</v>
      </c>
      <c r="D274" s="215">
        <v>2</v>
      </c>
    </row>
    <row r="275" spans="1:4" x14ac:dyDescent="0.2">
      <c r="A275" s="212">
        <v>172</v>
      </c>
      <c r="B275" s="213">
        <v>1065</v>
      </c>
      <c r="C275" s="214" t="s">
        <v>279</v>
      </c>
      <c r="D275" s="215">
        <v>1</v>
      </c>
    </row>
    <row r="276" spans="1:4" x14ac:dyDescent="0.2">
      <c r="A276" s="212">
        <v>172</v>
      </c>
      <c r="B276" s="213">
        <v>1066</v>
      </c>
      <c r="C276" s="214" t="s">
        <v>279</v>
      </c>
      <c r="D276" s="215">
        <v>2</v>
      </c>
    </row>
    <row r="277" spans="1:4" x14ac:dyDescent="0.2">
      <c r="A277" s="212">
        <v>173</v>
      </c>
      <c r="B277" s="213">
        <v>1067</v>
      </c>
      <c r="C277" s="214" t="s">
        <v>279</v>
      </c>
      <c r="D277" s="215">
        <v>1</v>
      </c>
    </row>
    <row r="278" spans="1:4" x14ac:dyDescent="0.2">
      <c r="A278" s="212">
        <v>173</v>
      </c>
      <c r="B278" s="213">
        <v>1068</v>
      </c>
      <c r="C278" s="214" t="s">
        <v>279</v>
      </c>
      <c r="D278" s="215">
        <v>2</v>
      </c>
    </row>
    <row r="279" spans="1:4" x14ac:dyDescent="0.2">
      <c r="A279" s="212">
        <v>174</v>
      </c>
      <c r="B279" s="213">
        <v>1071</v>
      </c>
      <c r="C279" s="214" t="s">
        <v>279</v>
      </c>
      <c r="D279" s="215">
        <v>1</v>
      </c>
    </row>
    <row r="280" spans="1:4" x14ac:dyDescent="0.2">
      <c r="A280" s="212">
        <v>174</v>
      </c>
      <c r="B280" s="213">
        <v>1072</v>
      </c>
      <c r="C280" s="214" t="s">
        <v>279</v>
      </c>
      <c r="D280" s="215">
        <v>2</v>
      </c>
    </row>
    <row r="281" spans="1:4" x14ac:dyDescent="0.2">
      <c r="A281" s="212">
        <v>175</v>
      </c>
      <c r="B281" s="213">
        <v>1078</v>
      </c>
      <c r="C281" s="214" t="s">
        <v>279</v>
      </c>
      <c r="D281" s="215">
        <v>1</v>
      </c>
    </row>
    <row r="282" spans="1:4" x14ac:dyDescent="0.2">
      <c r="A282" s="212">
        <v>175</v>
      </c>
      <c r="B282" s="213">
        <v>1079</v>
      </c>
      <c r="C282" s="214" t="s">
        <v>279</v>
      </c>
      <c r="D282" s="215">
        <v>2</v>
      </c>
    </row>
    <row r="283" spans="1:4" x14ac:dyDescent="0.2">
      <c r="A283" s="212">
        <v>176</v>
      </c>
      <c r="B283" s="213">
        <v>1124</v>
      </c>
      <c r="C283" s="214" t="s">
        <v>279</v>
      </c>
      <c r="D283" s="215">
        <v>1</v>
      </c>
    </row>
    <row r="284" spans="1:4" x14ac:dyDescent="0.2">
      <c r="A284" s="212">
        <v>176</v>
      </c>
      <c r="B284" s="213">
        <v>1125</v>
      </c>
      <c r="C284" s="214" t="s">
        <v>279</v>
      </c>
      <c r="D284" s="215">
        <v>2</v>
      </c>
    </row>
    <row r="285" spans="1:4" x14ac:dyDescent="0.2">
      <c r="A285" s="212">
        <v>177</v>
      </c>
      <c r="B285" s="213">
        <v>1126</v>
      </c>
      <c r="C285" s="214" t="s">
        <v>279</v>
      </c>
      <c r="D285" s="215">
        <v>1</v>
      </c>
    </row>
    <row r="286" spans="1:4" x14ac:dyDescent="0.2">
      <c r="A286" s="212">
        <v>177</v>
      </c>
      <c r="B286" s="213">
        <v>1127</v>
      </c>
      <c r="C286" s="214" t="s">
        <v>279</v>
      </c>
      <c r="D286" s="215">
        <v>2</v>
      </c>
    </row>
    <row r="287" spans="1:4" x14ac:dyDescent="0.2">
      <c r="A287" s="212">
        <v>178</v>
      </c>
      <c r="B287" s="213">
        <v>1128</v>
      </c>
      <c r="C287" s="214" t="s">
        <v>289</v>
      </c>
      <c r="D287" s="215">
        <v>1</v>
      </c>
    </row>
    <row r="288" spans="1:4" x14ac:dyDescent="0.2">
      <c r="A288" s="212">
        <v>178</v>
      </c>
      <c r="B288" s="213">
        <v>1129</v>
      </c>
      <c r="C288" s="214" t="s">
        <v>289</v>
      </c>
      <c r="D288" s="215">
        <v>2</v>
      </c>
    </row>
    <row r="289" spans="1:4" x14ac:dyDescent="0.2">
      <c r="A289" s="212">
        <v>179</v>
      </c>
      <c r="B289" s="213">
        <v>1139</v>
      </c>
      <c r="C289" s="214" t="s">
        <v>279</v>
      </c>
      <c r="D289" s="215">
        <v>1</v>
      </c>
    </row>
    <row r="290" spans="1:4" x14ac:dyDescent="0.2">
      <c r="A290" s="212">
        <v>179</v>
      </c>
      <c r="B290" s="213">
        <v>1140</v>
      </c>
      <c r="C290" s="214" t="s">
        <v>279</v>
      </c>
      <c r="D290" s="215">
        <v>2</v>
      </c>
    </row>
    <row r="291" spans="1:4" x14ac:dyDescent="0.2">
      <c r="A291" s="212">
        <v>180</v>
      </c>
      <c r="B291" s="213">
        <v>1141</v>
      </c>
      <c r="C291" s="214" t="s">
        <v>279</v>
      </c>
      <c r="D291" s="215">
        <v>1</v>
      </c>
    </row>
    <row r="292" spans="1:4" x14ac:dyDescent="0.2">
      <c r="A292" s="212">
        <v>180</v>
      </c>
      <c r="B292" s="213">
        <v>1142</v>
      </c>
      <c r="C292" s="214" t="s">
        <v>279</v>
      </c>
      <c r="D292" s="215">
        <v>2</v>
      </c>
    </row>
    <row r="293" spans="1:4" x14ac:dyDescent="0.2">
      <c r="A293" s="212">
        <v>181</v>
      </c>
      <c r="B293" s="213">
        <v>1143</v>
      </c>
      <c r="C293" s="214" t="s">
        <v>279</v>
      </c>
      <c r="D293" s="215">
        <v>1</v>
      </c>
    </row>
    <row r="294" spans="1:4" x14ac:dyDescent="0.2">
      <c r="A294" s="212">
        <v>181</v>
      </c>
      <c r="B294" s="213">
        <v>1144</v>
      </c>
      <c r="C294" s="214" t="s">
        <v>279</v>
      </c>
      <c r="D294" s="215">
        <v>2</v>
      </c>
    </row>
    <row r="295" spans="1:4" x14ac:dyDescent="0.2">
      <c r="A295" s="212">
        <v>182</v>
      </c>
      <c r="B295" s="213">
        <v>1145</v>
      </c>
      <c r="C295" s="214" t="s">
        <v>279</v>
      </c>
      <c r="D295" s="215">
        <v>1</v>
      </c>
    </row>
    <row r="296" spans="1:4" x14ac:dyDescent="0.2">
      <c r="A296" s="212">
        <v>182</v>
      </c>
      <c r="B296" s="213">
        <v>1146</v>
      </c>
      <c r="C296" s="214" t="s">
        <v>279</v>
      </c>
      <c r="D296" s="215">
        <v>2</v>
      </c>
    </row>
    <row r="297" spans="1:4" x14ac:dyDescent="0.2">
      <c r="A297" s="212">
        <v>183</v>
      </c>
      <c r="B297" s="213">
        <v>1147</v>
      </c>
      <c r="C297" s="214" t="s">
        <v>279</v>
      </c>
      <c r="D297" s="215">
        <v>1</v>
      </c>
    </row>
    <row r="298" spans="1:4" x14ac:dyDescent="0.2">
      <c r="A298" s="212">
        <v>183</v>
      </c>
      <c r="B298" s="213">
        <v>1148</v>
      </c>
      <c r="C298" s="214" t="s">
        <v>279</v>
      </c>
      <c r="D298" s="215">
        <v>2</v>
      </c>
    </row>
    <row r="299" spans="1:4" x14ac:dyDescent="0.2">
      <c r="A299" s="212">
        <v>184</v>
      </c>
      <c r="B299" s="213">
        <v>1149</v>
      </c>
      <c r="C299" s="214" t="s">
        <v>279</v>
      </c>
      <c r="D299" s="215">
        <v>1</v>
      </c>
    </row>
    <row r="300" spans="1:4" x14ac:dyDescent="0.2">
      <c r="A300" s="212">
        <v>184</v>
      </c>
      <c r="B300" s="213">
        <v>1150</v>
      </c>
      <c r="C300" s="214" t="s">
        <v>279</v>
      </c>
      <c r="D300" s="215">
        <v>2</v>
      </c>
    </row>
    <row r="301" spans="1:4" x14ac:dyDescent="0.2">
      <c r="A301" s="212">
        <v>185</v>
      </c>
      <c r="B301" s="213">
        <v>1151</v>
      </c>
      <c r="C301" s="214" t="s">
        <v>279</v>
      </c>
      <c r="D301" s="215">
        <v>1</v>
      </c>
    </row>
    <row r="302" spans="1:4" x14ac:dyDescent="0.2">
      <c r="A302" s="212">
        <v>185</v>
      </c>
      <c r="B302" s="213">
        <v>1152</v>
      </c>
      <c r="C302" s="214" t="s">
        <v>279</v>
      </c>
      <c r="D302" s="215">
        <v>2</v>
      </c>
    </row>
    <row r="303" spans="1:4" x14ac:dyDescent="0.2">
      <c r="A303" s="212">
        <v>186</v>
      </c>
      <c r="B303" s="213">
        <v>1153</v>
      </c>
      <c r="C303" s="214" t="s">
        <v>279</v>
      </c>
      <c r="D303" s="215">
        <v>1</v>
      </c>
    </row>
    <row r="304" spans="1:4" x14ac:dyDescent="0.2">
      <c r="A304" s="212">
        <v>186</v>
      </c>
      <c r="B304" s="213">
        <v>1154</v>
      </c>
      <c r="C304" s="214" t="s">
        <v>279</v>
      </c>
      <c r="D304" s="215">
        <v>2</v>
      </c>
    </row>
    <row r="305" spans="1:4" x14ac:dyDescent="0.2">
      <c r="A305" s="212">
        <v>187</v>
      </c>
      <c r="B305" s="213">
        <v>1324</v>
      </c>
      <c r="C305" s="214" t="s">
        <v>279</v>
      </c>
      <c r="D305" s="215">
        <v>2</v>
      </c>
    </row>
    <row r="306" spans="1:4" x14ac:dyDescent="0.2">
      <c r="A306" s="212">
        <v>187</v>
      </c>
      <c r="B306" s="213">
        <v>1325</v>
      </c>
      <c r="C306" s="214" t="s">
        <v>279</v>
      </c>
      <c r="D306" s="215">
        <v>1</v>
      </c>
    </row>
    <row r="307" spans="1:4" x14ac:dyDescent="0.2">
      <c r="A307" s="212">
        <v>188</v>
      </c>
      <c r="B307" s="213">
        <v>1191</v>
      </c>
      <c r="C307" s="214" t="s">
        <v>279</v>
      </c>
      <c r="D307" s="215">
        <v>2</v>
      </c>
    </row>
    <row r="308" spans="1:4" x14ac:dyDescent="0.2">
      <c r="A308" s="212">
        <v>188</v>
      </c>
      <c r="B308" s="213">
        <v>1192</v>
      </c>
      <c r="C308" s="214" t="s">
        <v>279</v>
      </c>
      <c r="D308" s="215">
        <v>1</v>
      </c>
    </row>
    <row r="309" spans="1:4" x14ac:dyDescent="0.2">
      <c r="A309" s="212">
        <v>189</v>
      </c>
      <c r="B309" s="213">
        <v>1233</v>
      </c>
      <c r="C309" s="214" t="s">
        <v>279</v>
      </c>
      <c r="D309" s="215" t="s">
        <v>479</v>
      </c>
    </row>
    <row r="310" spans="1:4" x14ac:dyDescent="0.2">
      <c r="A310" s="212">
        <v>189</v>
      </c>
      <c r="B310" s="213">
        <v>1234</v>
      </c>
      <c r="C310" s="214" t="s">
        <v>279</v>
      </c>
      <c r="D310" s="215" t="s">
        <v>479</v>
      </c>
    </row>
    <row r="311" spans="1:4" x14ac:dyDescent="0.2">
      <c r="A311" s="212">
        <v>190</v>
      </c>
      <c r="B311" s="213">
        <v>1238</v>
      </c>
      <c r="C311" s="214" t="s">
        <v>279</v>
      </c>
      <c r="D311" s="215" t="s">
        <v>479</v>
      </c>
    </row>
    <row r="312" spans="1:4" x14ac:dyDescent="0.2">
      <c r="A312" s="212">
        <v>190</v>
      </c>
      <c r="B312" s="213">
        <v>1239</v>
      </c>
      <c r="C312" s="214" t="s">
        <v>279</v>
      </c>
      <c r="D312" s="215" t="s">
        <v>479</v>
      </c>
    </row>
    <row r="313" spans="1:4" x14ac:dyDescent="0.2">
      <c r="A313" s="212">
        <v>191</v>
      </c>
      <c r="B313" s="213">
        <v>1240</v>
      </c>
      <c r="C313" s="214" t="s">
        <v>279</v>
      </c>
      <c r="D313" s="215" t="s">
        <v>479</v>
      </c>
    </row>
    <row r="314" spans="1:4" x14ac:dyDescent="0.2">
      <c r="A314" s="212">
        <v>191</v>
      </c>
      <c r="B314" s="213">
        <v>1241</v>
      </c>
      <c r="C314" s="214" t="s">
        <v>279</v>
      </c>
      <c r="D314" s="215" t="s">
        <v>479</v>
      </c>
    </row>
    <row r="315" spans="1:4" x14ac:dyDescent="0.2">
      <c r="A315" s="212">
        <v>192</v>
      </c>
      <c r="B315" s="213">
        <v>1242</v>
      </c>
      <c r="C315" s="214" t="s">
        <v>279</v>
      </c>
      <c r="D315" s="215" t="s">
        <v>479</v>
      </c>
    </row>
    <row r="316" spans="1:4" x14ac:dyDescent="0.2">
      <c r="A316" s="212">
        <v>192</v>
      </c>
      <c r="B316" s="213">
        <v>1243</v>
      </c>
      <c r="C316" s="214" t="s">
        <v>279</v>
      </c>
      <c r="D316" s="215" t="s">
        <v>479</v>
      </c>
    </row>
    <row r="317" spans="1:4" x14ac:dyDescent="0.2">
      <c r="A317" s="212">
        <v>193</v>
      </c>
      <c r="B317" s="213">
        <v>1244</v>
      </c>
      <c r="C317" s="214" t="s">
        <v>279</v>
      </c>
      <c r="D317" s="215" t="s">
        <v>479</v>
      </c>
    </row>
    <row r="318" spans="1:4" x14ac:dyDescent="0.2">
      <c r="A318" s="212">
        <v>193</v>
      </c>
      <c r="B318" s="213">
        <v>1245</v>
      </c>
      <c r="C318" s="214" t="s">
        <v>279</v>
      </c>
      <c r="D318" s="215" t="s">
        <v>479</v>
      </c>
    </row>
    <row r="319" spans="1:4" x14ac:dyDescent="0.2">
      <c r="A319" s="212">
        <v>194</v>
      </c>
      <c r="B319" s="213">
        <v>1246</v>
      </c>
      <c r="C319" s="214" t="s">
        <v>279</v>
      </c>
      <c r="D319" s="215" t="s">
        <v>479</v>
      </c>
    </row>
    <row r="320" spans="1:4" x14ac:dyDescent="0.2">
      <c r="A320" s="212">
        <v>194</v>
      </c>
      <c r="B320" s="213">
        <v>1247</v>
      </c>
      <c r="C320" s="214" t="s">
        <v>279</v>
      </c>
      <c r="D320" s="215" t="s">
        <v>479</v>
      </c>
    </row>
    <row r="321" spans="1:4" x14ac:dyDescent="0.2">
      <c r="A321" s="212">
        <v>195</v>
      </c>
      <c r="B321" s="213">
        <v>1248</v>
      </c>
      <c r="C321" s="214" t="s">
        <v>279</v>
      </c>
      <c r="D321" s="215" t="s">
        <v>479</v>
      </c>
    </row>
    <row r="322" spans="1:4" x14ac:dyDescent="0.2">
      <c r="A322" s="212">
        <v>195</v>
      </c>
      <c r="B322" s="213">
        <v>1249</v>
      </c>
      <c r="C322" s="214" t="s">
        <v>279</v>
      </c>
      <c r="D322" s="215" t="s">
        <v>479</v>
      </c>
    </row>
    <row r="323" spans="1:4" x14ac:dyDescent="0.2">
      <c r="A323" s="212">
        <v>196</v>
      </c>
      <c r="B323" s="213">
        <v>1250</v>
      </c>
      <c r="C323" s="214" t="s">
        <v>279</v>
      </c>
      <c r="D323" s="215" t="s">
        <v>479</v>
      </c>
    </row>
    <row r="324" spans="1:4" x14ac:dyDescent="0.2">
      <c r="A324" s="212">
        <v>196</v>
      </c>
      <c r="B324" s="213">
        <v>1251</v>
      </c>
      <c r="C324" s="214" t="s">
        <v>279</v>
      </c>
      <c r="D324" s="215" t="s">
        <v>479</v>
      </c>
    </row>
    <row r="325" spans="1:4" x14ac:dyDescent="0.2">
      <c r="A325" s="212">
        <v>197</v>
      </c>
      <c r="B325" s="213">
        <v>1252</v>
      </c>
      <c r="C325" s="214" t="s">
        <v>279</v>
      </c>
      <c r="D325" s="215" t="s">
        <v>479</v>
      </c>
    </row>
    <row r="326" spans="1:4" x14ac:dyDescent="0.2">
      <c r="A326" s="212">
        <v>197</v>
      </c>
      <c r="B326" s="213">
        <v>1253</v>
      </c>
      <c r="C326" s="214" t="s">
        <v>279</v>
      </c>
      <c r="D326" s="215" t="s">
        <v>479</v>
      </c>
    </row>
    <row r="327" spans="1:4" x14ac:dyDescent="0.2">
      <c r="A327" s="212">
        <v>198</v>
      </c>
      <c r="B327" s="213">
        <v>1254</v>
      </c>
      <c r="C327" s="214" t="s">
        <v>279</v>
      </c>
      <c r="D327" s="215" t="s">
        <v>479</v>
      </c>
    </row>
    <row r="328" spans="1:4" x14ac:dyDescent="0.2">
      <c r="A328" s="212">
        <v>198</v>
      </c>
      <c r="B328" s="213">
        <v>1255</v>
      </c>
      <c r="C328" s="214" t="s">
        <v>279</v>
      </c>
      <c r="D328" s="215" t="s">
        <v>479</v>
      </c>
    </row>
    <row r="329" spans="1:4" x14ac:dyDescent="0.2">
      <c r="A329" s="212">
        <v>199</v>
      </c>
      <c r="B329" s="213">
        <v>1256</v>
      </c>
      <c r="C329" s="214" t="s">
        <v>279</v>
      </c>
      <c r="D329" s="215" t="s">
        <v>479</v>
      </c>
    </row>
    <row r="330" spans="1:4" x14ac:dyDescent="0.2">
      <c r="A330" s="212">
        <v>199</v>
      </c>
      <c r="B330" s="213">
        <v>1257</v>
      </c>
      <c r="C330" s="214" t="s">
        <v>279</v>
      </c>
      <c r="D330" s="215" t="s">
        <v>479</v>
      </c>
    </row>
    <row r="331" spans="1:4" x14ac:dyDescent="0.2">
      <c r="A331" s="212">
        <v>201</v>
      </c>
      <c r="B331" s="213">
        <v>1265</v>
      </c>
      <c r="C331" s="214" t="s">
        <v>279</v>
      </c>
      <c r="D331" s="215" t="s">
        <v>479</v>
      </c>
    </row>
    <row r="332" spans="1:4" x14ac:dyDescent="0.2">
      <c r="A332" s="212">
        <v>201</v>
      </c>
      <c r="B332" s="213">
        <v>1266</v>
      </c>
      <c r="C332" s="214" t="s">
        <v>279</v>
      </c>
      <c r="D332" s="215" t="s">
        <v>479</v>
      </c>
    </row>
    <row r="333" spans="1:4" x14ac:dyDescent="0.2">
      <c r="A333" s="212">
        <v>202</v>
      </c>
      <c r="B333" s="213">
        <v>1267</v>
      </c>
      <c r="C333" s="214" t="s">
        <v>279</v>
      </c>
      <c r="D333" s="215" t="s">
        <v>479</v>
      </c>
    </row>
    <row r="334" spans="1:4" x14ac:dyDescent="0.2">
      <c r="A334" s="212">
        <v>202</v>
      </c>
      <c r="B334" s="213">
        <v>1268</v>
      </c>
      <c r="C334" s="214" t="s">
        <v>279</v>
      </c>
      <c r="D334" s="215" t="s">
        <v>479</v>
      </c>
    </row>
    <row r="335" spans="1:4" x14ac:dyDescent="0.2">
      <c r="A335" s="212">
        <v>203</v>
      </c>
      <c r="B335" s="213">
        <v>1269</v>
      </c>
      <c r="C335" s="214" t="s">
        <v>279</v>
      </c>
      <c r="D335" s="215" t="s">
        <v>479</v>
      </c>
    </row>
    <row r="336" spans="1:4" x14ac:dyDescent="0.2">
      <c r="A336" s="212">
        <v>203</v>
      </c>
      <c r="B336" s="213">
        <v>1270</v>
      </c>
      <c r="C336" s="214" t="s">
        <v>279</v>
      </c>
      <c r="D336" s="215" t="s">
        <v>479</v>
      </c>
    </row>
    <row r="337" spans="1:4" x14ac:dyDescent="0.2">
      <c r="A337" s="212">
        <v>204</v>
      </c>
      <c r="B337" s="213">
        <v>1271</v>
      </c>
      <c r="C337" s="214" t="s">
        <v>279</v>
      </c>
      <c r="D337" s="215" t="s">
        <v>479</v>
      </c>
    </row>
    <row r="338" spans="1:4" x14ac:dyDescent="0.2">
      <c r="A338" s="212">
        <v>204</v>
      </c>
      <c r="B338" s="213">
        <v>1272</v>
      </c>
      <c r="C338" s="214" t="s">
        <v>279</v>
      </c>
      <c r="D338" s="215" t="s">
        <v>479</v>
      </c>
    </row>
    <row r="339" spans="1:4" x14ac:dyDescent="0.2">
      <c r="A339" s="212">
        <v>205</v>
      </c>
      <c r="B339" s="213">
        <v>1273</v>
      </c>
      <c r="C339" s="214" t="s">
        <v>279</v>
      </c>
      <c r="D339" s="215" t="s">
        <v>479</v>
      </c>
    </row>
    <row r="340" spans="1:4" x14ac:dyDescent="0.2">
      <c r="A340" s="212">
        <v>205</v>
      </c>
      <c r="B340" s="213">
        <v>1274</v>
      </c>
      <c r="C340" s="214" t="s">
        <v>279</v>
      </c>
      <c r="D340" s="215" t="s">
        <v>479</v>
      </c>
    </row>
    <row r="341" spans="1:4" x14ac:dyDescent="0.2">
      <c r="A341" s="212">
        <v>206</v>
      </c>
      <c r="B341" s="213">
        <v>1275</v>
      </c>
      <c r="C341" s="214" t="s">
        <v>279</v>
      </c>
      <c r="D341" s="215" t="s">
        <v>479</v>
      </c>
    </row>
    <row r="342" spans="1:4" x14ac:dyDescent="0.2">
      <c r="A342" s="212">
        <v>206</v>
      </c>
      <c r="B342" s="213">
        <v>1276</v>
      </c>
      <c r="C342" s="214" t="s">
        <v>279</v>
      </c>
      <c r="D342" s="215" t="s">
        <v>479</v>
      </c>
    </row>
    <row r="343" spans="1:4" x14ac:dyDescent="0.2">
      <c r="A343" s="212">
        <v>207</v>
      </c>
      <c r="B343" s="213">
        <v>1277</v>
      </c>
      <c r="C343" s="214" t="s">
        <v>279</v>
      </c>
      <c r="D343" s="215" t="s">
        <v>479</v>
      </c>
    </row>
    <row r="344" spans="1:4" x14ac:dyDescent="0.2">
      <c r="A344" s="212">
        <v>207</v>
      </c>
      <c r="B344" s="213">
        <v>1278</v>
      </c>
      <c r="C344" s="214" t="s">
        <v>279</v>
      </c>
      <c r="D344" s="215" t="s">
        <v>479</v>
      </c>
    </row>
    <row r="345" spans="1:4" x14ac:dyDescent="0.2">
      <c r="A345" s="212">
        <v>208</v>
      </c>
      <c r="B345" s="213">
        <v>1279</v>
      </c>
      <c r="C345" s="214" t="s">
        <v>279</v>
      </c>
      <c r="D345" s="215" t="s">
        <v>479</v>
      </c>
    </row>
    <row r="346" spans="1:4" x14ac:dyDescent="0.2">
      <c r="A346" s="212">
        <v>208</v>
      </c>
      <c r="B346" s="213">
        <v>1280</v>
      </c>
      <c r="C346" s="214" t="s">
        <v>279</v>
      </c>
      <c r="D346" s="215" t="s">
        <v>479</v>
      </c>
    </row>
    <row r="347" spans="1:4" x14ac:dyDescent="0.2">
      <c r="A347" s="212">
        <v>209</v>
      </c>
      <c r="B347" s="213">
        <v>1286</v>
      </c>
      <c r="C347" s="214" t="s">
        <v>279</v>
      </c>
      <c r="D347" s="215">
        <v>2</v>
      </c>
    </row>
    <row r="348" spans="1:4" x14ac:dyDescent="0.2">
      <c r="A348" s="212">
        <v>209</v>
      </c>
      <c r="B348" s="213">
        <v>1287</v>
      </c>
      <c r="C348" s="214" t="s">
        <v>279</v>
      </c>
      <c r="D348" s="215">
        <v>1</v>
      </c>
    </row>
    <row r="349" spans="1:4" x14ac:dyDescent="0.2">
      <c r="A349" s="212">
        <v>210</v>
      </c>
      <c r="B349" s="213">
        <v>1293</v>
      </c>
      <c r="C349" s="214" t="s">
        <v>279</v>
      </c>
      <c r="D349" s="215">
        <v>2</v>
      </c>
    </row>
    <row r="350" spans="1:4" x14ac:dyDescent="0.2">
      <c r="A350" s="212">
        <v>210</v>
      </c>
      <c r="B350" s="213">
        <v>1294</v>
      </c>
      <c r="C350" s="214" t="s">
        <v>279</v>
      </c>
      <c r="D350" s="215">
        <v>1</v>
      </c>
    </row>
    <row r="351" spans="1:4" x14ac:dyDescent="0.2">
      <c r="A351" s="212">
        <v>211</v>
      </c>
      <c r="B351" s="213">
        <v>1295</v>
      </c>
      <c r="C351" s="214" t="s">
        <v>279</v>
      </c>
      <c r="D351" s="215">
        <v>2</v>
      </c>
    </row>
    <row r="352" spans="1:4" x14ac:dyDescent="0.2">
      <c r="A352" s="212">
        <v>211</v>
      </c>
      <c r="B352" s="213">
        <v>1296</v>
      </c>
      <c r="C352" s="214" t="s">
        <v>279</v>
      </c>
      <c r="D352" s="215">
        <v>1</v>
      </c>
    </row>
    <row r="353" spans="1:4" x14ac:dyDescent="0.2">
      <c r="A353" s="212">
        <v>212</v>
      </c>
      <c r="B353" s="213">
        <v>1297</v>
      </c>
      <c r="C353" s="214" t="s">
        <v>279</v>
      </c>
      <c r="D353" s="215">
        <v>2</v>
      </c>
    </row>
    <row r="354" spans="1:4" x14ac:dyDescent="0.2">
      <c r="A354" s="212">
        <v>212</v>
      </c>
      <c r="B354" s="213">
        <v>1298</v>
      </c>
      <c r="C354" s="214" t="s">
        <v>279</v>
      </c>
      <c r="D354" s="215">
        <v>1</v>
      </c>
    </row>
    <row r="355" spans="1:4" x14ac:dyDescent="0.2">
      <c r="A355" s="212">
        <v>213</v>
      </c>
      <c r="B355" s="213">
        <v>1299</v>
      </c>
      <c r="C355" s="214" t="s">
        <v>279</v>
      </c>
      <c r="D355" s="215">
        <v>2</v>
      </c>
    </row>
    <row r="356" spans="1:4" x14ac:dyDescent="0.2">
      <c r="A356" s="212">
        <v>213</v>
      </c>
      <c r="B356" s="213">
        <v>1300</v>
      </c>
      <c r="C356" s="214" t="s">
        <v>279</v>
      </c>
      <c r="D356" s="215">
        <v>1</v>
      </c>
    </row>
    <row r="357" spans="1:4" x14ac:dyDescent="0.2">
      <c r="A357" s="212">
        <v>214</v>
      </c>
      <c r="B357" s="213">
        <v>1326</v>
      </c>
      <c r="C357" s="214" t="s">
        <v>279</v>
      </c>
      <c r="D357" s="215">
        <v>2</v>
      </c>
    </row>
    <row r="358" spans="1:4" x14ac:dyDescent="0.2">
      <c r="A358" s="212">
        <v>214</v>
      </c>
      <c r="B358" s="213">
        <v>1327</v>
      </c>
      <c r="C358" s="214" t="s">
        <v>279</v>
      </c>
      <c r="D358" s="215">
        <v>1</v>
      </c>
    </row>
    <row r="359" spans="1:4" x14ac:dyDescent="0.2">
      <c r="A359" s="212">
        <v>215</v>
      </c>
      <c r="B359" s="213">
        <v>1328</v>
      </c>
      <c r="C359" s="214" t="s">
        <v>279</v>
      </c>
      <c r="D359" s="215">
        <v>2</v>
      </c>
    </row>
    <row r="360" spans="1:4" x14ac:dyDescent="0.2">
      <c r="A360" s="212">
        <v>215</v>
      </c>
      <c r="B360" s="213">
        <v>1329</v>
      </c>
      <c r="C360" s="214" t="s">
        <v>279</v>
      </c>
      <c r="D360" s="215">
        <v>1</v>
      </c>
    </row>
    <row r="361" spans="1:4" x14ac:dyDescent="0.2">
      <c r="A361" s="212">
        <v>216</v>
      </c>
      <c r="B361" s="213">
        <v>1330</v>
      </c>
      <c r="C361" s="214" t="s">
        <v>279</v>
      </c>
      <c r="D361" s="215">
        <v>2</v>
      </c>
    </row>
    <row r="362" spans="1:4" x14ac:dyDescent="0.2">
      <c r="A362" s="212">
        <v>216</v>
      </c>
      <c r="B362" s="213">
        <v>1331</v>
      </c>
      <c r="C362" s="214" t="s">
        <v>279</v>
      </c>
      <c r="D362" s="215">
        <v>1</v>
      </c>
    </row>
    <row r="363" spans="1:4" x14ac:dyDescent="0.2">
      <c r="A363" s="212">
        <v>217</v>
      </c>
      <c r="B363" s="213">
        <v>1332</v>
      </c>
      <c r="C363" s="214" t="s">
        <v>279</v>
      </c>
      <c r="D363" s="215">
        <v>2</v>
      </c>
    </row>
    <row r="364" spans="1:4" x14ac:dyDescent="0.2">
      <c r="A364" s="212">
        <v>217</v>
      </c>
      <c r="B364" s="213">
        <v>1333</v>
      </c>
      <c r="C364" s="214" t="s">
        <v>279</v>
      </c>
      <c r="D364" s="215">
        <v>1</v>
      </c>
    </row>
    <row r="365" spans="1:4" x14ac:dyDescent="0.2">
      <c r="A365" s="212">
        <v>218</v>
      </c>
      <c r="B365" s="213">
        <v>1334</v>
      </c>
      <c r="C365" s="214" t="s">
        <v>279</v>
      </c>
      <c r="D365" s="215">
        <v>2</v>
      </c>
    </row>
    <row r="366" spans="1:4" x14ac:dyDescent="0.2">
      <c r="A366" s="212">
        <v>218</v>
      </c>
      <c r="B366" s="213">
        <v>1335</v>
      </c>
      <c r="C366" s="214" t="s">
        <v>279</v>
      </c>
      <c r="D366" s="215">
        <v>1</v>
      </c>
    </row>
    <row r="367" spans="1:4" x14ac:dyDescent="0.2">
      <c r="A367" s="212">
        <v>219</v>
      </c>
      <c r="B367" s="213">
        <v>1336</v>
      </c>
      <c r="C367" s="214" t="s">
        <v>279</v>
      </c>
      <c r="D367" s="215">
        <v>2</v>
      </c>
    </row>
    <row r="368" spans="1:4" x14ac:dyDescent="0.2">
      <c r="A368" s="212">
        <v>219</v>
      </c>
      <c r="B368" s="213">
        <v>1337</v>
      </c>
      <c r="C368" s="214" t="s">
        <v>279</v>
      </c>
      <c r="D368" s="215">
        <v>1</v>
      </c>
    </row>
    <row r="369" spans="1:4" x14ac:dyDescent="0.2">
      <c r="A369" s="212">
        <v>220</v>
      </c>
      <c r="B369" s="213">
        <v>1338</v>
      </c>
      <c r="C369" s="214" t="s">
        <v>279</v>
      </c>
      <c r="D369" s="215">
        <v>2</v>
      </c>
    </row>
    <row r="370" spans="1:4" x14ac:dyDescent="0.2">
      <c r="A370" s="212">
        <v>220</v>
      </c>
      <c r="B370" s="213">
        <v>1339</v>
      </c>
      <c r="C370" s="214" t="s">
        <v>279</v>
      </c>
      <c r="D370" s="215">
        <v>1</v>
      </c>
    </row>
    <row r="371" spans="1:4" x14ac:dyDescent="0.2">
      <c r="A371" s="212">
        <v>221</v>
      </c>
      <c r="B371" s="213">
        <v>1340</v>
      </c>
      <c r="C371" s="214" t="s">
        <v>279</v>
      </c>
      <c r="D371" s="215">
        <v>2</v>
      </c>
    </row>
    <row r="372" spans="1:4" x14ac:dyDescent="0.2">
      <c r="A372" s="212">
        <v>221</v>
      </c>
      <c r="B372" s="213">
        <v>1341</v>
      </c>
      <c r="C372" s="214" t="s">
        <v>279</v>
      </c>
      <c r="D372" s="215">
        <v>1</v>
      </c>
    </row>
    <row r="373" spans="1:4" x14ac:dyDescent="0.2">
      <c r="A373" s="212">
        <v>222</v>
      </c>
      <c r="B373" s="213">
        <v>1342</v>
      </c>
      <c r="C373" s="214" t="s">
        <v>279</v>
      </c>
      <c r="D373" s="215">
        <v>2</v>
      </c>
    </row>
    <row r="374" spans="1:4" x14ac:dyDescent="0.2">
      <c r="A374" s="212">
        <v>222</v>
      </c>
      <c r="B374" s="213">
        <v>1343</v>
      </c>
      <c r="C374" s="214" t="s">
        <v>279</v>
      </c>
      <c r="D374" s="215">
        <v>1</v>
      </c>
    </row>
    <row r="375" spans="1:4" x14ac:dyDescent="0.2">
      <c r="A375" s="212">
        <v>223</v>
      </c>
      <c r="B375" s="213">
        <v>1344</v>
      </c>
      <c r="C375" s="214" t="s">
        <v>279</v>
      </c>
      <c r="D375" s="215">
        <v>2</v>
      </c>
    </row>
    <row r="376" spans="1:4" x14ac:dyDescent="0.2">
      <c r="A376" s="212">
        <v>223</v>
      </c>
      <c r="B376" s="213">
        <v>1345</v>
      </c>
      <c r="C376" s="214" t="s">
        <v>279</v>
      </c>
      <c r="D376" s="215">
        <v>1</v>
      </c>
    </row>
    <row r="377" spans="1:4" x14ac:dyDescent="0.2">
      <c r="A377" s="212">
        <v>224</v>
      </c>
      <c r="B377" s="213">
        <v>1353</v>
      </c>
      <c r="C377" s="214" t="s">
        <v>279</v>
      </c>
      <c r="D377" s="215">
        <v>2</v>
      </c>
    </row>
    <row r="378" spans="1:4" x14ac:dyDescent="0.2">
      <c r="A378" s="212">
        <v>224</v>
      </c>
      <c r="B378" s="213">
        <v>1354</v>
      </c>
      <c r="C378" s="214" t="s">
        <v>279</v>
      </c>
      <c r="D378" s="215">
        <v>1</v>
      </c>
    </row>
    <row r="379" spans="1:4" x14ac:dyDescent="0.2">
      <c r="A379" s="212">
        <v>225</v>
      </c>
      <c r="B379" s="213">
        <v>1355</v>
      </c>
      <c r="C379" s="214" t="s">
        <v>279</v>
      </c>
      <c r="D379" s="215">
        <v>2</v>
      </c>
    </row>
    <row r="380" spans="1:4" x14ac:dyDescent="0.2">
      <c r="A380" s="212">
        <v>225</v>
      </c>
      <c r="B380" s="213">
        <v>1356</v>
      </c>
      <c r="C380" s="214" t="s">
        <v>279</v>
      </c>
      <c r="D380" s="215">
        <v>1</v>
      </c>
    </row>
    <row r="381" spans="1:4" x14ac:dyDescent="0.2">
      <c r="A381" s="212">
        <v>226</v>
      </c>
      <c r="B381" s="213">
        <v>1357</v>
      </c>
      <c r="C381" s="214" t="s">
        <v>279</v>
      </c>
      <c r="D381" s="215">
        <v>2</v>
      </c>
    </row>
    <row r="382" spans="1:4" x14ac:dyDescent="0.2">
      <c r="A382" s="212">
        <v>226</v>
      </c>
      <c r="B382" s="213">
        <v>1358</v>
      </c>
      <c r="C382" s="214" t="s">
        <v>279</v>
      </c>
      <c r="D382" s="215">
        <v>1</v>
      </c>
    </row>
    <row r="383" spans="1:4" x14ac:dyDescent="0.2">
      <c r="A383" s="212">
        <v>227</v>
      </c>
      <c r="B383" s="213">
        <v>1359</v>
      </c>
      <c r="C383" s="214" t="s">
        <v>279</v>
      </c>
      <c r="D383" s="215">
        <v>2</v>
      </c>
    </row>
    <row r="384" spans="1:4" x14ac:dyDescent="0.2">
      <c r="A384" s="212">
        <v>227</v>
      </c>
      <c r="B384" s="213">
        <v>1360</v>
      </c>
      <c r="C384" s="214" t="s">
        <v>279</v>
      </c>
      <c r="D384" s="215">
        <v>1</v>
      </c>
    </row>
    <row r="385" spans="1:4" x14ac:dyDescent="0.2">
      <c r="A385" s="212">
        <v>228</v>
      </c>
      <c r="B385" s="213">
        <v>1361</v>
      </c>
      <c r="C385" s="214" t="s">
        <v>290</v>
      </c>
      <c r="D385" s="215" t="s">
        <v>241</v>
      </c>
    </row>
    <row r="386" spans="1:4" x14ac:dyDescent="0.2">
      <c r="A386" s="212">
        <v>228</v>
      </c>
      <c r="B386" s="213">
        <v>1399</v>
      </c>
      <c r="C386" s="214" t="s">
        <v>290</v>
      </c>
      <c r="D386" s="215" t="s">
        <v>241</v>
      </c>
    </row>
    <row r="387" spans="1:4" x14ac:dyDescent="0.2">
      <c r="A387" s="212">
        <v>229</v>
      </c>
      <c r="B387" s="213">
        <v>1362</v>
      </c>
      <c r="C387" s="214" t="s">
        <v>290</v>
      </c>
      <c r="D387" s="215" t="s">
        <v>241</v>
      </c>
    </row>
    <row r="388" spans="1:4" x14ac:dyDescent="0.2">
      <c r="A388" s="212">
        <v>229</v>
      </c>
      <c r="B388" s="213">
        <v>1400</v>
      </c>
      <c r="C388" s="214" t="s">
        <v>290</v>
      </c>
      <c r="D388" s="215" t="s">
        <v>241</v>
      </c>
    </row>
    <row r="389" spans="1:4" x14ac:dyDescent="0.2">
      <c r="A389" s="212">
        <v>230</v>
      </c>
      <c r="B389" s="213">
        <v>1363</v>
      </c>
      <c r="C389" s="214" t="s">
        <v>279</v>
      </c>
      <c r="D389" s="215" t="s">
        <v>241</v>
      </c>
    </row>
    <row r="390" spans="1:4" x14ac:dyDescent="0.2">
      <c r="A390" s="212">
        <v>230</v>
      </c>
      <c r="B390" s="213">
        <v>1401</v>
      </c>
      <c r="C390" s="214" t="s">
        <v>279</v>
      </c>
      <c r="D390" s="215" t="s">
        <v>241</v>
      </c>
    </row>
    <row r="391" spans="1:4" x14ac:dyDescent="0.2">
      <c r="A391" s="212">
        <v>231</v>
      </c>
      <c r="B391" s="213">
        <v>1371</v>
      </c>
      <c r="C391" s="214" t="s">
        <v>267</v>
      </c>
      <c r="D391" s="215">
        <v>2</v>
      </c>
    </row>
    <row r="392" spans="1:4" x14ac:dyDescent="0.2">
      <c r="A392" s="212">
        <v>231</v>
      </c>
      <c r="B392" s="213">
        <v>1372</v>
      </c>
      <c r="C392" s="214" t="s">
        <v>267</v>
      </c>
      <c r="D392" s="215">
        <v>1</v>
      </c>
    </row>
    <row r="393" spans="1:4" x14ac:dyDescent="0.2">
      <c r="A393" s="212">
        <v>233</v>
      </c>
      <c r="B393" s="213">
        <v>1375</v>
      </c>
      <c r="C393" s="214" t="s">
        <v>267</v>
      </c>
      <c r="D393" s="215">
        <v>2</v>
      </c>
    </row>
    <row r="394" spans="1:4" x14ac:dyDescent="0.2">
      <c r="A394" s="212">
        <v>233</v>
      </c>
      <c r="B394" s="213">
        <v>1376</v>
      </c>
      <c r="C394" s="214" t="s">
        <v>267</v>
      </c>
      <c r="D394" s="215">
        <v>1</v>
      </c>
    </row>
    <row r="395" spans="1:4" x14ac:dyDescent="0.2">
      <c r="A395" s="212">
        <v>234</v>
      </c>
      <c r="B395" s="213">
        <v>1377</v>
      </c>
      <c r="C395" s="214" t="s">
        <v>267</v>
      </c>
      <c r="D395" s="215">
        <v>2</v>
      </c>
    </row>
    <row r="396" spans="1:4" x14ac:dyDescent="0.2">
      <c r="A396" s="212">
        <v>234</v>
      </c>
      <c r="B396" s="213">
        <v>1378</v>
      </c>
      <c r="C396" s="214" t="s">
        <v>267</v>
      </c>
      <c r="D396" s="215">
        <v>1</v>
      </c>
    </row>
    <row r="397" spans="1:4" x14ac:dyDescent="0.2">
      <c r="A397" s="212">
        <v>235</v>
      </c>
      <c r="B397" s="213">
        <v>1379</v>
      </c>
      <c r="C397" s="214" t="s">
        <v>267</v>
      </c>
      <c r="D397" s="215">
        <v>2</v>
      </c>
    </row>
    <row r="398" spans="1:4" x14ac:dyDescent="0.2">
      <c r="A398" s="212">
        <v>235</v>
      </c>
      <c r="B398" s="213">
        <v>1380</v>
      </c>
      <c r="C398" s="214" t="s">
        <v>267</v>
      </c>
      <c r="D398" s="215">
        <v>1</v>
      </c>
    </row>
    <row r="399" spans="1:4" x14ac:dyDescent="0.2">
      <c r="A399" s="212">
        <v>236</v>
      </c>
      <c r="B399" s="213">
        <v>1381</v>
      </c>
      <c r="C399" s="214" t="s">
        <v>267</v>
      </c>
      <c r="D399" s="215">
        <v>2</v>
      </c>
    </row>
    <row r="400" spans="1:4" x14ac:dyDescent="0.2">
      <c r="A400" s="212">
        <v>236</v>
      </c>
      <c r="B400" s="213">
        <v>1382</v>
      </c>
      <c r="C400" s="214" t="s">
        <v>267</v>
      </c>
      <c r="D400" s="215">
        <v>1</v>
      </c>
    </row>
    <row r="401" spans="1:4" x14ac:dyDescent="0.2">
      <c r="A401" s="212">
        <v>237</v>
      </c>
      <c r="B401" s="213">
        <v>1383</v>
      </c>
      <c r="C401" s="214" t="s">
        <v>267</v>
      </c>
      <c r="D401" s="215">
        <v>2</v>
      </c>
    </row>
    <row r="402" spans="1:4" x14ac:dyDescent="0.2">
      <c r="A402" s="212">
        <v>237</v>
      </c>
      <c r="B402" s="213">
        <v>1384</v>
      </c>
      <c r="C402" s="214" t="s">
        <v>267</v>
      </c>
      <c r="D402" s="215">
        <v>1</v>
      </c>
    </row>
    <row r="403" spans="1:4" x14ac:dyDescent="0.2">
      <c r="A403" s="212">
        <v>238</v>
      </c>
      <c r="B403" s="213">
        <v>1385</v>
      </c>
      <c r="C403" s="214" t="s">
        <v>279</v>
      </c>
      <c r="D403" s="215">
        <v>2</v>
      </c>
    </row>
    <row r="404" spans="1:4" x14ac:dyDescent="0.2">
      <c r="A404" s="212">
        <v>238</v>
      </c>
      <c r="B404" s="213">
        <v>1386</v>
      </c>
      <c r="C404" s="214" t="s">
        <v>279</v>
      </c>
      <c r="D404" s="215">
        <v>1</v>
      </c>
    </row>
    <row r="405" spans="1:4" x14ac:dyDescent="0.2">
      <c r="A405" s="212">
        <v>241</v>
      </c>
      <c r="B405" s="213">
        <v>1042</v>
      </c>
      <c r="C405" s="214" t="s">
        <v>291</v>
      </c>
      <c r="D405" s="215">
        <v>2</v>
      </c>
    </row>
    <row r="406" spans="1:4" x14ac:dyDescent="0.2">
      <c r="A406" s="212">
        <v>241</v>
      </c>
      <c r="B406" s="213">
        <v>1043</v>
      </c>
      <c r="C406" s="214" t="s">
        <v>291</v>
      </c>
      <c r="D406" s="215">
        <v>1</v>
      </c>
    </row>
    <row r="407" spans="1:4" x14ac:dyDescent="0.2">
      <c r="A407" s="212">
        <v>242</v>
      </c>
      <c r="B407" s="213">
        <v>44</v>
      </c>
      <c r="C407" s="214" t="s">
        <v>292</v>
      </c>
      <c r="D407" s="215">
        <v>1</v>
      </c>
    </row>
    <row r="408" spans="1:4" x14ac:dyDescent="0.2">
      <c r="A408" s="212">
        <v>242</v>
      </c>
      <c r="B408" s="213">
        <v>208</v>
      </c>
      <c r="C408" s="214" t="s">
        <v>292</v>
      </c>
      <c r="D408" s="215">
        <v>2</v>
      </c>
    </row>
    <row r="409" spans="1:4" x14ac:dyDescent="0.2">
      <c r="A409" s="212">
        <v>243</v>
      </c>
      <c r="B409" s="213">
        <v>21</v>
      </c>
      <c r="C409" s="214" t="s">
        <v>293</v>
      </c>
      <c r="D409" s="215">
        <v>1</v>
      </c>
    </row>
    <row r="410" spans="1:4" x14ac:dyDescent="0.2">
      <c r="A410" s="212">
        <v>243</v>
      </c>
      <c r="B410" s="213">
        <v>231</v>
      </c>
      <c r="C410" s="214" t="s">
        <v>293</v>
      </c>
      <c r="D410" s="215" t="s">
        <v>483</v>
      </c>
    </row>
    <row r="411" spans="1:4" x14ac:dyDescent="0.2">
      <c r="A411" s="212">
        <v>244</v>
      </c>
      <c r="B411" s="213">
        <v>40</v>
      </c>
      <c r="C411" s="214" t="s">
        <v>279</v>
      </c>
      <c r="D411" s="215">
        <v>1</v>
      </c>
    </row>
    <row r="412" spans="1:4" x14ac:dyDescent="0.2">
      <c r="A412" s="212">
        <v>244</v>
      </c>
      <c r="B412" s="213">
        <v>206</v>
      </c>
      <c r="C412" s="214" t="s">
        <v>279</v>
      </c>
      <c r="D412" s="215">
        <v>2</v>
      </c>
    </row>
    <row r="413" spans="1:4" x14ac:dyDescent="0.2">
      <c r="A413" s="212">
        <v>245</v>
      </c>
      <c r="B413" s="213">
        <v>1012</v>
      </c>
      <c r="C413" s="214" t="s">
        <v>292</v>
      </c>
      <c r="D413" s="215">
        <v>2</v>
      </c>
    </row>
    <row r="414" spans="1:4" x14ac:dyDescent="0.2">
      <c r="A414" s="212">
        <v>245</v>
      </c>
      <c r="B414" s="213">
        <v>1013</v>
      </c>
      <c r="C414" s="214" t="s">
        <v>292</v>
      </c>
      <c r="D414" s="215">
        <v>1</v>
      </c>
    </row>
    <row r="415" spans="1:4" x14ac:dyDescent="0.2">
      <c r="A415" s="212">
        <v>246</v>
      </c>
      <c r="B415" s="213">
        <v>160</v>
      </c>
      <c r="C415" s="214" t="s">
        <v>294</v>
      </c>
      <c r="D415" s="215">
        <v>2</v>
      </c>
    </row>
    <row r="416" spans="1:4" x14ac:dyDescent="0.2">
      <c r="A416" s="212">
        <v>246</v>
      </c>
      <c r="B416" s="213">
        <v>276</v>
      </c>
      <c r="C416" s="214" t="s">
        <v>294</v>
      </c>
      <c r="D416" s="215">
        <v>1</v>
      </c>
    </row>
    <row r="417" spans="1:4" x14ac:dyDescent="0.2">
      <c r="A417" s="212">
        <v>246</v>
      </c>
      <c r="B417" s="213">
        <v>277</v>
      </c>
      <c r="C417" s="214" t="s">
        <v>294</v>
      </c>
      <c r="D417" s="215">
        <v>1</v>
      </c>
    </row>
    <row r="418" spans="1:4" x14ac:dyDescent="0.2">
      <c r="A418" s="212">
        <v>247</v>
      </c>
      <c r="B418" s="213">
        <v>1288</v>
      </c>
      <c r="C418" s="214" t="s">
        <v>292</v>
      </c>
      <c r="D418" s="215">
        <v>1</v>
      </c>
    </row>
    <row r="419" spans="1:4" x14ac:dyDescent="0.2">
      <c r="A419" s="212">
        <v>247</v>
      </c>
      <c r="B419" s="213">
        <v>1289</v>
      </c>
      <c r="C419" s="214" t="s">
        <v>292</v>
      </c>
      <c r="D419" s="215">
        <v>2</v>
      </c>
    </row>
    <row r="420" spans="1:4" x14ac:dyDescent="0.2">
      <c r="A420" s="212">
        <v>248</v>
      </c>
      <c r="B420" s="213">
        <v>1174</v>
      </c>
      <c r="C420" s="214" t="s">
        <v>279</v>
      </c>
      <c r="D420" s="215">
        <v>1</v>
      </c>
    </row>
    <row r="421" spans="1:4" x14ac:dyDescent="0.2">
      <c r="A421" s="212">
        <v>248</v>
      </c>
      <c r="B421" s="213">
        <v>1175</v>
      </c>
      <c r="C421" s="214" t="s">
        <v>279</v>
      </c>
      <c r="D421" s="215">
        <v>2</v>
      </c>
    </row>
    <row r="422" spans="1:4" x14ac:dyDescent="0.2">
      <c r="A422" s="212">
        <v>249</v>
      </c>
      <c r="B422" s="213">
        <v>1351</v>
      </c>
      <c r="C422" s="214" t="s">
        <v>292</v>
      </c>
      <c r="D422" s="215">
        <v>2</v>
      </c>
    </row>
    <row r="423" spans="1:4" x14ac:dyDescent="0.2">
      <c r="A423" s="212">
        <v>249</v>
      </c>
      <c r="B423" s="213">
        <v>1352</v>
      </c>
      <c r="C423" s="214" t="s">
        <v>292</v>
      </c>
      <c r="D423" s="215">
        <v>1</v>
      </c>
    </row>
    <row r="424" spans="1:4" x14ac:dyDescent="0.2">
      <c r="A424" s="212">
        <v>250</v>
      </c>
      <c r="B424" s="213">
        <v>206</v>
      </c>
      <c r="C424" s="214" t="s">
        <v>295</v>
      </c>
      <c r="D424" s="215" t="s">
        <v>241</v>
      </c>
    </row>
    <row r="425" spans="1:4" x14ac:dyDescent="0.2">
      <c r="A425" s="212">
        <v>251</v>
      </c>
      <c r="B425" s="213">
        <v>210</v>
      </c>
      <c r="C425" s="214" t="s">
        <v>295</v>
      </c>
      <c r="D425" s="215" t="s">
        <v>241</v>
      </c>
    </row>
    <row r="426" spans="1:4" x14ac:dyDescent="0.2">
      <c r="A426" s="212">
        <v>252</v>
      </c>
      <c r="B426" s="213">
        <v>212</v>
      </c>
      <c r="C426" s="214" t="s">
        <v>295</v>
      </c>
      <c r="D426" s="215" t="s">
        <v>241</v>
      </c>
    </row>
    <row r="427" spans="1:4" x14ac:dyDescent="0.2">
      <c r="A427" s="212">
        <v>253</v>
      </c>
      <c r="B427" s="213">
        <v>1290</v>
      </c>
      <c r="C427" s="214" t="s">
        <v>295</v>
      </c>
      <c r="D427" s="215" t="s">
        <v>241</v>
      </c>
    </row>
    <row r="428" spans="1:4" x14ac:dyDescent="0.2">
      <c r="A428" s="212">
        <v>254</v>
      </c>
      <c r="B428" s="213">
        <v>1316</v>
      </c>
      <c r="C428" s="214" t="s">
        <v>296</v>
      </c>
      <c r="D428" s="215">
        <v>2</v>
      </c>
    </row>
    <row r="429" spans="1:4" x14ac:dyDescent="0.2">
      <c r="A429" s="212">
        <v>254</v>
      </c>
      <c r="B429" s="213">
        <v>1317</v>
      </c>
      <c r="C429" s="214" t="s">
        <v>296</v>
      </c>
      <c r="D429" s="215">
        <v>1</v>
      </c>
    </row>
    <row r="430" spans="1:4" x14ac:dyDescent="0.2">
      <c r="A430" s="212">
        <v>255</v>
      </c>
      <c r="B430" s="213">
        <v>1320</v>
      </c>
      <c r="C430" s="214" t="s">
        <v>297</v>
      </c>
      <c r="D430" s="215">
        <v>2</v>
      </c>
    </row>
    <row r="431" spans="1:4" x14ac:dyDescent="0.2">
      <c r="A431" s="212">
        <v>255</v>
      </c>
      <c r="B431" s="213">
        <v>1321</v>
      </c>
      <c r="C431" s="214" t="s">
        <v>297</v>
      </c>
      <c r="D431" s="215">
        <v>1</v>
      </c>
    </row>
    <row r="432" spans="1:4" x14ac:dyDescent="0.2">
      <c r="A432" s="212">
        <v>257</v>
      </c>
      <c r="B432" s="213">
        <v>57</v>
      </c>
      <c r="C432" s="214" t="s">
        <v>298</v>
      </c>
      <c r="D432" s="215">
        <v>1</v>
      </c>
    </row>
    <row r="433" spans="1:4" x14ac:dyDescent="0.2">
      <c r="A433" s="212">
        <v>257</v>
      </c>
      <c r="B433" s="213">
        <v>196</v>
      </c>
      <c r="C433" s="214" t="s">
        <v>298</v>
      </c>
      <c r="D433" s="215">
        <v>2</v>
      </c>
    </row>
    <row r="434" spans="1:4" x14ac:dyDescent="0.2">
      <c r="A434" s="212">
        <v>258</v>
      </c>
      <c r="B434" s="213">
        <v>56</v>
      </c>
      <c r="C434" s="214" t="s">
        <v>299</v>
      </c>
      <c r="D434" s="215">
        <v>1</v>
      </c>
    </row>
    <row r="435" spans="1:4" x14ac:dyDescent="0.2">
      <c r="A435" s="212">
        <v>258</v>
      </c>
      <c r="B435" s="213">
        <v>195</v>
      </c>
      <c r="C435" s="214" t="s">
        <v>299</v>
      </c>
      <c r="D435" s="215">
        <v>2</v>
      </c>
    </row>
    <row r="436" spans="1:4" x14ac:dyDescent="0.2">
      <c r="A436" s="212">
        <v>259</v>
      </c>
      <c r="B436" s="213">
        <v>94</v>
      </c>
      <c r="C436" s="214" t="s">
        <v>300</v>
      </c>
      <c r="D436" s="215">
        <v>1</v>
      </c>
    </row>
    <row r="437" spans="1:4" x14ac:dyDescent="0.2">
      <c r="A437" s="212">
        <v>259</v>
      </c>
      <c r="B437" s="213">
        <v>167</v>
      </c>
      <c r="C437" s="214" t="s">
        <v>300</v>
      </c>
      <c r="D437" s="215">
        <v>2</v>
      </c>
    </row>
    <row r="438" spans="1:4" x14ac:dyDescent="0.2">
      <c r="A438" s="212">
        <v>260</v>
      </c>
      <c r="B438" s="213">
        <v>59</v>
      </c>
      <c r="C438" s="214" t="s">
        <v>299</v>
      </c>
      <c r="D438" s="215" t="s">
        <v>479</v>
      </c>
    </row>
    <row r="439" spans="1:4" x14ac:dyDescent="0.2">
      <c r="A439" s="212">
        <v>260</v>
      </c>
      <c r="B439" s="213">
        <v>191</v>
      </c>
      <c r="C439" s="214" t="s">
        <v>299</v>
      </c>
      <c r="D439" s="215" t="s">
        <v>479</v>
      </c>
    </row>
    <row r="440" spans="1:4" x14ac:dyDescent="0.2">
      <c r="A440" s="212">
        <v>261</v>
      </c>
      <c r="B440" s="213">
        <v>55</v>
      </c>
      <c r="C440" s="214" t="s">
        <v>299</v>
      </c>
      <c r="D440" s="215">
        <v>1</v>
      </c>
    </row>
    <row r="441" spans="1:4" x14ac:dyDescent="0.2">
      <c r="A441" s="212">
        <v>261</v>
      </c>
      <c r="B441" s="213">
        <v>194</v>
      </c>
      <c r="C441" s="214" t="s">
        <v>299</v>
      </c>
      <c r="D441" s="215" t="s">
        <v>482</v>
      </c>
    </row>
    <row r="442" spans="1:4" x14ac:dyDescent="0.2">
      <c r="A442" s="212">
        <v>262</v>
      </c>
      <c r="B442" s="213">
        <v>57</v>
      </c>
      <c r="C442" s="214" t="s">
        <v>299</v>
      </c>
      <c r="D442" s="215">
        <v>1</v>
      </c>
    </row>
    <row r="443" spans="1:4" x14ac:dyDescent="0.2">
      <c r="A443" s="212">
        <v>262</v>
      </c>
      <c r="B443" s="213">
        <v>196</v>
      </c>
      <c r="C443" s="214" t="s">
        <v>299</v>
      </c>
      <c r="D443" s="215" t="s">
        <v>484</v>
      </c>
    </row>
    <row r="444" spans="1:4" x14ac:dyDescent="0.2">
      <c r="A444" s="212">
        <v>263</v>
      </c>
      <c r="B444" s="213">
        <v>1010</v>
      </c>
      <c r="C444" s="214" t="s">
        <v>299</v>
      </c>
      <c r="D444" s="215">
        <v>2</v>
      </c>
    </row>
    <row r="445" spans="1:4" x14ac:dyDescent="0.2">
      <c r="A445" s="212">
        <v>263</v>
      </c>
      <c r="B445" s="213">
        <v>1011</v>
      </c>
      <c r="C445" s="214" t="s">
        <v>299</v>
      </c>
      <c r="D445" s="215">
        <v>1</v>
      </c>
    </row>
    <row r="446" spans="1:4" x14ac:dyDescent="0.2">
      <c r="A446" s="212">
        <v>264</v>
      </c>
      <c r="B446" s="213">
        <v>1069</v>
      </c>
      <c r="C446" s="214" t="s">
        <v>299</v>
      </c>
      <c r="D446" s="215">
        <v>1</v>
      </c>
    </row>
    <row r="447" spans="1:4" x14ac:dyDescent="0.2">
      <c r="A447" s="212">
        <v>264</v>
      </c>
      <c r="B447" s="213">
        <v>1070</v>
      </c>
      <c r="C447" s="214" t="s">
        <v>299</v>
      </c>
      <c r="D447" s="215">
        <v>2</v>
      </c>
    </row>
    <row r="448" spans="1:4" x14ac:dyDescent="0.2">
      <c r="A448" s="212">
        <v>265</v>
      </c>
      <c r="B448" s="213">
        <v>190</v>
      </c>
      <c r="C448" s="214" t="s">
        <v>301</v>
      </c>
      <c r="D448" s="215" t="s">
        <v>481</v>
      </c>
    </row>
    <row r="449" spans="1:4" x14ac:dyDescent="0.2">
      <c r="A449" s="212">
        <v>266</v>
      </c>
      <c r="B449" s="213">
        <v>191</v>
      </c>
      <c r="C449" s="214" t="s">
        <v>301</v>
      </c>
      <c r="D449" s="215" t="s">
        <v>241</v>
      </c>
    </row>
    <row r="450" spans="1:4" x14ac:dyDescent="0.2">
      <c r="A450" s="212">
        <v>267</v>
      </c>
      <c r="B450" s="213">
        <v>192</v>
      </c>
      <c r="C450" s="214" t="s">
        <v>301</v>
      </c>
      <c r="D450" s="215" t="s">
        <v>241</v>
      </c>
    </row>
    <row r="451" spans="1:4" x14ac:dyDescent="0.2">
      <c r="A451" s="212">
        <v>268</v>
      </c>
      <c r="B451" s="213">
        <v>193</v>
      </c>
      <c r="C451" s="214" t="s">
        <v>301</v>
      </c>
      <c r="D451" s="215" t="s">
        <v>481</v>
      </c>
    </row>
    <row r="452" spans="1:4" x14ac:dyDescent="0.2">
      <c r="A452" s="212">
        <v>269</v>
      </c>
      <c r="B452" s="213">
        <v>194</v>
      </c>
      <c r="C452" s="214" t="s">
        <v>301</v>
      </c>
      <c r="D452" s="215" t="s">
        <v>241</v>
      </c>
    </row>
    <row r="453" spans="1:4" x14ac:dyDescent="0.2">
      <c r="A453" s="212">
        <v>270</v>
      </c>
      <c r="B453" s="213">
        <v>196</v>
      </c>
      <c r="C453" s="214" t="s">
        <v>301</v>
      </c>
      <c r="D453" s="215" t="s">
        <v>481</v>
      </c>
    </row>
    <row r="454" spans="1:4" x14ac:dyDescent="0.2">
      <c r="A454" s="212">
        <v>271</v>
      </c>
      <c r="B454" s="213">
        <v>1088</v>
      </c>
      <c r="C454" s="214" t="s">
        <v>301</v>
      </c>
      <c r="D454" s="215" t="s">
        <v>241</v>
      </c>
    </row>
    <row r="455" spans="1:4" x14ac:dyDescent="0.2">
      <c r="A455" s="212">
        <v>272</v>
      </c>
      <c r="B455" s="213">
        <v>1089</v>
      </c>
      <c r="C455" s="214" t="s">
        <v>301</v>
      </c>
      <c r="D455" s="215" t="s">
        <v>241</v>
      </c>
    </row>
    <row r="456" spans="1:4" x14ac:dyDescent="0.2">
      <c r="A456" s="212">
        <v>273</v>
      </c>
      <c r="B456" s="213">
        <v>1090</v>
      </c>
      <c r="C456" s="214" t="s">
        <v>301</v>
      </c>
      <c r="D456" s="215" t="s">
        <v>241</v>
      </c>
    </row>
    <row r="457" spans="1:4" x14ac:dyDescent="0.2">
      <c r="A457" s="212">
        <v>274</v>
      </c>
      <c r="B457" s="213">
        <v>1115</v>
      </c>
      <c r="C457" s="214" t="s">
        <v>301</v>
      </c>
      <c r="D457" s="215" t="s">
        <v>241</v>
      </c>
    </row>
    <row r="458" spans="1:4" x14ac:dyDescent="0.2">
      <c r="A458" s="212">
        <v>276</v>
      </c>
      <c r="B458" s="213">
        <v>1347</v>
      </c>
      <c r="C458" s="214" t="s">
        <v>301</v>
      </c>
      <c r="D458" s="215" t="s">
        <v>241</v>
      </c>
    </row>
    <row r="459" spans="1:4" x14ac:dyDescent="0.2">
      <c r="A459" s="212">
        <v>277</v>
      </c>
      <c r="B459" s="213">
        <v>52</v>
      </c>
      <c r="C459" s="214" t="s">
        <v>302</v>
      </c>
      <c r="D459" s="215" t="s">
        <v>241</v>
      </c>
    </row>
    <row r="460" spans="1:4" x14ac:dyDescent="0.2">
      <c r="A460" s="212">
        <v>278</v>
      </c>
      <c r="B460" s="213">
        <v>105</v>
      </c>
      <c r="C460" s="214" t="s">
        <v>303</v>
      </c>
      <c r="D460" s="215" t="s">
        <v>241</v>
      </c>
    </row>
    <row r="461" spans="1:4" x14ac:dyDescent="0.2">
      <c r="A461" s="212">
        <v>279</v>
      </c>
      <c r="B461" s="213">
        <v>16</v>
      </c>
      <c r="C461" s="214" t="s">
        <v>304</v>
      </c>
      <c r="D461" s="215" t="s">
        <v>241</v>
      </c>
    </row>
    <row r="462" spans="1:4" x14ac:dyDescent="0.2">
      <c r="A462" s="212">
        <v>280</v>
      </c>
      <c r="B462" s="213">
        <v>170</v>
      </c>
      <c r="C462" s="214" t="s">
        <v>305</v>
      </c>
      <c r="D462" s="215" t="s">
        <v>479</v>
      </c>
    </row>
    <row r="463" spans="1:4" x14ac:dyDescent="0.2">
      <c r="A463" s="212">
        <v>281</v>
      </c>
      <c r="B463" s="213">
        <v>11</v>
      </c>
      <c r="C463" s="214" t="s">
        <v>306</v>
      </c>
      <c r="D463" s="215">
        <v>2</v>
      </c>
    </row>
    <row r="464" spans="1:4" x14ac:dyDescent="0.2">
      <c r="A464" s="212">
        <v>281</v>
      </c>
      <c r="B464" s="213">
        <v>95</v>
      </c>
      <c r="C464" s="214" t="s">
        <v>306</v>
      </c>
      <c r="D464" s="215">
        <v>1</v>
      </c>
    </row>
    <row r="465" spans="1:4" x14ac:dyDescent="0.2">
      <c r="A465" s="212">
        <v>283</v>
      </c>
      <c r="B465" s="213">
        <v>1016</v>
      </c>
      <c r="C465" s="214" t="s">
        <v>307</v>
      </c>
      <c r="D465" s="215">
        <v>1</v>
      </c>
    </row>
    <row r="466" spans="1:4" x14ac:dyDescent="0.2">
      <c r="A466" s="212">
        <v>283</v>
      </c>
      <c r="B466" s="213">
        <v>1017</v>
      </c>
      <c r="C466" s="214" t="s">
        <v>307</v>
      </c>
      <c r="D466" s="215">
        <v>2</v>
      </c>
    </row>
    <row r="467" spans="1:4" x14ac:dyDescent="0.2">
      <c r="A467" s="212">
        <v>284</v>
      </c>
      <c r="B467" s="213">
        <v>177</v>
      </c>
      <c r="C467" s="214" t="s">
        <v>248</v>
      </c>
      <c r="D467" s="215" t="s">
        <v>241</v>
      </c>
    </row>
    <row r="468" spans="1:4" x14ac:dyDescent="0.2">
      <c r="A468" s="212">
        <v>285</v>
      </c>
      <c r="B468" s="213">
        <v>178</v>
      </c>
      <c r="C468" s="214" t="s">
        <v>248</v>
      </c>
      <c r="D468" s="215" t="s">
        <v>479</v>
      </c>
    </row>
    <row r="469" spans="1:4" x14ac:dyDescent="0.2">
      <c r="A469" s="212">
        <v>286</v>
      </c>
      <c r="B469" s="213">
        <v>103</v>
      </c>
      <c r="C469" s="214" t="s">
        <v>308</v>
      </c>
      <c r="D469" s="215" t="s">
        <v>241</v>
      </c>
    </row>
    <row r="470" spans="1:4" x14ac:dyDescent="0.2">
      <c r="A470" s="212">
        <v>287</v>
      </c>
      <c r="B470" s="213">
        <v>1364</v>
      </c>
      <c r="C470" s="214" t="s">
        <v>309</v>
      </c>
      <c r="D470" s="215" t="s">
        <v>241</v>
      </c>
    </row>
    <row r="471" spans="1:4" x14ac:dyDescent="0.2">
      <c r="A471" s="212">
        <v>287</v>
      </c>
      <c r="B471" s="213">
        <v>1402</v>
      </c>
      <c r="C471" s="214" t="s">
        <v>309</v>
      </c>
      <c r="D471" s="215" t="s">
        <v>241</v>
      </c>
    </row>
    <row r="472" spans="1:4" x14ac:dyDescent="0.2">
      <c r="A472" s="212">
        <v>288</v>
      </c>
      <c r="B472" s="213">
        <v>1036</v>
      </c>
      <c r="C472" s="214" t="s">
        <v>310</v>
      </c>
      <c r="D472" s="215" t="s">
        <v>241</v>
      </c>
    </row>
    <row r="473" spans="1:4" x14ac:dyDescent="0.2">
      <c r="A473" s="212">
        <v>289</v>
      </c>
      <c r="B473" s="213">
        <v>1041</v>
      </c>
      <c r="C473" s="214" t="s">
        <v>310</v>
      </c>
      <c r="D473" s="215" t="s">
        <v>241</v>
      </c>
    </row>
    <row r="474" spans="1:4" x14ac:dyDescent="0.2">
      <c r="A474" s="212">
        <v>290</v>
      </c>
      <c r="B474" s="213">
        <v>1050</v>
      </c>
      <c r="C474" s="214" t="s">
        <v>310</v>
      </c>
      <c r="D474" s="215" t="s">
        <v>241</v>
      </c>
    </row>
    <row r="475" spans="1:4" x14ac:dyDescent="0.2">
      <c r="A475" s="212">
        <v>291</v>
      </c>
      <c r="B475" s="213">
        <v>1051</v>
      </c>
      <c r="C475" s="214" t="s">
        <v>310</v>
      </c>
      <c r="D475" s="215" t="s">
        <v>241</v>
      </c>
    </row>
    <row r="476" spans="1:4" x14ac:dyDescent="0.2">
      <c r="A476" s="212">
        <v>292</v>
      </c>
      <c r="B476" s="213">
        <v>1052</v>
      </c>
      <c r="C476" s="214" t="s">
        <v>310</v>
      </c>
      <c r="D476" s="215" t="s">
        <v>241</v>
      </c>
    </row>
    <row r="477" spans="1:4" x14ac:dyDescent="0.2">
      <c r="A477" s="212">
        <v>297</v>
      </c>
      <c r="B477" s="213">
        <v>1367</v>
      </c>
      <c r="C477" s="214" t="s">
        <v>310</v>
      </c>
      <c r="D477" s="215" t="s">
        <v>241</v>
      </c>
    </row>
    <row r="478" spans="1:4" x14ac:dyDescent="0.2">
      <c r="A478" s="212">
        <v>298</v>
      </c>
      <c r="B478" s="213">
        <v>1368</v>
      </c>
      <c r="C478" s="214" t="s">
        <v>310</v>
      </c>
      <c r="D478" s="215" t="s">
        <v>241</v>
      </c>
    </row>
    <row r="479" spans="1:4" x14ac:dyDescent="0.2">
      <c r="A479" s="212">
        <v>299</v>
      </c>
      <c r="B479" s="213">
        <v>1053</v>
      </c>
      <c r="C479" s="214" t="s">
        <v>310</v>
      </c>
      <c r="D479" s="215" t="s">
        <v>241</v>
      </c>
    </row>
    <row r="480" spans="1:4" x14ac:dyDescent="0.2">
      <c r="A480" s="212">
        <v>300</v>
      </c>
      <c r="B480" s="213">
        <v>1080</v>
      </c>
      <c r="C480" s="214" t="s">
        <v>311</v>
      </c>
      <c r="D480" s="215">
        <v>1</v>
      </c>
    </row>
    <row r="481" spans="1:4" x14ac:dyDescent="0.2">
      <c r="A481" s="212">
        <v>300</v>
      </c>
      <c r="B481" s="213">
        <v>1081</v>
      </c>
      <c r="C481" s="214" t="s">
        <v>311</v>
      </c>
      <c r="D481" s="215">
        <v>1</v>
      </c>
    </row>
    <row r="482" spans="1:4" x14ac:dyDescent="0.2">
      <c r="A482" s="212">
        <v>301</v>
      </c>
      <c r="B482" s="213">
        <v>1095</v>
      </c>
      <c r="C482" s="214" t="s">
        <v>312</v>
      </c>
      <c r="D482" s="215">
        <v>1</v>
      </c>
    </row>
    <row r="483" spans="1:4" x14ac:dyDescent="0.2">
      <c r="A483" s="212">
        <v>301</v>
      </c>
      <c r="B483" s="213">
        <v>1096</v>
      </c>
      <c r="C483" s="214" t="s">
        <v>312</v>
      </c>
      <c r="D483" s="215">
        <v>1</v>
      </c>
    </row>
    <row r="484" spans="1:4" x14ac:dyDescent="0.2">
      <c r="A484" s="212">
        <v>302</v>
      </c>
      <c r="B484" s="213">
        <v>1101</v>
      </c>
      <c r="C484" s="214" t="s">
        <v>313</v>
      </c>
      <c r="D484" s="215">
        <v>1</v>
      </c>
    </row>
    <row r="485" spans="1:4" x14ac:dyDescent="0.2">
      <c r="A485" s="212">
        <v>302</v>
      </c>
      <c r="B485" s="213">
        <v>1102</v>
      </c>
      <c r="C485" s="214" t="s">
        <v>313</v>
      </c>
      <c r="D485" s="215">
        <v>1</v>
      </c>
    </row>
    <row r="486" spans="1:4" x14ac:dyDescent="0.2">
      <c r="A486" s="212">
        <v>303</v>
      </c>
      <c r="B486" s="213">
        <v>1054</v>
      </c>
      <c r="C486" s="214" t="s">
        <v>310</v>
      </c>
      <c r="D486" s="215" t="s">
        <v>241</v>
      </c>
    </row>
    <row r="487" spans="1:4" x14ac:dyDescent="0.2">
      <c r="A487" s="212">
        <v>304</v>
      </c>
      <c r="B487" s="213">
        <v>1083</v>
      </c>
      <c r="C487" s="214" t="s">
        <v>310</v>
      </c>
      <c r="D487" s="215" t="s">
        <v>241</v>
      </c>
    </row>
    <row r="488" spans="1:4" x14ac:dyDescent="0.2">
      <c r="A488" s="212">
        <v>305</v>
      </c>
      <c r="B488" s="213">
        <v>1084</v>
      </c>
      <c r="C488" s="214" t="s">
        <v>314</v>
      </c>
      <c r="D488" s="215">
        <v>1</v>
      </c>
    </row>
    <row r="489" spans="1:4" x14ac:dyDescent="0.2">
      <c r="A489" s="212">
        <v>305</v>
      </c>
      <c r="B489" s="213">
        <v>1085</v>
      </c>
      <c r="C489" s="214" t="s">
        <v>314</v>
      </c>
      <c r="D489" s="215">
        <v>2</v>
      </c>
    </row>
    <row r="490" spans="1:4" x14ac:dyDescent="0.2">
      <c r="A490" s="212">
        <v>306</v>
      </c>
      <c r="B490" s="213">
        <v>1086</v>
      </c>
      <c r="C490" s="214" t="s">
        <v>314</v>
      </c>
      <c r="D490" s="215">
        <v>1</v>
      </c>
    </row>
    <row r="491" spans="1:4" x14ac:dyDescent="0.2">
      <c r="A491" s="212">
        <v>306</v>
      </c>
      <c r="B491" s="213">
        <v>1087</v>
      </c>
      <c r="C491" s="214" t="s">
        <v>314</v>
      </c>
      <c r="D491" s="215">
        <v>2</v>
      </c>
    </row>
    <row r="492" spans="1:4" x14ac:dyDescent="0.2">
      <c r="A492" s="212">
        <v>307</v>
      </c>
      <c r="B492" s="213">
        <v>1091</v>
      </c>
      <c r="C492" s="214" t="s">
        <v>314</v>
      </c>
      <c r="D492" s="215">
        <v>1</v>
      </c>
    </row>
    <row r="493" spans="1:4" x14ac:dyDescent="0.2">
      <c r="A493" s="212">
        <v>307</v>
      </c>
      <c r="B493" s="213">
        <v>1092</v>
      </c>
      <c r="C493" s="214" t="s">
        <v>314</v>
      </c>
      <c r="D493" s="215">
        <v>2</v>
      </c>
    </row>
    <row r="494" spans="1:4" x14ac:dyDescent="0.2">
      <c r="A494" s="212">
        <v>308</v>
      </c>
      <c r="B494" s="213">
        <v>1093</v>
      </c>
      <c r="C494" s="214" t="s">
        <v>314</v>
      </c>
      <c r="D494" s="215">
        <v>1</v>
      </c>
    </row>
    <row r="495" spans="1:4" x14ac:dyDescent="0.2">
      <c r="A495" s="212">
        <v>308</v>
      </c>
      <c r="B495" s="213">
        <v>1094</v>
      </c>
      <c r="C495" s="214" t="s">
        <v>314</v>
      </c>
      <c r="D495" s="215">
        <v>2</v>
      </c>
    </row>
    <row r="496" spans="1:4" x14ac:dyDescent="0.2">
      <c r="A496" s="212">
        <v>309</v>
      </c>
      <c r="B496" s="213">
        <v>1098</v>
      </c>
      <c r="C496" s="214" t="s">
        <v>315</v>
      </c>
      <c r="D496" s="215">
        <v>1</v>
      </c>
    </row>
    <row r="497" spans="1:4" x14ac:dyDescent="0.2">
      <c r="A497" s="212">
        <v>309</v>
      </c>
      <c r="B497" s="213">
        <v>1099</v>
      </c>
      <c r="C497" s="214" t="s">
        <v>315</v>
      </c>
      <c r="D497" s="215">
        <v>1</v>
      </c>
    </row>
    <row r="498" spans="1:4" x14ac:dyDescent="0.2">
      <c r="A498" s="212">
        <v>310</v>
      </c>
      <c r="B498" s="213">
        <v>1155</v>
      </c>
      <c r="C498" s="214" t="s">
        <v>316</v>
      </c>
      <c r="D498" s="215">
        <v>2</v>
      </c>
    </row>
    <row r="499" spans="1:4" x14ac:dyDescent="0.2">
      <c r="A499" s="212">
        <v>310</v>
      </c>
      <c r="B499" s="213">
        <v>1156</v>
      </c>
      <c r="C499" s="214" t="s">
        <v>316</v>
      </c>
      <c r="D499" s="215">
        <v>1</v>
      </c>
    </row>
    <row r="500" spans="1:4" x14ac:dyDescent="0.2">
      <c r="A500" s="212">
        <v>312</v>
      </c>
      <c r="B500" s="213">
        <v>1154</v>
      </c>
      <c r="C500" s="214" t="s">
        <v>317</v>
      </c>
      <c r="D500" s="215">
        <v>2</v>
      </c>
    </row>
    <row r="501" spans="1:4" x14ac:dyDescent="0.2">
      <c r="A501" s="212">
        <v>313</v>
      </c>
      <c r="B501" s="213">
        <v>1006</v>
      </c>
      <c r="C501" s="214" t="s">
        <v>318</v>
      </c>
      <c r="D501" s="215" t="s">
        <v>241</v>
      </c>
    </row>
    <row r="502" spans="1:4" x14ac:dyDescent="0.2">
      <c r="A502" s="212">
        <v>314</v>
      </c>
      <c r="B502" s="213">
        <v>104</v>
      </c>
      <c r="C502" s="214" t="s">
        <v>319</v>
      </c>
      <c r="D502" s="215" t="s">
        <v>479</v>
      </c>
    </row>
    <row r="503" spans="1:4" x14ac:dyDescent="0.2">
      <c r="A503" s="212">
        <v>315</v>
      </c>
      <c r="B503" s="213">
        <v>178</v>
      </c>
      <c r="C503" s="214" t="s">
        <v>320</v>
      </c>
      <c r="D503" s="215" t="s">
        <v>479</v>
      </c>
    </row>
    <row r="504" spans="1:4" x14ac:dyDescent="0.2">
      <c r="A504" s="212">
        <v>315</v>
      </c>
      <c r="B504" s="213">
        <v>227</v>
      </c>
      <c r="C504" s="214" t="s">
        <v>320</v>
      </c>
      <c r="D504" s="215" t="s">
        <v>479</v>
      </c>
    </row>
    <row r="505" spans="1:4" x14ac:dyDescent="0.2">
      <c r="A505" s="212">
        <v>316</v>
      </c>
      <c r="B505" s="213">
        <v>53</v>
      </c>
      <c r="C505" s="214" t="s">
        <v>321</v>
      </c>
      <c r="D505" s="215">
        <v>2</v>
      </c>
    </row>
    <row r="506" spans="1:4" x14ac:dyDescent="0.2">
      <c r="A506" s="212">
        <v>316</v>
      </c>
      <c r="B506" s="213">
        <v>198</v>
      </c>
      <c r="C506" s="214" t="s">
        <v>321</v>
      </c>
      <c r="D506" s="215">
        <v>1</v>
      </c>
    </row>
    <row r="507" spans="1:4" x14ac:dyDescent="0.2">
      <c r="A507" s="212">
        <v>317</v>
      </c>
      <c r="B507" s="213">
        <v>70</v>
      </c>
      <c r="C507" s="214" t="s">
        <v>321</v>
      </c>
      <c r="D507" s="215" t="s">
        <v>484</v>
      </c>
    </row>
    <row r="508" spans="1:4" x14ac:dyDescent="0.2">
      <c r="A508" s="212">
        <v>317</v>
      </c>
      <c r="B508" s="213">
        <v>183</v>
      </c>
      <c r="C508" s="214" t="s">
        <v>321</v>
      </c>
      <c r="D508" s="215" t="s">
        <v>485</v>
      </c>
    </row>
    <row r="509" spans="1:4" x14ac:dyDescent="0.2">
      <c r="A509" s="212">
        <v>318</v>
      </c>
      <c r="B509" s="213">
        <v>74</v>
      </c>
      <c r="C509" s="214" t="s">
        <v>321</v>
      </c>
      <c r="D509" s="215">
        <v>1</v>
      </c>
    </row>
    <row r="510" spans="1:4" x14ac:dyDescent="0.2">
      <c r="A510" s="212">
        <v>318</v>
      </c>
      <c r="B510" s="213">
        <v>180</v>
      </c>
      <c r="C510" s="214" t="s">
        <v>321</v>
      </c>
      <c r="D510" s="215">
        <v>1</v>
      </c>
    </row>
    <row r="511" spans="1:4" x14ac:dyDescent="0.2">
      <c r="A511" s="212">
        <v>319</v>
      </c>
      <c r="B511" s="213">
        <v>71</v>
      </c>
      <c r="C511" s="214" t="s">
        <v>322</v>
      </c>
      <c r="D511" s="215" t="s">
        <v>488</v>
      </c>
    </row>
    <row r="512" spans="1:4" x14ac:dyDescent="0.2">
      <c r="A512" s="212">
        <v>319</v>
      </c>
      <c r="B512" s="213">
        <v>183</v>
      </c>
      <c r="C512" s="214" t="s">
        <v>322</v>
      </c>
      <c r="D512" s="215" t="s">
        <v>486</v>
      </c>
    </row>
    <row r="513" spans="1:4" x14ac:dyDescent="0.2">
      <c r="A513" s="212">
        <v>320</v>
      </c>
      <c r="B513" s="213">
        <v>72</v>
      </c>
      <c r="C513" s="214" t="s">
        <v>321</v>
      </c>
      <c r="D513" s="215">
        <v>2</v>
      </c>
    </row>
    <row r="514" spans="1:4" x14ac:dyDescent="0.2">
      <c r="A514" s="212">
        <v>320</v>
      </c>
      <c r="B514" s="213">
        <v>184</v>
      </c>
      <c r="C514" s="214" t="s">
        <v>321</v>
      </c>
      <c r="D514" s="215">
        <v>1</v>
      </c>
    </row>
    <row r="515" spans="1:4" x14ac:dyDescent="0.2">
      <c r="A515" s="212">
        <v>321</v>
      </c>
      <c r="B515" s="213">
        <v>1004</v>
      </c>
      <c r="C515" s="214" t="s">
        <v>321</v>
      </c>
      <c r="D515" s="215">
        <v>1</v>
      </c>
    </row>
    <row r="516" spans="1:4" x14ac:dyDescent="0.2">
      <c r="A516" s="212">
        <v>321</v>
      </c>
      <c r="B516" s="213">
        <v>1005</v>
      </c>
      <c r="C516" s="214" t="s">
        <v>321</v>
      </c>
      <c r="D516" s="215">
        <v>1</v>
      </c>
    </row>
    <row r="517" spans="1:4" x14ac:dyDescent="0.2">
      <c r="A517" s="212">
        <v>322</v>
      </c>
      <c r="B517" s="213">
        <v>1073</v>
      </c>
      <c r="C517" s="214" t="s">
        <v>321</v>
      </c>
      <c r="D517" s="215">
        <v>1</v>
      </c>
    </row>
    <row r="518" spans="1:4" x14ac:dyDescent="0.2">
      <c r="A518" s="212">
        <v>322</v>
      </c>
      <c r="B518" s="213">
        <v>1074</v>
      </c>
      <c r="C518" s="214" t="s">
        <v>321</v>
      </c>
      <c r="D518" s="215">
        <v>1</v>
      </c>
    </row>
    <row r="519" spans="1:4" x14ac:dyDescent="0.2">
      <c r="A519" s="212">
        <v>323</v>
      </c>
      <c r="B519" s="213">
        <v>1284</v>
      </c>
      <c r="C519" s="214" t="s">
        <v>321</v>
      </c>
      <c r="D519" s="215">
        <v>1</v>
      </c>
    </row>
    <row r="520" spans="1:4" x14ac:dyDescent="0.2">
      <c r="A520" s="212">
        <v>323</v>
      </c>
      <c r="B520" s="213">
        <v>1285</v>
      </c>
      <c r="C520" s="214" t="s">
        <v>321</v>
      </c>
      <c r="D520" s="215" t="s">
        <v>487</v>
      </c>
    </row>
    <row r="521" spans="1:4" x14ac:dyDescent="0.2">
      <c r="A521" s="212">
        <v>324</v>
      </c>
      <c r="B521" s="213">
        <v>1007</v>
      </c>
      <c r="C521" s="214" t="s">
        <v>323</v>
      </c>
      <c r="D521" s="215">
        <v>1</v>
      </c>
    </row>
    <row r="522" spans="1:4" x14ac:dyDescent="0.2">
      <c r="A522" s="212">
        <v>325</v>
      </c>
      <c r="B522" s="213">
        <v>183</v>
      </c>
      <c r="C522" s="214" t="s">
        <v>324</v>
      </c>
      <c r="D522" s="215">
        <v>1</v>
      </c>
    </row>
    <row r="523" spans="1:4" x14ac:dyDescent="0.2">
      <c r="A523" s="212">
        <v>325</v>
      </c>
      <c r="B523" s="213">
        <v>186</v>
      </c>
      <c r="C523" s="214" t="s">
        <v>324</v>
      </c>
      <c r="D523" s="215">
        <v>1</v>
      </c>
    </row>
    <row r="524" spans="1:4" x14ac:dyDescent="0.2">
      <c r="A524" s="212">
        <v>325</v>
      </c>
      <c r="B524" s="213">
        <v>206</v>
      </c>
      <c r="C524" s="214" t="s">
        <v>324</v>
      </c>
      <c r="D524" s="215">
        <v>2</v>
      </c>
    </row>
    <row r="525" spans="1:4" x14ac:dyDescent="0.2">
      <c r="A525" s="212">
        <v>326</v>
      </c>
      <c r="B525" s="213">
        <v>184</v>
      </c>
      <c r="C525" s="214" t="s">
        <v>324</v>
      </c>
      <c r="D525" s="215">
        <v>1</v>
      </c>
    </row>
    <row r="526" spans="1:4" x14ac:dyDescent="0.2">
      <c r="A526" s="212">
        <v>326</v>
      </c>
      <c r="B526" s="213">
        <v>187</v>
      </c>
      <c r="C526" s="214" t="s">
        <v>324</v>
      </c>
      <c r="D526" s="215" t="s">
        <v>484</v>
      </c>
    </row>
    <row r="527" spans="1:4" x14ac:dyDescent="0.2">
      <c r="A527" s="212">
        <v>326</v>
      </c>
      <c r="B527" s="213">
        <v>210</v>
      </c>
      <c r="C527" s="214" t="s">
        <v>324</v>
      </c>
      <c r="D527" s="215" t="s">
        <v>484</v>
      </c>
    </row>
    <row r="528" spans="1:4" x14ac:dyDescent="0.2">
      <c r="A528" s="212">
        <v>327</v>
      </c>
      <c r="B528" s="213">
        <v>135</v>
      </c>
      <c r="C528" s="214" t="s">
        <v>324</v>
      </c>
      <c r="D528" s="215">
        <v>1</v>
      </c>
    </row>
    <row r="529" spans="1:4" x14ac:dyDescent="0.2">
      <c r="A529" s="212">
        <v>327</v>
      </c>
      <c r="B529" s="213">
        <v>198</v>
      </c>
      <c r="C529" s="214" t="s">
        <v>324</v>
      </c>
      <c r="D529" s="215">
        <v>1</v>
      </c>
    </row>
    <row r="530" spans="1:4" x14ac:dyDescent="0.2">
      <c r="A530" s="212">
        <v>327</v>
      </c>
      <c r="B530" s="213">
        <v>222</v>
      </c>
      <c r="C530" s="214" t="s">
        <v>324</v>
      </c>
      <c r="D530" s="215">
        <v>2</v>
      </c>
    </row>
    <row r="531" spans="1:4" x14ac:dyDescent="0.2">
      <c r="A531" s="212">
        <v>328</v>
      </c>
      <c r="B531" s="213">
        <v>1022</v>
      </c>
      <c r="C531" s="214" t="s">
        <v>324</v>
      </c>
      <c r="D531" s="215">
        <v>1</v>
      </c>
    </row>
    <row r="532" spans="1:4" x14ac:dyDescent="0.2">
      <c r="A532" s="212">
        <v>328</v>
      </c>
      <c r="B532" s="213">
        <v>1023</v>
      </c>
      <c r="C532" s="214" t="s">
        <v>324</v>
      </c>
      <c r="D532" s="215">
        <v>2</v>
      </c>
    </row>
    <row r="533" spans="1:4" x14ac:dyDescent="0.2">
      <c r="A533" s="212">
        <v>328</v>
      </c>
      <c r="B533" s="213">
        <v>1024</v>
      </c>
      <c r="C533" s="214" t="s">
        <v>324</v>
      </c>
      <c r="D533" s="215">
        <v>1</v>
      </c>
    </row>
    <row r="534" spans="1:4" x14ac:dyDescent="0.2">
      <c r="A534" s="212">
        <v>329</v>
      </c>
      <c r="B534" s="213">
        <v>1027</v>
      </c>
      <c r="C534" s="214" t="s">
        <v>324</v>
      </c>
      <c r="D534" s="215">
        <v>1</v>
      </c>
    </row>
    <row r="535" spans="1:4" x14ac:dyDescent="0.2">
      <c r="A535" s="212">
        <v>329</v>
      </c>
      <c r="B535" s="213">
        <v>1028</v>
      </c>
      <c r="C535" s="214" t="s">
        <v>324</v>
      </c>
      <c r="D535" s="215">
        <v>2</v>
      </c>
    </row>
    <row r="536" spans="1:4" x14ac:dyDescent="0.2">
      <c r="A536" s="212">
        <v>329</v>
      </c>
      <c r="B536" s="213">
        <v>1029</v>
      </c>
      <c r="C536" s="214" t="s">
        <v>324</v>
      </c>
      <c r="D536" s="215">
        <v>1</v>
      </c>
    </row>
    <row r="537" spans="1:4" x14ac:dyDescent="0.2">
      <c r="A537" s="212">
        <v>330</v>
      </c>
      <c r="B537" s="213">
        <v>1075</v>
      </c>
      <c r="C537" s="214" t="s">
        <v>324</v>
      </c>
      <c r="D537" s="215">
        <v>2</v>
      </c>
    </row>
    <row r="538" spans="1:4" x14ac:dyDescent="0.2">
      <c r="A538" s="212">
        <v>330</v>
      </c>
      <c r="B538" s="213">
        <v>1076</v>
      </c>
      <c r="C538" s="214" t="s">
        <v>324</v>
      </c>
      <c r="D538" s="215">
        <v>1</v>
      </c>
    </row>
    <row r="539" spans="1:4" x14ac:dyDescent="0.2">
      <c r="A539" s="212">
        <v>330</v>
      </c>
      <c r="B539" s="213">
        <v>1077</v>
      </c>
      <c r="C539" s="214" t="s">
        <v>324</v>
      </c>
      <c r="D539" s="215">
        <v>2</v>
      </c>
    </row>
    <row r="540" spans="1:4" x14ac:dyDescent="0.2">
      <c r="A540" s="212">
        <v>331</v>
      </c>
      <c r="B540" s="213">
        <v>1167</v>
      </c>
      <c r="C540" s="214" t="s">
        <v>324</v>
      </c>
      <c r="D540" s="215">
        <v>1</v>
      </c>
    </row>
    <row r="541" spans="1:4" x14ac:dyDescent="0.2">
      <c r="A541" s="212">
        <v>331</v>
      </c>
      <c r="B541" s="213">
        <v>1168</v>
      </c>
      <c r="C541" s="214" t="s">
        <v>324</v>
      </c>
      <c r="D541" s="215">
        <v>1</v>
      </c>
    </row>
    <row r="542" spans="1:4" x14ac:dyDescent="0.2">
      <c r="A542" s="212">
        <v>331</v>
      </c>
      <c r="B542" s="213">
        <v>1169</v>
      </c>
      <c r="C542" s="214" t="s">
        <v>324</v>
      </c>
      <c r="D542" s="215">
        <v>2</v>
      </c>
    </row>
    <row r="543" spans="1:4" x14ac:dyDescent="0.2">
      <c r="A543" s="212">
        <v>332</v>
      </c>
      <c r="B543" s="213">
        <v>1235</v>
      </c>
      <c r="C543" s="214" t="s">
        <v>324</v>
      </c>
      <c r="D543" s="215" t="s">
        <v>479</v>
      </c>
    </row>
    <row r="544" spans="1:4" x14ac:dyDescent="0.2">
      <c r="A544" s="212">
        <v>332</v>
      </c>
      <c r="B544" s="213">
        <v>1236</v>
      </c>
      <c r="C544" s="214" t="s">
        <v>324</v>
      </c>
      <c r="D544" s="215" t="s">
        <v>479</v>
      </c>
    </row>
    <row r="545" spans="1:4" x14ac:dyDescent="0.2">
      <c r="A545" s="212">
        <v>332</v>
      </c>
      <c r="B545" s="213">
        <v>1237</v>
      </c>
      <c r="C545" s="214" t="s">
        <v>324</v>
      </c>
      <c r="D545" s="215" t="s">
        <v>479</v>
      </c>
    </row>
    <row r="546" spans="1:4" x14ac:dyDescent="0.2">
      <c r="A546" s="212">
        <v>334</v>
      </c>
      <c r="B546" s="213">
        <v>1131</v>
      </c>
      <c r="C546" s="214" t="s">
        <v>325</v>
      </c>
      <c r="D546" s="215">
        <v>1</v>
      </c>
    </row>
    <row r="547" spans="1:4" x14ac:dyDescent="0.2">
      <c r="A547" s="212">
        <v>334</v>
      </c>
      <c r="B547" s="213">
        <v>1132</v>
      </c>
      <c r="C547" s="214" t="s">
        <v>325</v>
      </c>
      <c r="D547" s="215">
        <v>1</v>
      </c>
    </row>
    <row r="548" spans="1:4" x14ac:dyDescent="0.2">
      <c r="A548" s="212">
        <v>334</v>
      </c>
      <c r="B548" s="213">
        <v>1133</v>
      </c>
      <c r="C548" s="214" t="s">
        <v>325</v>
      </c>
      <c r="D548" s="215">
        <v>2</v>
      </c>
    </row>
    <row r="549" spans="1:4" x14ac:dyDescent="0.2">
      <c r="A549" s="212">
        <v>335</v>
      </c>
      <c r="B549" s="213">
        <v>18</v>
      </c>
      <c r="C549" s="214" t="s">
        <v>326</v>
      </c>
      <c r="D549" s="215">
        <v>1</v>
      </c>
    </row>
    <row r="550" spans="1:4" x14ac:dyDescent="0.2">
      <c r="A550" s="212">
        <v>336</v>
      </c>
      <c r="B550" s="213">
        <v>20</v>
      </c>
      <c r="C550" s="214" t="s">
        <v>327</v>
      </c>
      <c r="D550" s="215" t="s">
        <v>241</v>
      </c>
    </row>
    <row r="551" spans="1:4" x14ac:dyDescent="0.2">
      <c r="A551" s="212">
        <v>337</v>
      </c>
      <c r="B551" s="213">
        <v>82</v>
      </c>
      <c r="C551" s="214" t="s">
        <v>327</v>
      </c>
      <c r="D551" s="215" t="s">
        <v>241</v>
      </c>
    </row>
    <row r="552" spans="1:4" x14ac:dyDescent="0.2">
      <c r="A552" s="212">
        <v>338</v>
      </c>
      <c r="B552" s="213">
        <v>1365</v>
      </c>
      <c r="C552" s="214" t="s">
        <v>328</v>
      </c>
      <c r="D552" s="215">
        <v>2</v>
      </c>
    </row>
    <row r="553" spans="1:4" x14ac:dyDescent="0.2">
      <c r="A553" s="212">
        <v>338</v>
      </c>
      <c r="B553" s="213">
        <v>1366</v>
      </c>
      <c r="C553" s="214" t="s">
        <v>328</v>
      </c>
      <c r="D553" s="215">
        <v>1</v>
      </c>
    </row>
    <row r="554" spans="1:4" x14ac:dyDescent="0.2">
      <c r="A554" s="212">
        <v>339</v>
      </c>
      <c r="B554" s="213">
        <v>1025</v>
      </c>
      <c r="C554" s="214" t="s">
        <v>329</v>
      </c>
      <c r="D554" s="215" t="s">
        <v>241</v>
      </c>
    </row>
    <row r="555" spans="1:4" x14ac:dyDescent="0.2">
      <c r="A555" s="212">
        <v>340</v>
      </c>
      <c r="B555" s="213">
        <v>1030</v>
      </c>
      <c r="C555" s="214" t="s">
        <v>329</v>
      </c>
      <c r="D555" s="215" t="s">
        <v>241</v>
      </c>
    </row>
    <row r="556" spans="1:4" x14ac:dyDescent="0.2">
      <c r="A556" s="212">
        <v>341</v>
      </c>
      <c r="B556" s="213">
        <v>1032</v>
      </c>
      <c r="C556" s="214" t="s">
        <v>329</v>
      </c>
      <c r="D556" s="215" t="s">
        <v>241</v>
      </c>
    </row>
    <row r="557" spans="1:4" x14ac:dyDescent="0.2">
      <c r="A557" s="212">
        <v>342</v>
      </c>
      <c r="B557" s="213">
        <v>1123</v>
      </c>
      <c r="C557" s="214" t="s">
        <v>330</v>
      </c>
      <c r="D557" s="215">
        <v>2</v>
      </c>
    </row>
    <row r="558" spans="1:4" x14ac:dyDescent="0.2">
      <c r="A558" s="212">
        <v>343</v>
      </c>
      <c r="B558" s="213">
        <v>1134</v>
      </c>
      <c r="C558" s="214" t="s">
        <v>331</v>
      </c>
      <c r="D558" s="215">
        <v>2</v>
      </c>
    </row>
    <row r="559" spans="1:4" x14ac:dyDescent="0.2">
      <c r="A559" s="212">
        <v>344</v>
      </c>
      <c r="B559" s="213">
        <v>1135</v>
      </c>
      <c r="C559" s="214" t="s">
        <v>332</v>
      </c>
      <c r="D559" s="215">
        <v>1</v>
      </c>
    </row>
    <row r="560" spans="1:4" x14ac:dyDescent="0.2">
      <c r="A560" s="212">
        <v>344</v>
      </c>
      <c r="B560" s="213">
        <v>1136</v>
      </c>
      <c r="C560" s="214" t="s">
        <v>332</v>
      </c>
      <c r="D560" s="215" t="s">
        <v>241</v>
      </c>
    </row>
    <row r="561" spans="1:4" x14ac:dyDescent="0.2">
      <c r="A561" s="212">
        <v>344</v>
      </c>
      <c r="B561" s="213">
        <v>1137</v>
      </c>
      <c r="C561" s="214" t="s">
        <v>332</v>
      </c>
      <c r="D561" s="215">
        <v>2</v>
      </c>
    </row>
    <row r="562" spans="1:4" x14ac:dyDescent="0.2">
      <c r="A562" s="212">
        <v>345</v>
      </c>
      <c r="B562" s="213">
        <v>1138</v>
      </c>
      <c r="C562" s="214" t="s">
        <v>333</v>
      </c>
      <c r="D562" s="215">
        <v>2</v>
      </c>
    </row>
    <row r="563" spans="1:4" x14ac:dyDescent="0.2">
      <c r="A563" s="212">
        <v>346</v>
      </c>
      <c r="B563" s="213">
        <v>1130</v>
      </c>
      <c r="C563" s="214" t="s">
        <v>334</v>
      </c>
      <c r="D563" s="215" t="s">
        <v>481</v>
      </c>
    </row>
    <row r="564" spans="1:4" x14ac:dyDescent="0.2">
      <c r="A564" s="212">
        <v>347</v>
      </c>
      <c r="B564" s="213">
        <v>48</v>
      </c>
      <c r="C564" s="214" t="s">
        <v>335</v>
      </c>
      <c r="D564" s="215" t="s">
        <v>241</v>
      </c>
    </row>
    <row r="565" spans="1:4" x14ac:dyDescent="0.2">
      <c r="A565" s="212">
        <v>348</v>
      </c>
      <c r="B565" s="213">
        <v>49</v>
      </c>
      <c r="C565" s="214" t="s">
        <v>335</v>
      </c>
      <c r="D565" s="215" t="s">
        <v>241</v>
      </c>
    </row>
    <row r="566" spans="1:4" x14ac:dyDescent="0.2">
      <c r="A566" s="212">
        <v>349</v>
      </c>
      <c r="B566" s="213">
        <v>50</v>
      </c>
      <c r="C566" s="214" t="s">
        <v>279</v>
      </c>
      <c r="D566" s="215">
        <v>1</v>
      </c>
    </row>
    <row r="567" spans="1:4" x14ac:dyDescent="0.2">
      <c r="A567" s="212">
        <v>349</v>
      </c>
      <c r="B567" s="213">
        <v>222</v>
      </c>
      <c r="C567" s="214" t="s">
        <v>279</v>
      </c>
      <c r="D567" s="215">
        <v>2</v>
      </c>
    </row>
    <row r="568" spans="1:4" x14ac:dyDescent="0.2">
      <c r="A568" s="212">
        <v>350</v>
      </c>
      <c r="B568" s="213">
        <v>1047</v>
      </c>
      <c r="C568" s="214" t="s">
        <v>336</v>
      </c>
      <c r="D568" s="215" t="s">
        <v>241</v>
      </c>
    </row>
    <row r="569" spans="1:4" x14ac:dyDescent="0.2">
      <c r="A569" s="212">
        <v>351</v>
      </c>
      <c r="B569" s="213">
        <v>1082</v>
      </c>
      <c r="C569" s="214" t="s">
        <v>337</v>
      </c>
      <c r="D569" s="215">
        <v>1</v>
      </c>
    </row>
    <row r="570" spans="1:4" x14ac:dyDescent="0.2">
      <c r="A570" s="212">
        <v>352</v>
      </c>
      <c r="B570" s="213">
        <v>1097</v>
      </c>
      <c r="C570" s="214" t="s">
        <v>338</v>
      </c>
      <c r="D570" s="215">
        <v>1</v>
      </c>
    </row>
    <row r="571" spans="1:4" x14ac:dyDescent="0.2">
      <c r="A571" s="212">
        <v>353</v>
      </c>
      <c r="B571" s="213">
        <v>1103</v>
      </c>
      <c r="C571" s="214" t="s">
        <v>339</v>
      </c>
      <c r="D571" s="215">
        <v>1</v>
      </c>
    </row>
    <row r="572" spans="1:4" x14ac:dyDescent="0.2">
      <c r="A572" s="212">
        <v>354</v>
      </c>
      <c r="B572" s="213">
        <v>64</v>
      </c>
      <c r="C572" s="214" t="s">
        <v>255</v>
      </c>
      <c r="D572" s="215" t="s">
        <v>479</v>
      </c>
    </row>
    <row r="573" spans="1:4" x14ac:dyDescent="0.2">
      <c r="A573" s="212">
        <v>355</v>
      </c>
      <c r="B573" s="213">
        <v>1392</v>
      </c>
      <c r="C573" s="214" t="s">
        <v>340</v>
      </c>
      <c r="D573" s="215">
        <v>1</v>
      </c>
    </row>
    <row r="574" spans="1:4" x14ac:dyDescent="0.2">
      <c r="A574" s="212">
        <v>355</v>
      </c>
      <c r="B574" s="213">
        <v>1393</v>
      </c>
      <c r="C574" s="214" t="s">
        <v>340</v>
      </c>
      <c r="D574" s="215">
        <v>1</v>
      </c>
    </row>
    <row r="575" spans="1:4" x14ac:dyDescent="0.2">
      <c r="A575" s="212">
        <v>357</v>
      </c>
      <c r="B575" s="213">
        <v>1200</v>
      </c>
      <c r="C575" s="214" t="s">
        <v>341</v>
      </c>
      <c r="D575" s="215" t="s">
        <v>479</v>
      </c>
    </row>
    <row r="576" spans="1:4" x14ac:dyDescent="0.2">
      <c r="A576" s="212">
        <v>357</v>
      </c>
      <c r="B576" s="213">
        <v>1201</v>
      </c>
      <c r="C576" s="214" t="s">
        <v>341</v>
      </c>
      <c r="D576" s="215" t="s">
        <v>479</v>
      </c>
    </row>
    <row r="577" spans="1:4" x14ac:dyDescent="0.2">
      <c r="A577" s="212">
        <v>358</v>
      </c>
      <c r="B577" s="213">
        <v>1202</v>
      </c>
      <c r="C577" s="214" t="s">
        <v>341</v>
      </c>
      <c r="D577" s="215" t="s">
        <v>479</v>
      </c>
    </row>
    <row r="578" spans="1:4" x14ac:dyDescent="0.2">
      <c r="A578" s="212">
        <v>358</v>
      </c>
      <c r="B578" s="213">
        <v>1203</v>
      </c>
      <c r="C578" s="214" t="s">
        <v>341</v>
      </c>
      <c r="D578" s="215" t="s">
        <v>479</v>
      </c>
    </row>
    <row r="579" spans="1:4" x14ac:dyDescent="0.2">
      <c r="A579" s="212">
        <v>359</v>
      </c>
      <c r="B579" s="213">
        <v>1204</v>
      </c>
      <c r="C579" s="214" t="s">
        <v>341</v>
      </c>
      <c r="D579" s="215" t="s">
        <v>479</v>
      </c>
    </row>
    <row r="580" spans="1:4" x14ac:dyDescent="0.2">
      <c r="A580" s="212">
        <v>359</v>
      </c>
      <c r="B580" s="213">
        <v>1205</v>
      </c>
      <c r="C580" s="214" t="s">
        <v>341</v>
      </c>
      <c r="D580" s="215" t="s">
        <v>479</v>
      </c>
    </row>
    <row r="581" spans="1:4" x14ac:dyDescent="0.2">
      <c r="A581" s="212">
        <v>360</v>
      </c>
      <c r="B581" s="213">
        <v>1206</v>
      </c>
      <c r="C581" s="214" t="s">
        <v>341</v>
      </c>
      <c r="D581" s="215" t="s">
        <v>479</v>
      </c>
    </row>
    <row r="582" spans="1:4" x14ac:dyDescent="0.2">
      <c r="A582" s="212">
        <v>360</v>
      </c>
      <c r="B582" s="213">
        <v>1207</v>
      </c>
      <c r="C582" s="214" t="s">
        <v>341</v>
      </c>
      <c r="D582" s="215" t="s">
        <v>479</v>
      </c>
    </row>
    <row r="583" spans="1:4" x14ac:dyDescent="0.2">
      <c r="A583" s="212">
        <v>361</v>
      </c>
      <c r="B583" s="213">
        <v>1208</v>
      </c>
      <c r="C583" s="214" t="s">
        <v>341</v>
      </c>
      <c r="D583" s="215" t="s">
        <v>479</v>
      </c>
    </row>
    <row r="584" spans="1:4" x14ac:dyDescent="0.2">
      <c r="A584" s="212">
        <v>361</v>
      </c>
      <c r="B584" s="213">
        <v>1209</v>
      </c>
      <c r="C584" s="214" t="s">
        <v>341</v>
      </c>
      <c r="D584" s="215" t="s">
        <v>479</v>
      </c>
    </row>
    <row r="585" spans="1:4" x14ac:dyDescent="0.2">
      <c r="A585" s="212">
        <v>362</v>
      </c>
      <c r="B585" s="213">
        <v>1210</v>
      </c>
      <c r="C585" s="214" t="s">
        <v>341</v>
      </c>
      <c r="D585" s="215" t="s">
        <v>479</v>
      </c>
    </row>
    <row r="586" spans="1:4" x14ac:dyDescent="0.2">
      <c r="A586" s="212">
        <v>362</v>
      </c>
      <c r="B586" s="213">
        <v>1211</v>
      </c>
      <c r="C586" s="214" t="s">
        <v>341</v>
      </c>
      <c r="D586" s="215" t="s">
        <v>479</v>
      </c>
    </row>
    <row r="587" spans="1:4" x14ac:dyDescent="0.2">
      <c r="A587" s="212">
        <v>363</v>
      </c>
      <c r="B587" s="213">
        <v>1212</v>
      </c>
      <c r="C587" s="214" t="s">
        <v>341</v>
      </c>
      <c r="D587" s="215" t="s">
        <v>479</v>
      </c>
    </row>
    <row r="588" spans="1:4" x14ac:dyDescent="0.2">
      <c r="A588" s="212">
        <v>363</v>
      </c>
      <c r="B588" s="213">
        <v>1213</v>
      </c>
      <c r="C588" s="214" t="s">
        <v>341</v>
      </c>
      <c r="D588" s="215" t="s">
        <v>479</v>
      </c>
    </row>
    <row r="589" spans="1:4" x14ac:dyDescent="0.2">
      <c r="A589" s="212">
        <v>364</v>
      </c>
      <c r="B589" s="213">
        <v>1214</v>
      </c>
      <c r="C589" s="214" t="s">
        <v>341</v>
      </c>
      <c r="D589" s="215" t="s">
        <v>479</v>
      </c>
    </row>
    <row r="590" spans="1:4" x14ac:dyDescent="0.2">
      <c r="A590" s="212">
        <v>364</v>
      </c>
      <c r="B590" s="213">
        <v>1215</v>
      </c>
      <c r="C590" s="214" t="s">
        <v>341</v>
      </c>
      <c r="D590" s="215" t="s">
        <v>479</v>
      </c>
    </row>
    <row r="591" spans="1:4" x14ac:dyDescent="0.2">
      <c r="A591" s="212">
        <v>365</v>
      </c>
      <c r="B591" s="213">
        <v>1216</v>
      </c>
      <c r="C591" s="214" t="s">
        <v>341</v>
      </c>
      <c r="D591" s="215" t="s">
        <v>479</v>
      </c>
    </row>
    <row r="592" spans="1:4" x14ac:dyDescent="0.2">
      <c r="A592" s="212">
        <v>365</v>
      </c>
      <c r="B592" s="213">
        <v>1217</v>
      </c>
      <c r="C592" s="214" t="s">
        <v>341</v>
      </c>
      <c r="D592" s="215" t="s">
        <v>479</v>
      </c>
    </row>
    <row r="593" spans="1:4" x14ac:dyDescent="0.2">
      <c r="A593" s="212">
        <v>366</v>
      </c>
      <c r="B593" s="213">
        <v>1218</v>
      </c>
      <c r="C593" s="214" t="s">
        <v>341</v>
      </c>
      <c r="D593" s="215" t="s">
        <v>479</v>
      </c>
    </row>
    <row r="594" spans="1:4" x14ac:dyDescent="0.2">
      <c r="A594" s="212">
        <v>366</v>
      </c>
      <c r="B594" s="213">
        <v>1219</v>
      </c>
      <c r="C594" s="214" t="s">
        <v>341</v>
      </c>
      <c r="D594" s="215" t="s">
        <v>479</v>
      </c>
    </row>
    <row r="595" spans="1:4" x14ac:dyDescent="0.2">
      <c r="A595" s="212">
        <v>367</v>
      </c>
      <c r="B595" s="213">
        <v>1220</v>
      </c>
      <c r="C595" s="214" t="s">
        <v>341</v>
      </c>
      <c r="D595" s="215" t="s">
        <v>479</v>
      </c>
    </row>
    <row r="596" spans="1:4" x14ac:dyDescent="0.2">
      <c r="A596" s="212">
        <v>367</v>
      </c>
      <c r="B596" s="213">
        <v>1221</v>
      </c>
      <c r="C596" s="214" t="s">
        <v>341</v>
      </c>
      <c r="D596" s="215" t="s">
        <v>479</v>
      </c>
    </row>
    <row r="597" spans="1:4" x14ac:dyDescent="0.2">
      <c r="A597" s="212">
        <v>368</v>
      </c>
      <c r="B597" s="213">
        <v>1222</v>
      </c>
      <c r="C597" s="214" t="s">
        <v>341</v>
      </c>
      <c r="D597" s="215" t="s">
        <v>479</v>
      </c>
    </row>
    <row r="598" spans="1:4" x14ac:dyDescent="0.2">
      <c r="A598" s="212">
        <v>368</v>
      </c>
      <c r="B598" s="213">
        <v>1223</v>
      </c>
      <c r="C598" s="214" t="s">
        <v>341</v>
      </c>
      <c r="D598" s="215" t="s">
        <v>479</v>
      </c>
    </row>
    <row r="599" spans="1:4" x14ac:dyDescent="0.2">
      <c r="A599" s="212">
        <v>369</v>
      </c>
      <c r="B599" s="213">
        <v>1224</v>
      </c>
      <c r="C599" s="214" t="s">
        <v>341</v>
      </c>
      <c r="D599" s="215" t="s">
        <v>479</v>
      </c>
    </row>
    <row r="600" spans="1:4" x14ac:dyDescent="0.2">
      <c r="A600" s="212">
        <v>369</v>
      </c>
      <c r="B600" s="213">
        <v>1225</v>
      </c>
      <c r="C600" s="214" t="s">
        <v>341</v>
      </c>
      <c r="D600" s="215" t="s">
        <v>479</v>
      </c>
    </row>
    <row r="601" spans="1:4" x14ac:dyDescent="0.2">
      <c r="A601" s="212">
        <v>370</v>
      </c>
      <c r="B601" s="213">
        <v>1226</v>
      </c>
      <c r="C601" s="214" t="s">
        <v>341</v>
      </c>
      <c r="D601" s="215" t="s">
        <v>479</v>
      </c>
    </row>
    <row r="602" spans="1:4" x14ac:dyDescent="0.2">
      <c r="A602" s="212">
        <v>370</v>
      </c>
      <c r="B602" s="213">
        <v>1227</v>
      </c>
      <c r="C602" s="214" t="s">
        <v>341</v>
      </c>
      <c r="D602" s="215" t="s">
        <v>479</v>
      </c>
    </row>
    <row r="603" spans="1:4" x14ac:dyDescent="0.2">
      <c r="A603" s="212">
        <v>371</v>
      </c>
      <c r="B603" s="213">
        <v>1228</v>
      </c>
      <c r="C603" s="214" t="s">
        <v>341</v>
      </c>
      <c r="D603" s="215" t="s">
        <v>479</v>
      </c>
    </row>
    <row r="604" spans="1:4" x14ac:dyDescent="0.2">
      <c r="A604" s="212">
        <v>371</v>
      </c>
      <c r="B604" s="213">
        <v>1229</v>
      </c>
      <c r="C604" s="214" t="s">
        <v>341</v>
      </c>
      <c r="D604" s="215" t="s">
        <v>479</v>
      </c>
    </row>
    <row r="605" spans="1:4" x14ac:dyDescent="0.2">
      <c r="A605" s="212">
        <v>372</v>
      </c>
      <c r="B605" s="213">
        <v>1180</v>
      </c>
      <c r="C605" s="214" t="s">
        <v>321</v>
      </c>
      <c r="D605" s="215">
        <v>1</v>
      </c>
    </row>
    <row r="606" spans="1:4" x14ac:dyDescent="0.2">
      <c r="A606" s="212">
        <v>372</v>
      </c>
      <c r="B606" s="213">
        <v>1181</v>
      </c>
      <c r="C606" s="214" t="s">
        <v>321</v>
      </c>
      <c r="D606" s="215">
        <v>1</v>
      </c>
    </row>
    <row r="607" spans="1:4" x14ac:dyDescent="0.2">
      <c r="A607" s="212">
        <v>373</v>
      </c>
      <c r="B607" s="213">
        <v>31</v>
      </c>
      <c r="C607" s="214" t="s">
        <v>267</v>
      </c>
      <c r="D607" s="215">
        <v>1</v>
      </c>
    </row>
    <row r="608" spans="1:4" x14ac:dyDescent="0.2">
      <c r="A608" s="212">
        <v>373</v>
      </c>
      <c r="B608" s="213">
        <v>213</v>
      </c>
      <c r="C608" s="214" t="s">
        <v>267</v>
      </c>
      <c r="D608" s="215">
        <v>2</v>
      </c>
    </row>
    <row r="609" spans="1:4" x14ac:dyDescent="0.2">
      <c r="A609" s="212">
        <v>374</v>
      </c>
      <c r="B609" s="213">
        <v>30</v>
      </c>
      <c r="C609" s="214" t="s">
        <v>267</v>
      </c>
      <c r="D609" s="215">
        <v>1</v>
      </c>
    </row>
    <row r="610" spans="1:4" x14ac:dyDescent="0.2">
      <c r="A610" s="212">
        <v>374</v>
      </c>
      <c r="B610" s="213">
        <v>214</v>
      </c>
      <c r="C610" s="214" t="s">
        <v>267</v>
      </c>
      <c r="D610" s="215">
        <v>2</v>
      </c>
    </row>
    <row r="611" spans="1:4" x14ac:dyDescent="0.2">
      <c r="A611" s="212">
        <v>375</v>
      </c>
      <c r="B611" s="213">
        <v>32</v>
      </c>
      <c r="C611" s="214" t="s">
        <v>267</v>
      </c>
      <c r="D611" s="215">
        <v>1</v>
      </c>
    </row>
    <row r="612" spans="1:4" x14ac:dyDescent="0.2">
      <c r="A612" s="212">
        <v>375</v>
      </c>
      <c r="B612" s="213">
        <v>215</v>
      </c>
      <c r="C612" s="214" t="s">
        <v>267</v>
      </c>
      <c r="D612" s="215">
        <v>2</v>
      </c>
    </row>
    <row r="613" spans="1:4" x14ac:dyDescent="0.2">
      <c r="A613" s="212">
        <v>376</v>
      </c>
      <c r="B613" s="213">
        <v>34</v>
      </c>
      <c r="C613" s="214" t="s">
        <v>267</v>
      </c>
      <c r="D613" s="215">
        <v>1</v>
      </c>
    </row>
    <row r="614" spans="1:4" x14ac:dyDescent="0.2">
      <c r="A614" s="212">
        <v>376</v>
      </c>
      <c r="B614" s="213">
        <v>216</v>
      </c>
      <c r="C614" s="214" t="s">
        <v>267</v>
      </c>
      <c r="D614" s="215">
        <v>2</v>
      </c>
    </row>
    <row r="615" spans="1:4" x14ac:dyDescent="0.2">
      <c r="A615" s="212">
        <v>377</v>
      </c>
      <c r="B615" s="213">
        <v>35</v>
      </c>
      <c r="C615" s="214" t="s">
        <v>267</v>
      </c>
      <c r="D615" s="215">
        <v>1</v>
      </c>
    </row>
    <row r="616" spans="1:4" x14ac:dyDescent="0.2">
      <c r="A616" s="212">
        <v>377</v>
      </c>
      <c r="B616" s="213">
        <v>217</v>
      </c>
      <c r="C616" s="214" t="s">
        <v>267</v>
      </c>
      <c r="D616" s="215">
        <v>2</v>
      </c>
    </row>
    <row r="617" spans="1:4" x14ac:dyDescent="0.2">
      <c r="A617" s="212">
        <v>378</v>
      </c>
      <c r="B617" s="213">
        <v>36</v>
      </c>
      <c r="C617" s="214" t="s">
        <v>267</v>
      </c>
      <c r="D617" s="215">
        <v>1</v>
      </c>
    </row>
    <row r="618" spans="1:4" x14ac:dyDescent="0.2">
      <c r="A618" s="212">
        <v>378</v>
      </c>
      <c r="B618" s="213">
        <v>218</v>
      </c>
      <c r="C618" s="214" t="s">
        <v>267</v>
      </c>
      <c r="D618" s="215">
        <v>2</v>
      </c>
    </row>
    <row r="619" spans="1:4" x14ac:dyDescent="0.2">
      <c r="A619" s="212">
        <v>380</v>
      </c>
      <c r="B619" s="213">
        <v>37</v>
      </c>
      <c r="C619" s="214" t="s">
        <v>267</v>
      </c>
      <c r="D619" s="215">
        <v>1</v>
      </c>
    </row>
    <row r="620" spans="1:4" x14ac:dyDescent="0.2">
      <c r="A620" s="212">
        <v>380</v>
      </c>
      <c r="B620" s="213">
        <v>220</v>
      </c>
      <c r="C620" s="214" t="s">
        <v>267</v>
      </c>
      <c r="D620" s="215">
        <v>2</v>
      </c>
    </row>
    <row r="621" spans="1:4" x14ac:dyDescent="0.2">
      <c r="A621" s="212">
        <v>381</v>
      </c>
      <c r="B621" s="213">
        <v>1170</v>
      </c>
      <c r="C621" s="214" t="s">
        <v>267</v>
      </c>
      <c r="D621" s="215">
        <v>2</v>
      </c>
    </row>
    <row r="622" spans="1:4" x14ac:dyDescent="0.2">
      <c r="A622" s="212">
        <v>381</v>
      </c>
      <c r="B622" s="213">
        <v>1171</v>
      </c>
      <c r="C622" s="214" t="s">
        <v>267</v>
      </c>
      <c r="D622" s="215">
        <v>1</v>
      </c>
    </row>
    <row r="623" spans="1:4" x14ac:dyDescent="0.2">
      <c r="A623" s="212">
        <v>382</v>
      </c>
      <c r="B623" s="213">
        <v>1172</v>
      </c>
      <c r="C623" s="214" t="s">
        <v>267</v>
      </c>
      <c r="D623" s="215">
        <v>2</v>
      </c>
    </row>
    <row r="624" spans="1:4" x14ac:dyDescent="0.2">
      <c r="A624" s="212">
        <v>382</v>
      </c>
      <c r="B624" s="213">
        <v>1173</v>
      </c>
      <c r="C624" s="214" t="s">
        <v>267</v>
      </c>
      <c r="D624" s="215">
        <v>1</v>
      </c>
    </row>
    <row r="625" spans="1:4" x14ac:dyDescent="0.2">
      <c r="A625" s="212">
        <v>384</v>
      </c>
      <c r="B625" s="213">
        <v>1185</v>
      </c>
      <c r="C625" s="214" t="s">
        <v>279</v>
      </c>
      <c r="D625" s="215">
        <v>1</v>
      </c>
    </row>
    <row r="626" spans="1:4" x14ac:dyDescent="0.2">
      <c r="A626" s="212">
        <v>384</v>
      </c>
      <c r="B626" s="213">
        <v>1186</v>
      </c>
      <c r="C626" s="214" t="s">
        <v>279</v>
      </c>
      <c r="D626" s="215">
        <v>2</v>
      </c>
    </row>
    <row r="627" spans="1:4" x14ac:dyDescent="0.2">
      <c r="A627" s="212">
        <v>385</v>
      </c>
      <c r="B627" s="213">
        <v>1260</v>
      </c>
      <c r="C627" s="214" t="s">
        <v>267</v>
      </c>
      <c r="D627" s="215" t="s">
        <v>479</v>
      </c>
    </row>
    <row r="628" spans="1:4" x14ac:dyDescent="0.2">
      <c r="A628" s="212">
        <v>385</v>
      </c>
      <c r="B628" s="213">
        <v>1261</v>
      </c>
      <c r="C628" s="214" t="s">
        <v>267</v>
      </c>
      <c r="D628" s="215" t="s">
        <v>479</v>
      </c>
    </row>
    <row r="629" spans="1:4" x14ac:dyDescent="0.2">
      <c r="A629" s="212">
        <v>386</v>
      </c>
      <c r="B629" s="213">
        <v>1184</v>
      </c>
      <c r="C629" s="214" t="s">
        <v>248</v>
      </c>
      <c r="D629" s="215" t="s">
        <v>241</v>
      </c>
    </row>
    <row r="630" spans="1:4" x14ac:dyDescent="0.2">
      <c r="A630" s="212">
        <v>387</v>
      </c>
      <c r="B630" s="213">
        <v>1183</v>
      </c>
      <c r="C630" s="214" t="s">
        <v>272</v>
      </c>
      <c r="D630" s="215" t="s">
        <v>241</v>
      </c>
    </row>
    <row r="631" spans="1:4" x14ac:dyDescent="0.2">
      <c r="A631" s="212">
        <v>388</v>
      </c>
      <c r="B631" s="213">
        <v>1262</v>
      </c>
      <c r="C631" s="214" t="s">
        <v>267</v>
      </c>
      <c r="D631" s="215" t="s">
        <v>479</v>
      </c>
    </row>
    <row r="632" spans="1:4" x14ac:dyDescent="0.2">
      <c r="A632" s="212">
        <v>388</v>
      </c>
      <c r="B632" s="213">
        <v>1263</v>
      </c>
      <c r="C632" s="214" t="s">
        <v>267</v>
      </c>
      <c r="D632" s="215" t="s">
        <v>479</v>
      </c>
    </row>
    <row r="633" spans="1:4" x14ac:dyDescent="0.2">
      <c r="A633" s="212">
        <v>389</v>
      </c>
      <c r="B633" s="213">
        <v>1182</v>
      </c>
      <c r="C633" s="214" t="s">
        <v>258</v>
      </c>
      <c r="D633" s="215" t="s">
        <v>241</v>
      </c>
    </row>
    <row r="634" spans="1:4" x14ac:dyDescent="0.2">
      <c r="A634" s="212">
        <v>390</v>
      </c>
      <c r="B634" s="213">
        <v>1291</v>
      </c>
      <c r="C634" s="214" t="s">
        <v>267</v>
      </c>
      <c r="D634" s="215">
        <v>2</v>
      </c>
    </row>
    <row r="635" spans="1:4" x14ac:dyDescent="0.2">
      <c r="A635" s="212">
        <v>390</v>
      </c>
      <c r="B635" s="213">
        <v>1292</v>
      </c>
      <c r="C635" s="214" t="s">
        <v>267</v>
      </c>
      <c r="D635" s="215">
        <v>1</v>
      </c>
    </row>
    <row r="636" spans="1:4" x14ac:dyDescent="0.2">
      <c r="A636" s="212">
        <v>391</v>
      </c>
      <c r="B636" s="213">
        <v>29</v>
      </c>
      <c r="C636" s="214" t="s">
        <v>342</v>
      </c>
      <c r="D636" s="215" t="s">
        <v>241</v>
      </c>
    </row>
    <row r="637" spans="1:4" x14ac:dyDescent="0.2">
      <c r="A637" s="212">
        <v>392</v>
      </c>
      <c r="B637" s="213">
        <v>90</v>
      </c>
      <c r="C637" s="214" t="s">
        <v>343</v>
      </c>
      <c r="D637" s="215">
        <v>1</v>
      </c>
    </row>
    <row r="638" spans="1:4" x14ac:dyDescent="0.2">
      <c r="A638" s="212">
        <v>393</v>
      </c>
      <c r="B638" s="213">
        <v>1</v>
      </c>
      <c r="C638" s="214" t="s">
        <v>344</v>
      </c>
      <c r="D638" s="215">
        <v>1</v>
      </c>
    </row>
    <row r="639" spans="1:4" x14ac:dyDescent="0.2">
      <c r="A639" s="212">
        <v>394</v>
      </c>
      <c r="B639" s="213">
        <v>1176</v>
      </c>
      <c r="C639" s="214" t="s">
        <v>300</v>
      </c>
      <c r="D639" s="215">
        <v>1</v>
      </c>
    </row>
    <row r="640" spans="1:4" x14ac:dyDescent="0.2">
      <c r="A640" s="212">
        <v>394</v>
      </c>
      <c r="B640" s="213">
        <v>1177</v>
      </c>
      <c r="C640" s="214" t="s">
        <v>300</v>
      </c>
      <c r="D640" s="215">
        <v>2</v>
      </c>
    </row>
    <row r="641" spans="1:4" x14ac:dyDescent="0.2">
      <c r="A641" s="212">
        <v>395</v>
      </c>
      <c r="B641" s="213">
        <v>1044</v>
      </c>
      <c r="C641" s="214" t="s">
        <v>345</v>
      </c>
      <c r="D641" s="215">
        <v>2</v>
      </c>
    </row>
    <row r="642" spans="1:4" x14ac:dyDescent="0.2">
      <c r="A642" s="212">
        <v>395</v>
      </c>
      <c r="B642" s="213">
        <v>1045</v>
      </c>
      <c r="C642" s="214" t="s">
        <v>345</v>
      </c>
      <c r="D642" s="215">
        <v>1</v>
      </c>
    </row>
    <row r="643" spans="1:4" x14ac:dyDescent="0.2">
      <c r="A643" s="212">
        <v>395</v>
      </c>
      <c r="B643" s="213">
        <v>1046</v>
      </c>
      <c r="C643" s="214" t="s">
        <v>345</v>
      </c>
      <c r="D643" s="215">
        <v>1</v>
      </c>
    </row>
    <row r="644" spans="1:4" x14ac:dyDescent="0.2">
      <c r="A644" s="212">
        <v>396</v>
      </c>
      <c r="B644" s="213">
        <v>1323</v>
      </c>
      <c r="C644" s="214" t="s">
        <v>277</v>
      </c>
      <c r="D644" s="215">
        <v>1</v>
      </c>
    </row>
    <row r="645" spans="1:4" x14ac:dyDescent="0.2">
      <c r="A645" s="212">
        <v>397</v>
      </c>
      <c r="B645" s="213">
        <v>1346</v>
      </c>
      <c r="C645" s="214" t="s">
        <v>346</v>
      </c>
      <c r="D645" s="215">
        <v>1</v>
      </c>
    </row>
    <row r="646" spans="1:4" x14ac:dyDescent="0.2">
      <c r="A646" s="212">
        <v>398</v>
      </c>
      <c r="B646" s="213">
        <v>72</v>
      </c>
      <c r="C646" s="214" t="s">
        <v>347</v>
      </c>
      <c r="D646" s="215">
        <v>2</v>
      </c>
    </row>
    <row r="647" spans="1:4" x14ac:dyDescent="0.2">
      <c r="A647" s="212">
        <v>399</v>
      </c>
      <c r="B647" s="213">
        <v>27</v>
      </c>
      <c r="C647" s="214" t="s">
        <v>348</v>
      </c>
      <c r="D647" s="215" t="s">
        <v>487</v>
      </c>
    </row>
    <row r="648" spans="1:4" x14ac:dyDescent="0.2">
      <c r="A648" s="212">
        <v>400</v>
      </c>
      <c r="B648" s="213">
        <v>58</v>
      </c>
      <c r="C648" s="214" t="s">
        <v>299</v>
      </c>
      <c r="D648" s="215">
        <v>1</v>
      </c>
    </row>
    <row r="649" spans="1:4" x14ac:dyDescent="0.2">
      <c r="A649" s="212">
        <v>400</v>
      </c>
      <c r="B649" s="213">
        <v>190</v>
      </c>
      <c r="C649" s="214" t="s">
        <v>299</v>
      </c>
      <c r="D649" s="215" t="s">
        <v>484</v>
      </c>
    </row>
    <row r="650" spans="1:4" x14ac:dyDescent="0.2">
      <c r="A650" s="212">
        <v>401</v>
      </c>
      <c r="B650" s="213">
        <v>1157</v>
      </c>
      <c r="C650" s="214" t="s">
        <v>349</v>
      </c>
      <c r="D650" s="215" t="s">
        <v>241</v>
      </c>
    </row>
    <row r="651" spans="1:4" x14ac:dyDescent="0.2">
      <c r="A651" s="212">
        <v>403</v>
      </c>
      <c r="B651" s="213">
        <v>1178</v>
      </c>
      <c r="C651" s="214" t="s">
        <v>254</v>
      </c>
      <c r="D651" s="215">
        <v>1</v>
      </c>
    </row>
    <row r="652" spans="1:4" x14ac:dyDescent="0.2">
      <c r="A652" s="212">
        <v>403</v>
      </c>
      <c r="B652" s="213">
        <v>1179</v>
      </c>
      <c r="C652" s="214" t="s">
        <v>254</v>
      </c>
      <c r="D652" s="215">
        <v>2</v>
      </c>
    </row>
    <row r="653" spans="1:4" x14ac:dyDescent="0.2">
      <c r="A653" s="212">
        <v>404</v>
      </c>
      <c r="B653" s="213">
        <v>1161</v>
      </c>
      <c r="C653" s="214" t="s">
        <v>350</v>
      </c>
      <c r="D653" s="215">
        <v>2</v>
      </c>
    </row>
    <row r="654" spans="1:4" x14ac:dyDescent="0.2">
      <c r="A654" s="212">
        <v>404</v>
      </c>
      <c r="B654" s="213">
        <v>1162</v>
      </c>
      <c r="C654" s="214" t="s">
        <v>350</v>
      </c>
      <c r="D654" s="215">
        <v>1</v>
      </c>
    </row>
    <row r="655" spans="1:4" x14ac:dyDescent="0.2">
      <c r="A655" s="212">
        <v>405</v>
      </c>
      <c r="B655" s="213">
        <v>1163</v>
      </c>
      <c r="C655" s="214" t="s">
        <v>351</v>
      </c>
      <c r="D655" s="215" t="s">
        <v>241</v>
      </c>
    </row>
    <row r="656" spans="1:4" x14ac:dyDescent="0.2">
      <c r="A656" s="212">
        <v>406</v>
      </c>
      <c r="B656" s="213">
        <v>77</v>
      </c>
      <c r="C656" s="214" t="s">
        <v>352</v>
      </c>
      <c r="D656" s="215" t="s">
        <v>241</v>
      </c>
    </row>
    <row r="657" spans="1:4" x14ac:dyDescent="0.2">
      <c r="A657" s="212">
        <v>407</v>
      </c>
      <c r="B657" s="213">
        <v>81</v>
      </c>
      <c r="C657" s="214" t="s">
        <v>353</v>
      </c>
      <c r="D657" s="215" t="s">
        <v>241</v>
      </c>
    </row>
    <row r="658" spans="1:4" x14ac:dyDescent="0.2">
      <c r="A658" s="212">
        <v>408</v>
      </c>
      <c r="B658" s="213">
        <v>87</v>
      </c>
      <c r="C658" s="214" t="s">
        <v>354</v>
      </c>
      <c r="D658" s="215" t="s">
        <v>241</v>
      </c>
    </row>
    <row r="659" spans="1:4" x14ac:dyDescent="0.2">
      <c r="A659" s="212">
        <v>409</v>
      </c>
      <c r="B659" s="213">
        <v>89</v>
      </c>
      <c r="C659" s="214" t="s">
        <v>355</v>
      </c>
      <c r="D659" s="215" t="s">
        <v>241</v>
      </c>
    </row>
    <row r="660" spans="1:4" x14ac:dyDescent="0.2">
      <c r="A660" s="212">
        <v>410</v>
      </c>
      <c r="B660" s="213">
        <v>98</v>
      </c>
      <c r="C660" s="214" t="s">
        <v>356</v>
      </c>
      <c r="D660" s="215" t="s">
        <v>241</v>
      </c>
    </row>
    <row r="661" spans="1:4" x14ac:dyDescent="0.2">
      <c r="A661" s="212">
        <v>411</v>
      </c>
      <c r="B661" s="213">
        <v>106</v>
      </c>
      <c r="C661" s="214" t="s">
        <v>357</v>
      </c>
      <c r="D661" s="215" t="s">
        <v>241</v>
      </c>
    </row>
    <row r="662" spans="1:4" x14ac:dyDescent="0.2">
      <c r="A662" s="212">
        <v>412</v>
      </c>
      <c r="B662" s="213">
        <v>107</v>
      </c>
      <c r="C662" s="214" t="s">
        <v>358</v>
      </c>
      <c r="D662" s="215" t="s">
        <v>241</v>
      </c>
    </row>
    <row r="663" spans="1:4" x14ac:dyDescent="0.2">
      <c r="A663" s="212">
        <v>413</v>
      </c>
      <c r="B663" s="213">
        <v>108</v>
      </c>
      <c r="C663" s="214" t="s">
        <v>359</v>
      </c>
      <c r="D663" s="215" t="s">
        <v>241</v>
      </c>
    </row>
    <row r="664" spans="1:4" x14ac:dyDescent="0.2">
      <c r="A664" s="212">
        <v>414</v>
      </c>
      <c r="B664" s="213">
        <v>110</v>
      </c>
      <c r="C664" s="214" t="s">
        <v>360</v>
      </c>
      <c r="D664" s="215" t="s">
        <v>241</v>
      </c>
    </row>
    <row r="665" spans="1:4" x14ac:dyDescent="0.2">
      <c r="A665" s="212">
        <v>415</v>
      </c>
      <c r="B665" s="213">
        <v>165</v>
      </c>
      <c r="C665" s="214" t="s">
        <v>361</v>
      </c>
      <c r="D665" s="215" t="s">
        <v>241</v>
      </c>
    </row>
    <row r="666" spans="1:4" x14ac:dyDescent="0.2">
      <c r="A666" s="212">
        <v>416</v>
      </c>
      <c r="B666" s="213">
        <v>179</v>
      </c>
      <c r="C666" s="214" t="s">
        <v>362</v>
      </c>
      <c r="D666" s="215" t="s">
        <v>241</v>
      </c>
    </row>
    <row r="667" spans="1:4" x14ac:dyDescent="0.2">
      <c r="A667" s="212">
        <v>417</v>
      </c>
      <c r="B667" s="213">
        <v>209</v>
      </c>
      <c r="C667" s="214" t="s">
        <v>363</v>
      </c>
      <c r="D667" s="215" t="s">
        <v>241</v>
      </c>
    </row>
    <row r="668" spans="1:4" x14ac:dyDescent="0.2">
      <c r="A668" s="212">
        <v>418</v>
      </c>
      <c r="B668" s="213">
        <v>188</v>
      </c>
      <c r="C668" s="214" t="s">
        <v>364</v>
      </c>
      <c r="D668" s="215" t="s">
        <v>241</v>
      </c>
    </row>
    <row r="669" spans="1:4" x14ac:dyDescent="0.2">
      <c r="A669" s="212">
        <v>419</v>
      </c>
      <c r="B669" s="213">
        <v>176</v>
      </c>
      <c r="C669" s="214" t="s">
        <v>365</v>
      </c>
      <c r="D669" s="215" t="s">
        <v>241</v>
      </c>
    </row>
    <row r="670" spans="1:4" x14ac:dyDescent="0.2">
      <c r="A670" s="212">
        <v>420</v>
      </c>
      <c r="B670" s="213">
        <v>253</v>
      </c>
      <c r="C670" s="214" t="s">
        <v>366</v>
      </c>
      <c r="D670" s="215" t="s">
        <v>241</v>
      </c>
    </row>
    <row r="671" spans="1:4" x14ac:dyDescent="0.2">
      <c r="A671" s="212">
        <v>421</v>
      </c>
      <c r="B671" s="213">
        <v>222</v>
      </c>
      <c r="C671" s="214" t="s">
        <v>367</v>
      </c>
      <c r="D671" s="215" t="s">
        <v>241</v>
      </c>
    </row>
    <row r="672" spans="1:4" x14ac:dyDescent="0.2">
      <c r="A672" s="212">
        <v>422</v>
      </c>
      <c r="B672" s="213">
        <v>254</v>
      </c>
      <c r="C672" s="214" t="s">
        <v>368</v>
      </c>
      <c r="D672" s="215" t="s">
        <v>241</v>
      </c>
    </row>
    <row r="673" spans="1:4" x14ac:dyDescent="0.2">
      <c r="A673" s="212">
        <v>423</v>
      </c>
      <c r="B673" s="213">
        <v>255</v>
      </c>
      <c r="C673" s="214" t="s">
        <v>369</v>
      </c>
      <c r="D673" s="215" t="s">
        <v>241</v>
      </c>
    </row>
    <row r="674" spans="1:4" x14ac:dyDescent="0.2">
      <c r="A674" s="212">
        <v>424</v>
      </c>
      <c r="B674" s="213">
        <v>256</v>
      </c>
      <c r="C674" s="214" t="s">
        <v>370</v>
      </c>
      <c r="D674" s="215" t="s">
        <v>241</v>
      </c>
    </row>
    <row r="675" spans="1:4" x14ac:dyDescent="0.2">
      <c r="A675" s="212">
        <v>425</v>
      </c>
      <c r="B675" s="213">
        <v>1100</v>
      </c>
      <c r="C675" s="214" t="s">
        <v>371</v>
      </c>
      <c r="D675" s="215">
        <v>2</v>
      </c>
    </row>
    <row r="676" spans="1:4" x14ac:dyDescent="0.2">
      <c r="A676" s="212">
        <v>426</v>
      </c>
      <c r="B676" s="213">
        <v>1189</v>
      </c>
      <c r="C676" s="214" t="s">
        <v>279</v>
      </c>
      <c r="D676" s="215">
        <v>1</v>
      </c>
    </row>
    <row r="677" spans="1:4" x14ac:dyDescent="0.2">
      <c r="A677" s="212">
        <v>426</v>
      </c>
      <c r="B677" s="213">
        <v>1190</v>
      </c>
      <c r="C677" s="214" t="s">
        <v>279</v>
      </c>
      <c r="D677" s="215">
        <v>2</v>
      </c>
    </row>
    <row r="678" spans="1:4" x14ac:dyDescent="0.2">
      <c r="A678" s="212">
        <v>427</v>
      </c>
      <c r="B678" s="213">
        <v>1118</v>
      </c>
      <c r="C678" s="214" t="s">
        <v>372</v>
      </c>
      <c r="D678" s="215">
        <v>1</v>
      </c>
    </row>
    <row r="679" spans="1:4" x14ac:dyDescent="0.2">
      <c r="A679" s="212">
        <v>427</v>
      </c>
      <c r="B679" s="213">
        <v>1119</v>
      </c>
      <c r="C679" s="214" t="s">
        <v>372</v>
      </c>
      <c r="D679" s="215" t="s">
        <v>482</v>
      </c>
    </row>
    <row r="680" spans="1:4" x14ac:dyDescent="0.2">
      <c r="A680" s="212">
        <v>428</v>
      </c>
      <c r="B680" s="213">
        <v>258</v>
      </c>
      <c r="C680" s="214" t="s">
        <v>373</v>
      </c>
      <c r="D680" s="215" t="s">
        <v>374</v>
      </c>
    </row>
    <row r="681" spans="1:4" x14ac:dyDescent="0.2">
      <c r="A681" s="212">
        <v>428</v>
      </c>
      <c r="B681" s="213">
        <v>259</v>
      </c>
      <c r="C681" s="214" t="s">
        <v>373</v>
      </c>
      <c r="D681" s="215" t="s">
        <v>374</v>
      </c>
    </row>
    <row r="682" spans="1:4" x14ac:dyDescent="0.2">
      <c r="A682" s="212">
        <v>429</v>
      </c>
      <c r="B682" s="213">
        <v>260</v>
      </c>
      <c r="C682" s="214" t="s">
        <v>375</v>
      </c>
      <c r="D682" s="215" t="s">
        <v>374</v>
      </c>
    </row>
    <row r="683" spans="1:4" x14ac:dyDescent="0.2">
      <c r="A683" s="212">
        <v>429</v>
      </c>
      <c r="B683" s="213">
        <v>261</v>
      </c>
      <c r="C683" s="214" t="s">
        <v>375</v>
      </c>
      <c r="D683" s="215" t="s">
        <v>374</v>
      </c>
    </row>
    <row r="684" spans="1:4" x14ac:dyDescent="0.2">
      <c r="A684" s="212">
        <v>430</v>
      </c>
      <c r="B684" s="213">
        <v>264</v>
      </c>
      <c r="C684" s="214" t="s">
        <v>376</v>
      </c>
      <c r="D684" s="215" t="s">
        <v>374</v>
      </c>
    </row>
    <row r="685" spans="1:4" x14ac:dyDescent="0.2">
      <c r="A685" s="212">
        <v>430</v>
      </c>
      <c r="B685" s="213">
        <v>265</v>
      </c>
      <c r="C685" s="214" t="s">
        <v>376</v>
      </c>
      <c r="D685" s="215" t="s">
        <v>374</v>
      </c>
    </row>
    <row r="686" spans="1:4" x14ac:dyDescent="0.2">
      <c r="A686" s="212">
        <v>431</v>
      </c>
      <c r="B686" s="213">
        <v>262</v>
      </c>
      <c r="C686" s="214" t="s">
        <v>377</v>
      </c>
      <c r="D686" s="215" t="s">
        <v>374</v>
      </c>
    </row>
    <row r="687" spans="1:4" x14ac:dyDescent="0.2">
      <c r="A687" s="212">
        <v>431</v>
      </c>
      <c r="B687" s="213">
        <v>263</v>
      </c>
      <c r="C687" s="214" t="s">
        <v>377</v>
      </c>
      <c r="D687" s="215" t="s">
        <v>374</v>
      </c>
    </row>
    <row r="688" spans="1:4" x14ac:dyDescent="0.2">
      <c r="A688" s="212">
        <v>432</v>
      </c>
      <c r="B688" s="213">
        <v>1397</v>
      </c>
      <c r="C688" s="214" t="s">
        <v>279</v>
      </c>
      <c r="D688" s="215">
        <v>1</v>
      </c>
    </row>
    <row r="689" spans="1:4" x14ac:dyDescent="0.2">
      <c r="A689" s="212">
        <v>432</v>
      </c>
      <c r="B689" s="213">
        <v>1398</v>
      </c>
      <c r="C689" s="214" t="s">
        <v>279</v>
      </c>
      <c r="D689" s="215">
        <v>2</v>
      </c>
    </row>
    <row r="690" spans="1:4" x14ac:dyDescent="0.2">
      <c r="A690" s="212">
        <v>434</v>
      </c>
      <c r="B690" s="213">
        <v>269</v>
      </c>
      <c r="C690" s="214" t="s">
        <v>378</v>
      </c>
      <c r="D690" s="215" t="s">
        <v>479</v>
      </c>
    </row>
    <row r="691" spans="1:4" x14ac:dyDescent="0.2">
      <c r="A691" s="212">
        <v>435</v>
      </c>
      <c r="B691" s="213">
        <v>270</v>
      </c>
      <c r="C691" s="214" t="s">
        <v>379</v>
      </c>
      <c r="D691" s="215">
        <v>1</v>
      </c>
    </row>
    <row r="692" spans="1:4" x14ac:dyDescent="0.2">
      <c r="A692" s="212">
        <v>435</v>
      </c>
      <c r="B692" s="213">
        <v>271</v>
      </c>
      <c r="C692" s="214" t="s">
        <v>379</v>
      </c>
      <c r="D692" s="215">
        <v>1</v>
      </c>
    </row>
    <row r="693" spans="1:4" x14ac:dyDescent="0.2">
      <c r="A693" s="212">
        <v>435</v>
      </c>
      <c r="B693" s="213">
        <v>272</v>
      </c>
      <c r="C693" s="214" t="s">
        <v>379</v>
      </c>
      <c r="D693" s="215">
        <v>2</v>
      </c>
    </row>
    <row r="694" spans="1:4" x14ac:dyDescent="0.2">
      <c r="A694" s="212">
        <v>436</v>
      </c>
      <c r="B694" s="213">
        <v>273</v>
      </c>
      <c r="C694" s="214" t="s">
        <v>380</v>
      </c>
      <c r="D694" s="215">
        <v>1</v>
      </c>
    </row>
    <row r="695" spans="1:4" x14ac:dyDescent="0.2">
      <c r="A695" s="212">
        <v>436</v>
      </c>
      <c r="B695" s="213">
        <v>274</v>
      </c>
      <c r="C695" s="214" t="s">
        <v>380</v>
      </c>
      <c r="D695" s="215">
        <v>1</v>
      </c>
    </row>
    <row r="696" spans="1:4" x14ac:dyDescent="0.2">
      <c r="A696" s="212">
        <v>436</v>
      </c>
      <c r="B696" s="213">
        <v>275</v>
      </c>
      <c r="C696" s="214" t="s">
        <v>380</v>
      </c>
      <c r="D696" s="215">
        <v>2</v>
      </c>
    </row>
    <row r="697" spans="1:4" x14ac:dyDescent="0.2">
      <c r="A697" s="212">
        <v>437</v>
      </c>
      <c r="B697" s="213">
        <v>1403</v>
      </c>
      <c r="C697" s="214" t="s">
        <v>381</v>
      </c>
      <c r="D697" s="215">
        <v>2</v>
      </c>
    </row>
    <row r="698" spans="1:4" x14ac:dyDescent="0.2">
      <c r="A698" s="212">
        <v>437</v>
      </c>
      <c r="B698" s="213">
        <v>1404</v>
      </c>
      <c r="C698" s="214" t="s">
        <v>381</v>
      </c>
      <c r="D698" s="215">
        <v>1</v>
      </c>
    </row>
    <row r="699" spans="1:4" x14ac:dyDescent="0.2">
      <c r="A699" s="212">
        <v>437</v>
      </c>
      <c r="B699" s="213">
        <v>1405</v>
      </c>
      <c r="C699" s="214" t="s">
        <v>381</v>
      </c>
      <c r="D699" s="215">
        <v>1</v>
      </c>
    </row>
    <row r="700" spans="1:4" x14ac:dyDescent="0.2">
      <c r="A700" s="212">
        <v>439</v>
      </c>
      <c r="B700" s="213">
        <v>346</v>
      </c>
      <c r="C700" s="214" t="s">
        <v>382</v>
      </c>
      <c r="D700" s="215">
        <v>2</v>
      </c>
    </row>
    <row r="701" spans="1:4" x14ac:dyDescent="0.2">
      <c r="A701" s="212">
        <v>439</v>
      </c>
      <c r="B701" s="213">
        <v>349</v>
      </c>
      <c r="C701" s="214" t="s">
        <v>382</v>
      </c>
      <c r="D701" s="215">
        <v>1</v>
      </c>
    </row>
    <row r="702" spans="1:4" x14ac:dyDescent="0.2">
      <c r="A702" s="212">
        <v>440</v>
      </c>
      <c r="B702" s="213">
        <v>210</v>
      </c>
      <c r="C702" s="214" t="s">
        <v>383</v>
      </c>
      <c r="D702" s="215">
        <v>2</v>
      </c>
    </row>
    <row r="703" spans="1:4" x14ac:dyDescent="0.2">
      <c r="A703" s="212">
        <v>440</v>
      </c>
      <c r="B703" s="213">
        <v>347</v>
      </c>
      <c r="C703" s="214" t="s">
        <v>383</v>
      </c>
      <c r="D703" s="215" t="s">
        <v>479</v>
      </c>
    </row>
    <row r="704" spans="1:4" x14ac:dyDescent="0.2">
      <c r="A704" s="212">
        <v>440</v>
      </c>
      <c r="B704" s="213">
        <v>348</v>
      </c>
      <c r="C704" s="214" t="s">
        <v>383</v>
      </c>
      <c r="D704" s="215" t="s">
        <v>479</v>
      </c>
    </row>
    <row r="705" spans="1:4" x14ac:dyDescent="0.2">
      <c r="A705" s="212">
        <v>441</v>
      </c>
      <c r="B705" s="213">
        <v>206</v>
      </c>
      <c r="C705" s="214" t="s">
        <v>283</v>
      </c>
      <c r="D705" s="215">
        <v>2</v>
      </c>
    </row>
    <row r="706" spans="1:4" x14ac:dyDescent="0.2">
      <c r="A706" s="212">
        <v>441</v>
      </c>
      <c r="B706" s="213">
        <v>350</v>
      </c>
      <c r="C706" s="214" t="s">
        <v>283</v>
      </c>
      <c r="D706" s="215">
        <v>1</v>
      </c>
    </row>
    <row r="707" spans="1:4" x14ac:dyDescent="0.2">
      <c r="A707" s="212">
        <v>441</v>
      </c>
      <c r="B707" s="213">
        <v>351</v>
      </c>
      <c r="C707" s="214" t="s">
        <v>283</v>
      </c>
      <c r="D707" s="215">
        <v>1</v>
      </c>
    </row>
    <row r="708" spans="1:4" x14ac:dyDescent="0.2">
      <c r="A708" s="212">
        <v>441</v>
      </c>
      <c r="B708" s="213">
        <v>352</v>
      </c>
      <c r="C708" s="214" t="s">
        <v>283</v>
      </c>
      <c r="D708" s="215">
        <v>1</v>
      </c>
    </row>
    <row r="709" spans="1:4" x14ac:dyDescent="0.2">
      <c r="A709" s="212">
        <v>442</v>
      </c>
      <c r="B709" s="213">
        <v>356</v>
      </c>
      <c r="C709" s="214" t="s">
        <v>279</v>
      </c>
      <c r="D709" s="215" t="s">
        <v>479</v>
      </c>
    </row>
    <row r="710" spans="1:4" x14ac:dyDescent="0.2">
      <c r="A710" s="212">
        <v>442</v>
      </c>
      <c r="B710" s="213">
        <v>357</v>
      </c>
      <c r="C710" s="214" t="s">
        <v>279</v>
      </c>
      <c r="D710" s="215" t="s">
        <v>479</v>
      </c>
    </row>
    <row r="711" spans="1:4" x14ac:dyDescent="0.2">
      <c r="A711" s="212">
        <v>443</v>
      </c>
      <c r="B711" s="213">
        <v>358</v>
      </c>
      <c r="C711" s="214" t="s">
        <v>321</v>
      </c>
      <c r="D711" s="215">
        <v>1</v>
      </c>
    </row>
    <row r="712" spans="1:4" x14ac:dyDescent="0.2">
      <c r="A712" s="212">
        <v>443</v>
      </c>
      <c r="B712" s="213">
        <v>359</v>
      </c>
      <c r="C712" s="214" t="s">
        <v>321</v>
      </c>
      <c r="D712" s="215" t="s">
        <v>484</v>
      </c>
    </row>
    <row r="713" spans="1:4" x14ac:dyDescent="0.2">
      <c r="A713" s="212">
        <v>444</v>
      </c>
      <c r="B713" s="213">
        <v>208</v>
      </c>
      <c r="C713" s="214" t="s">
        <v>324</v>
      </c>
      <c r="D713" s="215">
        <v>2</v>
      </c>
    </row>
    <row r="714" spans="1:4" x14ac:dyDescent="0.2">
      <c r="A714" s="212">
        <v>444</v>
      </c>
      <c r="B714" s="213">
        <v>358</v>
      </c>
      <c r="C714" s="214" t="s">
        <v>324</v>
      </c>
      <c r="D714" s="215" t="s">
        <v>487</v>
      </c>
    </row>
    <row r="715" spans="1:4" x14ac:dyDescent="0.2">
      <c r="A715" s="212">
        <v>444</v>
      </c>
      <c r="B715" s="213">
        <v>360</v>
      </c>
      <c r="C715" s="214" t="s">
        <v>324</v>
      </c>
      <c r="D715" s="215" t="s">
        <v>487</v>
      </c>
    </row>
    <row r="716" spans="1:4" x14ac:dyDescent="0.2">
      <c r="A716" s="212">
        <v>445</v>
      </c>
      <c r="B716" s="213">
        <v>1406</v>
      </c>
      <c r="C716" s="214" t="s">
        <v>384</v>
      </c>
      <c r="D716" s="215">
        <v>1</v>
      </c>
    </row>
    <row r="717" spans="1:4" x14ac:dyDescent="0.2">
      <c r="A717" s="212">
        <v>445</v>
      </c>
      <c r="B717" s="213">
        <v>1407</v>
      </c>
      <c r="C717" s="214" t="s">
        <v>384</v>
      </c>
      <c r="D717" s="215">
        <v>2</v>
      </c>
    </row>
    <row r="718" spans="1:4" x14ac:dyDescent="0.2">
      <c r="A718" s="212">
        <v>446</v>
      </c>
      <c r="B718" s="213">
        <v>1408</v>
      </c>
      <c r="C718" s="214" t="s">
        <v>384</v>
      </c>
      <c r="D718" s="215">
        <v>1</v>
      </c>
    </row>
    <row r="719" spans="1:4" x14ac:dyDescent="0.2">
      <c r="A719" s="212">
        <v>446</v>
      </c>
      <c r="B719" s="213">
        <v>1409</v>
      </c>
      <c r="C719" s="214" t="s">
        <v>384</v>
      </c>
      <c r="D719" s="215">
        <v>2</v>
      </c>
    </row>
    <row r="720" spans="1:4" x14ac:dyDescent="0.2">
      <c r="A720" s="212">
        <v>447</v>
      </c>
      <c r="B720" s="213">
        <v>206</v>
      </c>
      <c r="C720" s="214" t="s">
        <v>295</v>
      </c>
      <c r="D720" s="215">
        <v>2</v>
      </c>
    </row>
    <row r="721" spans="1:4" x14ac:dyDescent="0.2">
      <c r="A721" s="212">
        <v>448</v>
      </c>
      <c r="B721" s="213">
        <v>1125</v>
      </c>
      <c r="C721" s="214" t="s">
        <v>295</v>
      </c>
      <c r="D721" s="215">
        <v>2</v>
      </c>
    </row>
    <row r="722" spans="1:4" x14ac:dyDescent="0.2">
      <c r="A722" s="212">
        <v>449</v>
      </c>
      <c r="B722" s="213">
        <v>1127</v>
      </c>
      <c r="C722" s="214" t="s">
        <v>295</v>
      </c>
      <c r="D722" s="215">
        <v>2</v>
      </c>
    </row>
    <row r="723" spans="1:4" x14ac:dyDescent="0.2">
      <c r="A723" s="212">
        <v>450</v>
      </c>
      <c r="B723" s="213">
        <v>1129</v>
      </c>
      <c r="C723" s="214" t="s">
        <v>295</v>
      </c>
      <c r="D723" s="215">
        <v>2</v>
      </c>
    </row>
    <row r="724" spans="1:4" x14ac:dyDescent="0.2">
      <c r="A724" s="212">
        <v>451</v>
      </c>
      <c r="B724" s="213">
        <v>1140</v>
      </c>
      <c r="C724" s="214" t="s">
        <v>295</v>
      </c>
      <c r="D724" s="215">
        <v>2</v>
      </c>
    </row>
    <row r="725" spans="1:4" x14ac:dyDescent="0.2">
      <c r="A725" s="212">
        <v>452</v>
      </c>
      <c r="B725" s="213">
        <v>1142</v>
      </c>
      <c r="C725" s="214" t="s">
        <v>295</v>
      </c>
      <c r="D725" s="215">
        <v>2</v>
      </c>
    </row>
    <row r="726" spans="1:4" x14ac:dyDescent="0.2">
      <c r="A726" s="212">
        <v>453</v>
      </c>
      <c r="B726" s="213">
        <v>1144</v>
      </c>
      <c r="C726" s="214" t="s">
        <v>295</v>
      </c>
      <c r="D726" s="215">
        <v>2</v>
      </c>
    </row>
    <row r="727" spans="1:4" x14ac:dyDescent="0.2">
      <c r="A727" s="212">
        <v>454</v>
      </c>
      <c r="B727" s="213">
        <v>1146</v>
      </c>
      <c r="C727" s="214" t="s">
        <v>295</v>
      </c>
      <c r="D727" s="215">
        <v>2</v>
      </c>
    </row>
    <row r="728" spans="1:4" x14ac:dyDescent="0.2">
      <c r="A728" s="212">
        <v>455</v>
      </c>
      <c r="B728" s="213">
        <v>1148</v>
      </c>
      <c r="C728" s="214" t="s">
        <v>295</v>
      </c>
      <c r="D728" s="215">
        <v>2</v>
      </c>
    </row>
    <row r="729" spans="1:4" x14ac:dyDescent="0.2">
      <c r="A729" s="212">
        <v>456</v>
      </c>
      <c r="B729" s="213">
        <v>1150</v>
      </c>
      <c r="C729" s="214" t="s">
        <v>295</v>
      </c>
      <c r="D729" s="215">
        <v>2</v>
      </c>
    </row>
    <row r="730" spans="1:4" x14ac:dyDescent="0.2">
      <c r="A730" s="212">
        <v>459</v>
      </c>
      <c r="B730" s="213">
        <v>1398</v>
      </c>
      <c r="C730" s="214" t="s">
        <v>295</v>
      </c>
      <c r="D730" s="215">
        <v>2</v>
      </c>
    </row>
    <row r="731" spans="1:4" x14ac:dyDescent="0.2">
      <c r="A731" s="212">
        <v>460</v>
      </c>
      <c r="B731" s="213">
        <v>361</v>
      </c>
      <c r="C731" s="214" t="s">
        <v>385</v>
      </c>
      <c r="D731" s="215" t="s">
        <v>241</v>
      </c>
    </row>
    <row r="732" spans="1:4" x14ac:dyDescent="0.2">
      <c r="A732" s="212">
        <v>461</v>
      </c>
      <c r="B732" s="213">
        <v>361</v>
      </c>
      <c r="C732" s="214" t="s">
        <v>385</v>
      </c>
      <c r="D732" s="215" t="s">
        <v>241</v>
      </c>
    </row>
    <row r="733" spans="1:4" x14ac:dyDescent="0.2">
      <c r="A733" s="212">
        <v>462</v>
      </c>
      <c r="B733" s="213">
        <v>362</v>
      </c>
      <c r="C733" s="214" t="s">
        <v>386</v>
      </c>
      <c r="D733" s="215" t="s">
        <v>241</v>
      </c>
    </row>
    <row r="734" spans="1:4" x14ac:dyDescent="0.2">
      <c r="A734" s="212">
        <v>463</v>
      </c>
      <c r="B734" s="213">
        <v>363</v>
      </c>
      <c r="C734" s="214" t="s">
        <v>387</v>
      </c>
      <c r="D734" s="215" t="s">
        <v>241</v>
      </c>
    </row>
    <row r="735" spans="1:4" x14ac:dyDescent="0.2">
      <c r="A735" s="212">
        <v>464</v>
      </c>
      <c r="B735" s="213">
        <v>364</v>
      </c>
      <c r="C735" s="214" t="s">
        <v>388</v>
      </c>
      <c r="D735" s="215">
        <v>1</v>
      </c>
    </row>
    <row r="736" spans="1:4" x14ac:dyDescent="0.2">
      <c r="A736" s="212">
        <v>464</v>
      </c>
      <c r="B736" s="213">
        <v>365</v>
      </c>
      <c r="C736" s="214" t="s">
        <v>388</v>
      </c>
      <c r="D736" s="215">
        <v>1</v>
      </c>
    </row>
    <row r="737" spans="1:4" x14ac:dyDescent="0.2">
      <c r="A737" s="212">
        <v>465</v>
      </c>
      <c r="B737" s="213">
        <v>1410</v>
      </c>
      <c r="C737" s="214" t="s">
        <v>389</v>
      </c>
      <c r="D737" s="215">
        <v>1</v>
      </c>
    </row>
    <row r="738" spans="1:4" x14ac:dyDescent="0.2">
      <c r="A738" s="212">
        <v>465</v>
      </c>
      <c r="B738" s="213">
        <v>1411</v>
      </c>
      <c r="C738" s="214" t="s">
        <v>389</v>
      </c>
      <c r="D738" s="215">
        <v>1</v>
      </c>
    </row>
    <row r="739" spans="1:4" x14ac:dyDescent="0.2">
      <c r="A739" s="212">
        <v>466</v>
      </c>
      <c r="B739" s="213">
        <v>366</v>
      </c>
      <c r="C739" s="214" t="s">
        <v>390</v>
      </c>
      <c r="D739" s="215" t="s">
        <v>479</v>
      </c>
    </row>
    <row r="740" spans="1:4" x14ac:dyDescent="0.2">
      <c r="A740" s="212">
        <v>467</v>
      </c>
      <c r="B740" s="213">
        <v>367</v>
      </c>
      <c r="C740" s="214" t="s">
        <v>390</v>
      </c>
      <c r="D740" s="215" t="s">
        <v>479</v>
      </c>
    </row>
    <row r="741" spans="1:4" x14ac:dyDescent="0.2">
      <c r="A741" s="212">
        <v>468</v>
      </c>
      <c r="B741" s="213">
        <v>368</v>
      </c>
      <c r="C741" s="214" t="s">
        <v>390</v>
      </c>
      <c r="D741" s="215" t="s">
        <v>479</v>
      </c>
    </row>
    <row r="742" spans="1:4" x14ac:dyDescent="0.2">
      <c r="A742" s="212">
        <v>469</v>
      </c>
      <c r="B742" s="213">
        <v>369</v>
      </c>
      <c r="C742" s="214" t="s">
        <v>390</v>
      </c>
      <c r="D742" s="215" t="s">
        <v>479</v>
      </c>
    </row>
    <row r="743" spans="1:4" x14ac:dyDescent="0.2">
      <c r="A743" s="212">
        <v>470</v>
      </c>
      <c r="B743" s="213">
        <v>370</v>
      </c>
      <c r="C743" s="214" t="s">
        <v>390</v>
      </c>
      <c r="D743" s="215" t="s">
        <v>479</v>
      </c>
    </row>
    <row r="744" spans="1:4" x14ac:dyDescent="0.2">
      <c r="A744" s="212">
        <v>473</v>
      </c>
      <c r="B744" s="213">
        <v>1412</v>
      </c>
      <c r="C744" s="214" t="s">
        <v>391</v>
      </c>
      <c r="D744" s="215">
        <v>1</v>
      </c>
    </row>
    <row r="745" spans="1:4" x14ac:dyDescent="0.2">
      <c r="A745" s="212">
        <v>473</v>
      </c>
      <c r="B745" s="213">
        <v>1413</v>
      </c>
      <c r="C745" s="214" t="s">
        <v>391</v>
      </c>
      <c r="D745" s="215">
        <v>2</v>
      </c>
    </row>
    <row r="746" spans="1:4" x14ac:dyDescent="0.2">
      <c r="A746" s="212">
        <v>474</v>
      </c>
      <c r="B746" s="213">
        <v>1414</v>
      </c>
      <c r="C746" s="214" t="s">
        <v>392</v>
      </c>
      <c r="D746" s="215" t="s">
        <v>241</v>
      </c>
    </row>
    <row r="747" spans="1:4" x14ac:dyDescent="0.2">
      <c r="A747" s="212">
        <v>475</v>
      </c>
      <c r="B747" s="213">
        <v>1415</v>
      </c>
      <c r="C747" s="214" t="s">
        <v>393</v>
      </c>
      <c r="D747" s="215">
        <v>1</v>
      </c>
    </row>
    <row r="748" spans="1:4" x14ac:dyDescent="0.2">
      <c r="A748" s="212">
        <v>475</v>
      </c>
      <c r="B748" s="213">
        <v>1416</v>
      </c>
      <c r="C748" s="214" t="s">
        <v>393</v>
      </c>
      <c r="D748" s="215">
        <v>2</v>
      </c>
    </row>
    <row r="749" spans="1:4" x14ac:dyDescent="0.2">
      <c r="A749" s="212">
        <v>476</v>
      </c>
      <c r="B749" s="213">
        <v>1417</v>
      </c>
      <c r="C749" s="214" t="s">
        <v>394</v>
      </c>
      <c r="D749" s="215" t="s">
        <v>241</v>
      </c>
    </row>
    <row r="750" spans="1:4" x14ac:dyDescent="0.2">
      <c r="A750" s="212">
        <v>477</v>
      </c>
      <c r="B750" s="213">
        <v>1418</v>
      </c>
      <c r="C750" s="214" t="s">
        <v>394</v>
      </c>
      <c r="D750" s="215" t="s">
        <v>241</v>
      </c>
    </row>
    <row r="751" spans="1:4" x14ac:dyDescent="0.2">
      <c r="A751" s="212">
        <v>478</v>
      </c>
      <c r="B751" s="213">
        <v>1419</v>
      </c>
      <c r="C751" s="214" t="s">
        <v>324</v>
      </c>
      <c r="D751" s="215">
        <v>1</v>
      </c>
    </row>
    <row r="752" spans="1:4" x14ac:dyDescent="0.2">
      <c r="A752" s="212">
        <v>478</v>
      </c>
      <c r="B752" s="213">
        <v>1420</v>
      </c>
      <c r="C752" s="214" t="s">
        <v>324</v>
      </c>
      <c r="D752" s="215">
        <v>1</v>
      </c>
    </row>
    <row r="753" spans="1:4" x14ac:dyDescent="0.2">
      <c r="A753" s="212">
        <v>478</v>
      </c>
      <c r="B753" s="213">
        <v>1421</v>
      </c>
      <c r="C753" s="214" t="s">
        <v>324</v>
      </c>
      <c r="D753" s="215">
        <v>2</v>
      </c>
    </row>
    <row r="754" spans="1:4" x14ac:dyDescent="0.2">
      <c r="A754" s="212">
        <v>479</v>
      </c>
      <c r="B754" s="213">
        <v>1424</v>
      </c>
      <c r="C754" s="214" t="s">
        <v>382</v>
      </c>
      <c r="D754" s="215">
        <v>2</v>
      </c>
    </row>
    <row r="755" spans="1:4" x14ac:dyDescent="0.2">
      <c r="A755" s="212">
        <v>479</v>
      </c>
      <c r="B755" s="213">
        <v>1425</v>
      </c>
      <c r="C755" s="214" t="s">
        <v>382</v>
      </c>
      <c r="D755" s="215">
        <v>1</v>
      </c>
    </row>
    <row r="756" spans="1:4" x14ac:dyDescent="0.2">
      <c r="A756" s="212">
        <v>480</v>
      </c>
      <c r="B756" s="213">
        <v>1426</v>
      </c>
      <c r="C756" s="214" t="s">
        <v>382</v>
      </c>
      <c r="D756" s="215">
        <v>2</v>
      </c>
    </row>
    <row r="757" spans="1:4" x14ac:dyDescent="0.2">
      <c r="A757" s="212">
        <v>480</v>
      </c>
      <c r="B757" s="213">
        <v>1427</v>
      </c>
      <c r="C757" s="214" t="s">
        <v>382</v>
      </c>
      <c r="D757" s="215">
        <v>1</v>
      </c>
    </row>
    <row r="758" spans="1:4" x14ac:dyDescent="0.2">
      <c r="A758" s="212">
        <v>481</v>
      </c>
      <c r="B758" s="213">
        <v>1428</v>
      </c>
      <c r="C758" s="214" t="s">
        <v>382</v>
      </c>
      <c r="D758" s="215">
        <v>2</v>
      </c>
    </row>
    <row r="759" spans="1:4" x14ac:dyDescent="0.2">
      <c r="A759" s="212">
        <v>481</v>
      </c>
      <c r="B759" s="213">
        <v>1429</v>
      </c>
      <c r="C759" s="214" t="s">
        <v>382</v>
      </c>
      <c r="D759" s="215">
        <v>1</v>
      </c>
    </row>
    <row r="760" spans="1:4" x14ac:dyDescent="0.2">
      <c r="A760" s="212">
        <v>482</v>
      </c>
      <c r="B760" s="213">
        <v>378</v>
      </c>
      <c r="C760" s="214" t="s">
        <v>395</v>
      </c>
      <c r="D760" s="215" t="s">
        <v>396</v>
      </c>
    </row>
    <row r="761" spans="1:4" x14ac:dyDescent="0.2">
      <c r="A761" s="212">
        <v>483</v>
      </c>
      <c r="B761" s="213">
        <v>379</v>
      </c>
      <c r="C761" s="214" t="s">
        <v>397</v>
      </c>
      <c r="D761" s="215" t="s">
        <v>396</v>
      </c>
    </row>
    <row r="762" spans="1:4" x14ac:dyDescent="0.2">
      <c r="A762" s="212">
        <v>484</v>
      </c>
      <c r="B762" s="213">
        <v>380</v>
      </c>
      <c r="C762" s="214" t="s">
        <v>398</v>
      </c>
      <c r="D762" s="215" t="s">
        <v>396</v>
      </c>
    </row>
    <row r="763" spans="1:4" x14ac:dyDescent="0.2">
      <c r="A763" s="212">
        <v>485</v>
      </c>
      <c r="B763" s="213">
        <v>381</v>
      </c>
      <c r="C763" s="214" t="s">
        <v>399</v>
      </c>
      <c r="D763" s="215" t="s">
        <v>396</v>
      </c>
    </row>
    <row r="764" spans="1:4" x14ac:dyDescent="0.2">
      <c r="A764" s="212">
        <v>486</v>
      </c>
      <c r="B764" s="213">
        <v>382</v>
      </c>
      <c r="C764" s="214" t="s">
        <v>400</v>
      </c>
      <c r="D764" s="215" t="s">
        <v>396</v>
      </c>
    </row>
    <row r="765" spans="1:4" x14ac:dyDescent="0.2">
      <c r="A765" s="212">
        <v>487</v>
      </c>
      <c r="B765" s="213">
        <v>383</v>
      </c>
      <c r="C765" s="214" t="s">
        <v>401</v>
      </c>
      <c r="D765" s="215" t="s">
        <v>396</v>
      </c>
    </row>
    <row r="766" spans="1:4" x14ac:dyDescent="0.2">
      <c r="A766" s="212">
        <v>488</v>
      </c>
      <c r="B766" s="213">
        <v>384</v>
      </c>
      <c r="C766" s="214" t="s">
        <v>402</v>
      </c>
      <c r="D766" s="215" t="s">
        <v>396</v>
      </c>
    </row>
    <row r="767" spans="1:4" x14ac:dyDescent="0.2">
      <c r="A767" s="212">
        <v>489</v>
      </c>
      <c r="B767" s="213">
        <v>385</v>
      </c>
      <c r="C767" s="214" t="s">
        <v>403</v>
      </c>
      <c r="D767" s="215" t="s">
        <v>396</v>
      </c>
    </row>
    <row r="768" spans="1:4" x14ac:dyDescent="0.2">
      <c r="A768" s="212">
        <v>490</v>
      </c>
      <c r="B768" s="213">
        <v>386</v>
      </c>
      <c r="C768" s="214" t="s">
        <v>404</v>
      </c>
      <c r="D768" s="215" t="s">
        <v>396</v>
      </c>
    </row>
    <row r="769" spans="1:4" x14ac:dyDescent="0.2">
      <c r="A769" s="212">
        <v>491</v>
      </c>
      <c r="B769" s="213">
        <v>387</v>
      </c>
      <c r="C769" s="214" t="s">
        <v>405</v>
      </c>
      <c r="D769" s="215" t="s">
        <v>396</v>
      </c>
    </row>
    <row r="770" spans="1:4" x14ac:dyDescent="0.2">
      <c r="A770" s="212">
        <v>492</v>
      </c>
      <c r="B770" s="213">
        <v>388</v>
      </c>
      <c r="C770" s="214" t="s">
        <v>406</v>
      </c>
      <c r="D770" s="215" t="s">
        <v>396</v>
      </c>
    </row>
    <row r="771" spans="1:4" x14ac:dyDescent="0.2">
      <c r="A771" s="212">
        <v>493</v>
      </c>
      <c r="B771" s="213">
        <v>389</v>
      </c>
      <c r="C771" s="214" t="s">
        <v>407</v>
      </c>
      <c r="D771" s="215" t="s">
        <v>396</v>
      </c>
    </row>
    <row r="772" spans="1:4" x14ac:dyDescent="0.2">
      <c r="A772" s="212">
        <v>494</v>
      </c>
      <c r="B772" s="213">
        <v>390</v>
      </c>
      <c r="C772" s="214" t="s">
        <v>408</v>
      </c>
      <c r="D772" s="215" t="s">
        <v>396</v>
      </c>
    </row>
    <row r="773" spans="1:4" x14ac:dyDescent="0.2">
      <c r="A773" s="212">
        <v>495</v>
      </c>
      <c r="B773" s="213">
        <v>391</v>
      </c>
      <c r="C773" s="214" t="s">
        <v>409</v>
      </c>
      <c r="D773" s="215" t="s">
        <v>396</v>
      </c>
    </row>
    <row r="774" spans="1:4" x14ac:dyDescent="0.2">
      <c r="A774" s="212">
        <v>496</v>
      </c>
      <c r="B774" s="213">
        <v>392</v>
      </c>
      <c r="C774" s="214" t="s">
        <v>410</v>
      </c>
      <c r="D774" s="215" t="s">
        <v>396</v>
      </c>
    </row>
    <row r="775" spans="1:4" x14ac:dyDescent="0.2">
      <c r="A775" s="212">
        <v>497</v>
      </c>
      <c r="B775" s="213">
        <v>393</v>
      </c>
      <c r="C775" s="214" t="s">
        <v>411</v>
      </c>
      <c r="D775" s="215" t="s">
        <v>396</v>
      </c>
    </row>
    <row r="776" spans="1:4" x14ac:dyDescent="0.2">
      <c r="A776" s="212">
        <v>498</v>
      </c>
      <c r="B776" s="213">
        <v>394</v>
      </c>
      <c r="C776" s="214" t="s">
        <v>412</v>
      </c>
      <c r="D776" s="215" t="s">
        <v>396</v>
      </c>
    </row>
    <row r="777" spans="1:4" x14ac:dyDescent="0.2">
      <c r="A777" s="212">
        <v>701</v>
      </c>
      <c r="B777" s="213">
        <v>343</v>
      </c>
      <c r="C777" s="214" t="s">
        <v>413</v>
      </c>
      <c r="D777" s="215" t="s">
        <v>241</v>
      </c>
    </row>
    <row r="778" spans="1:4" x14ac:dyDescent="0.2">
      <c r="A778" s="212">
        <v>702</v>
      </c>
      <c r="B778" s="213">
        <v>344</v>
      </c>
      <c r="C778" s="214" t="s">
        <v>413</v>
      </c>
      <c r="D778" s="215" t="s">
        <v>241</v>
      </c>
    </row>
    <row r="779" spans="1:4" x14ac:dyDescent="0.2">
      <c r="A779" s="212">
        <v>703</v>
      </c>
      <c r="B779" s="213">
        <v>317</v>
      </c>
      <c r="C779" s="214" t="s">
        <v>347</v>
      </c>
      <c r="D779" s="215" t="s">
        <v>241</v>
      </c>
    </row>
    <row r="780" spans="1:4" x14ac:dyDescent="0.2">
      <c r="A780" s="212">
        <v>704</v>
      </c>
      <c r="B780" s="213">
        <v>318</v>
      </c>
      <c r="C780" s="214" t="s">
        <v>347</v>
      </c>
      <c r="D780" s="215" t="s">
        <v>241</v>
      </c>
    </row>
    <row r="781" spans="1:4" x14ac:dyDescent="0.2">
      <c r="A781" s="212">
        <v>705</v>
      </c>
      <c r="B781" s="213">
        <v>319</v>
      </c>
      <c r="C781" s="214" t="s">
        <v>347</v>
      </c>
      <c r="D781" s="215" t="s">
        <v>241</v>
      </c>
    </row>
    <row r="782" spans="1:4" x14ac:dyDescent="0.2">
      <c r="A782" s="212">
        <v>706</v>
      </c>
      <c r="B782" s="213">
        <v>320</v>
      </c>
      <c r="C782" s="214" t="s">
        <v>347</v>
      </c>
      <c r="D782" s="215" t="s">
        <v>241</v>
      </c>
    </row>
    <row r="783" spans="1:4" x14ac:dyDescent="0.2">
      <c r="A783" s="212">
        <v>707</v>
      </c>
      <c r="B783" s="213">
        <v>321</v>
      </c>
      <c r="C783" s="214" t="s">
        <v>347</v>
      </c>
      <c r="D783" s="215" t="s">
        <v>241</v>
      </c>
    </row>
    <row r="784" spans="1:4" x14ac:dyDescent="0.2">
      <c r="A784" s="212">
        <v>708</v>
      </c>
      <c r="B784" s="213">
        <v>322</v>
      </c>
      <c r="C784" s="214" t="s">
        <v>347</v>
      </c>
      <c r="D784" s="215" t="s">
        <v>241</v>
      </c>
    </row>
    <row r="785" spans="1:4" x14ac:dyDescent="0.2">
      <c r="A785" s="212">
        <v>709</v>
      </c>
      <c r="B785" s="213">
        <v>323</v>
      </c>
      <c r="C785" s="214" t="s">
        <v>347</v>
      </c>
      <c r="D785" s="215" t="s">
        <v>241</v>
      </c>
    </row>
    <row r="786" spans="1:4" x14ac:dyDescent="0.2">
      <c r="A786" s="212">
        <v>710</v>
      </c>
      <c r="B786" s="213">
        <v>324</v>
      </c>
      <c r="C786" s="214" t="s">
        <v>347</v>
      </c>
      <c r="D786" s="215" t="s">
        <v>241</v>
      </c>
    </row>
    <row r="787" spans="1:4" x14ac:dyDescent="0.2">
      <c r="A787" s="212">
        <v>711</v>
      </c>
      <c r="B787" s="213">
        <v>325</v>
      </c>
      <c r="C787" s="214" t="s">
        <v>347</v>
      </c>
      <c r="D787" s="215" t="s">
        <v>241</v>
      </c>
    </row>
    <row r="788" spans="1:4" x14ac:dyDescent="0.2">
      <c r="A788" s="212">
        <v>712</v>
      </c>
      <c r="B788" s="213">
        <v>326</v>
      </c>
      <c r="C788" s="214" t="s">
        <v>414</v>
      </c>
      <c r="D788" s="215" t="s">
        <v>241</v>
      </c>
    </row>
    <row r="789" spans="1:4" x14ac:dyDescent="0.2">
      <c r="A789" s="212">
        <v>713</v>
      </c>
      <c r="B789" s="213">
        <v>328</v>
      </c>
      <c r="C789" s="214" t="s">
        <v>414</v>
      </c>
      <c r="D789" s="215" t="s">
        <v>241</v>
      </c>
    </row>
    <row r="790" spans="1:4" x14ac:dyDescent="0.2">
      <c r="A790" s="212">
        <v>714</v>
      </c>
      <c r="B790" s="213">
        <v>329</v>
      </c>
      <c r="C790" s="214" t="s">
        <v>414</v>
      </c>
      <c r="D790" s="215" t="s">
        <v>241</v>
      </c>
    </row>
    <row r="791" spans="1:4" x14ac:dyDescent="0.2">
      <c r="A791" s="212">
        <v>715</v>
      </c>
      <c r="B791" s="213">
        <v>330</v>
      </c>
      <c r="C791" s="214" t="s">
        <v>414</v>
      </c>
      <c r="D791" s="215" t="s">
        <v>241</v>
      </c>
    </row>
    <row r="792" spans="1:4" x14ac:dyDescent="0.2">
      <c r="A792" s="212">
        <v>716</v>
      </c>
      <c r="B792" s="213">
        <v>339</v>
      </c>
      <c r="C792" s="214" t="s">
        <v>415</v>
      </c>
      <c r="D792" s="215" t="s">
        <v>241</v>
      </c>
    </row>
    <row r="793" spans="1:4" x14ac:dyDescent="0.2">
      <c r="A793" s="212">
        <v>717</v>
      </c>
      <c r="B793" s="213">
        <v>340</v>
      </c>
      <c r="C793" s="214" t="s">
        <v>415</v>
      </c>
      <c r="D793" s="215" t="s">
        <v>241</v>
      </c>
    </row>
    <row r="794" spans="1:4" x14ac:dyDescent="0.2">
      <c r="A794" s="212">
        <v>718</v>
      </c>
      <c r="B794" s="213">
        <v>341</v>
      </c>
      <c r="C794" s="214" t="s">
        <v>416</v>
      </c>
      <c r="D794" s="215" t="s">
        <v>241</v>
      </c>
    </row>
    <row r="795" spans="1:4" x14ac:dyDescent="0.2">
      <c r="A795" s="212">
        <v>719</v>
      </c>
      <c r="B795" s="213">
        <v>342</v>
      </c>
      <c r="C795" s="214" t="s">
        <v>416</v>
      </c>
      <c r="D795" s="215" t="s">
        <v>241</v>
      </c>
    </row>
    <row r="796" spans="1:4" x14ac:dyDescent="0.2">
      <c r="A796" s="212">
        <v>720</v>
      </c>
      <c r="B796" s="213">
        <v>331</v>
      </c>
      <c r="C796" s="214" t="s">
        <v>280</v>
      </c>
      <c r="D796" s="215">
        <v>1</v>
      </c>
    </row>
    <row r="797" spans="1:4" x14ac:dyDescent="0.2">
      <c r="A797" s="212">
        <v>720</v>
      </c>
      <c r="B797" s="213">
        <v>332</v>
      </c>
      <c r="C797" s="214" t="s">
        <v>280</v>
      </c>
      <c r="D797" s="215">
        <v>1</v>
      </c>
    </row>
    <row r="798" spans="1:4" x14ac:dyDescent="0.2">
      <c r="A798" s="212">
        <v>720</v>
      </c>
      <c r="B798" s="213">
        <v>333</v>
      </c>
      <c r="C798" s="214" t="s">
        <v>280</v>
      </c>
      <c r="D798" s="215">
        <v>2</v>
      </c>
    </row>
    <row r="799" spans="1:4" x14ac:dyDescent="0.2">
      <c r="A799" s="212">
        <v>721</v>
      </c>
      <c r="B799" s="213">
        <v>327</v>
      </c>
      <c r="C799" s="214" t="s">
        <v>417</v>
      </c>
      <c r="D799" s="215">
        <v>2</v>
      </c>
    </row>
    <row r="800" spans="1:4" x14ac:dyDescent="0.2">
      <c r="A800" s="212">
        <v>721</v>
      </c>
      <c r="B800" s="213">
        <v>336</v>
      </c>
      <c r="C800" s="214" t="s">
        <v>417</v>
      </c>
      <c r="D800" s="215">
        <v>1</v>
      </c>
    </row>
    <row r="801" spans="1:4" x14ac:dyDescent="0.2">
      <c r="A801" s="212">
        <v>722</v>
      </c>
      <c r="B801" s="213">
        <v>13067</v>
      </c>
      <c r="C801" s="214" t="s">
        <v>417</v>
      </c>
      <c r="D801" s="215">
        <v>2</v>
      </c>
    </row>
    <row r="802" spans="1:4" x14ac:dyDescent="0.2">
      <c r="A802" s="212">
        <v>722</v>
      </c>
      <c r="B802" s="213">
        <v>13068</v>
      </c>
      <c r="C802" s="214" t="s">
        <v>417</v>
      </c>
      <c r="D802" s="215">
        <v>1</v>
      </c>
    </row>
    <row r="803" spans="1:4" x14ac:dyDescent="0.2">
      <c r="A803" s="212">
        <v>723</v>
      </c>
      <c r="B803" s="213">
        <v>13070</v>
      </c>
      <c r="C803" s="214" t="s">
        <v>417</v>
      </c>
      <c r="D803" s="215">
        <v>2</v>
      </c>
    </row>
    <row r="804" spans="1:4" x14ac:dyDescent="0.2">
      <c r="A804" s="212">
        <v>723</v>
      </c>
      <c r="B804" s="213">
        <v>13071</v>
      </c>
      <c r="C804" s="214" t="s">
        <v>417</v>
      </c>
      <c r="D804" s="215">
        <v>1</v>
      </c>
    </row>
    <row r="805" spans="1:4" x14ac:dyDescent="0.2">
      <c r="A805" s="212">
        <v>724</v>
      </c>
      <c r="B805" s="213">
        <v>13073</v>
      </c>
      <c r="C805" s="214" t="s">
        <v>417</v>
      </c>
      <c r="D805" s="215">
        <v>2</v>
      </c>
    </row>
    <row r="806" spans="1:4" x14ac:dyDescent="0.2">
      <c r="A806" s="212">
        <v>724</v>
      </c>
      <c r="B806" s="213">
        <v>13074</v>
      </c>
      <c r="C806" s="214" t="s">
        <v>417</v>
      </c>
      <c r="D806" s="215">
        <v>1</v>
      </c>
    </row>
    <row r="807" spans="1:4" x14ac:dyDescent="0.2">
      <c r="A807" s="212">
        <v>725</v>
      </c>
      <c r="B807" s="213">
        <v>13076</v>
      </c>
      <c r="C807" s="214" t="s">
        <v>417</v>
      </c>
      <c r="D807" s="215">
        <v>2</v>
      </c>
    </row>
    <row r="808" spans="1:4" x14ac:dyDescent="0.2">
      <c r="A808" s="212">
        <v>725</v>
      </c>
      <c r="B808" s="213">
        <v>13077</v>
      </c>
      <c r="C808" s="214" t="s">
        <v>417</v>
      </c>
      <c r="D808" s="215">
        <v>1</v>
      </c>
    </row>
    <row r="809" spans="1:4" x14ac:dyDescent="0.2">
      <c r="A809" s="212">
        <v>726</v>
      </c>
      <c r="B809" s="213">
        <v>13079</v>
      </c>
      <c r="C809" s="214" t="s">
        <v>417</v>
      </c>
      <c r="D809" s="215">
        <v>2</v>
      </c>
    </row>
    <row r="810" spans="1:4" x14ac:dyDescent="0.2">
      <c r="A810" s="212">
        <v>726</v>
      </c>
      <c r="B810" s="213">
        <v>13080</v>
      </c>
      <c r="C810" s="214" t="s">
        <v>417</v>
      </c>
      <c r="D810" s="215">
        <v>1</v>
      </c>
    </row>
    <row r="811" spans="1:4" x14ac:dyDescent="0.2">
      <c r="A811" s="212">
        <v>727</v>
      </c>
      <c r="B811" s="213">
        <v>13032</v>
      </c>
      <c r="C811" s="214" t="s">
        <v>417</v>
      </c>
      <c r="D811" s="215">
        <v>2</v>
      </c>
    </row>
    <row r="812" spans="1:4" x14ac:dyDescent="0.2">
      <c r="A812" s="212">
        <v>727</v>
      </c>
      <c r="B812" s="213">
        <v>13033</v>
      </c>
      <c r="C812" s="214" t="s">
        <v>417</v>
      </c>
      <c r="D812" s="215">
        <v>1</v>
      </c>
    </row>
    <row r="813" spans="1:4" x14ac:dyDescent="0.2">
      <c r="A813" s="212">
        <v>728</v>
      </c>
      <c r="B813" s="213">
        <v>13034</v>
      </c>
      <c r="C813" s="214" t="s">
        <v>418</v>
      </c>
      <c r="D813" s="215">
        <v>2</v>
      </c>
    </row>
    <row r="814" spans="1:4" x14ac:dyDescent="0.2">
      <c r="A814" s="212">
        <v>729</v>
      </c>
      <c r="B814" s="213">
        <v>13035</v>
      </c>
      <c r="C814" s="214" t="s">
        <v>417</v>
      </c>
      <c r="D814" s="215">
        <v>2</v>
      </c>
    </row>
    <row r="815" spans="1:4" x14ac:dyDescent="0.2">
      <c r="A815" s="212">
        <v>729</v>
      </c>
      <c r="B815" s="213">
        <v>13036</v>
      </c>
      <c r="C815" s="214" t="s">
        <v>417</v>
      </c>
      <c r="D815" s="215">
        <v>1</v>
      </c>
    </row>
    <row r="816" spans="1:4" x14ac:dyDescent="0.2">
      <c r="A816" s="212">
        <v>730</v>
      </c>
      <c r="B816" s="213">
        <v>13037</v>
      </c>
      <c r="C816" s="214" t="s">
        <v>418</v>
      </c>
      <c r="D816" s="215">
        <v>2</v>
      </c>
    </row>
    <row r="817" spans="1:4" x14ac:dyDescent="0.2">
      <c r="A817" s="212">
        <v>731</v>
      </c>
      <c r="B817" s="213">
        <v>13038</v>
      </c>
      <c r="C817" s="214" t="s">
        <v>417</v>
      </c>
      <c r="D817" s="215">
        <v>2</v>
      </c>
    </row>
    <row r="818" spans="1:4" x14ac:dyDescent="0.2">
      <c r="A818" s="212">
        <v>731</v>
      </c>
      <c r="B818" s="213">
        <v>13039</v>
      </c>
      <c r="C818" s="214" t="s">
        <v>417</v>
      </c>
      <c r="D818" s="215">
        <v>1</v>
      </c>
    </row>
    <row r="819" spans="1:4" x14ac:dyDescent="0.2">
      <c r="A819" s="212">
        <v>732</v>
      </c>
      <c r="B819" s="213">
        <v>13040</v>
      </c>
      <c r="C819" s="214" t="s">
        <v>418</v>
      </c>
      <c r="D819" s="215">
        <v>2</v>
      </c>
    </row>
    <row r="820" spans="1:4" x14ac:dyDescent="0.2">
      <c r="A820" s="212">
        <v>733</v>
      </c>
      <c r="B820" s="213">
        <v>13041</v>
      </c>
      <c r="C820" s="214" t="s">
        <v>417</v>
      </c>
      <c r="D820" s="215">
        <v>2</v>
      </c>
    </row>
    <row r="821" spans="1:4" x14ac:dyDescent="0.2">
      <c r="A821" s="212">
        <v>733</v>
      </c>
      <c r="B821" s="213">
        <v>13042</v>
      </c>
      <c r="C821" s="214" t="s">
        <v>417</v>
      </c>
      <c r="D821" s="215">
        <v>1</v>
      </c>
    </row>
    <row r="822" spans="1:4" x14ac:dyDescent="0.2">
      <c r="A822" s="212">
        <v>734</v>
      </c>
      <c r="B822" s="213">
        <v>13043</v>
      </c>
      <c r="C822" s="214" t="s">
        <v>418</v>
      </c>
      <c r="D822" s="215">
        <v>2</v>
      </c>
    </row>
    <row r="823" spans="1:4" x14ac:dyDescent="0.2">
      <c r="A823" s="212">
        <v>735</v>
      </c>
      <c r="B823" s="213">
        <v>13044</v>
      </c>
      <c r="C823" s="214" t="s">
        <v>417</v>
      </c>
      <c r="D823" s="215">
        <v>2</v>
      </c>
    </row>
    <row r="824" spans="1:4" x14ac:dyDescent="0.2">
      <c r="A824" s="212">
        <v>735</v>
      </c>
      <c r="B824" s="213">
        <v>13045</v>
      </c>
      <c r="C824" s="214" t="s">
        <v>417</v>
      </c>
      <c r="D824" s="215">
        <v>1</v>
      </c>
    </row>
    <row r="825" spans="1:4" x14ac:dyDescent="0.2">
      <c r="A825" s="212">
        <v>736</v>
      </c>
      <c r="B825" s="213">
        <v>13046</v>
      </c>
      <c r="C825" s="214" t="s">
        <v>418</v>
      </c>
      <c r="D825" s="215">
        <v>2</v>
      </c>
    </row>
    <row r="826" spans="1:4" x14ac:dyDescent="0.2">
      <c r="A826" s="212">
        <v>737</v>
      </c>
      <c r="B826" s="213">
        <v>13047</v>
      </c>
      <c r="C826" s="214" t="s">
        <v>417</v>
      </c>
      <c r="D826" s="215">
        <v>2</v>
      </c>
    </row>
    <row r="827" spans="1:4" x14ac:dyDescent="0.2">
      <c r="A827" s="212">
        <v>737</v>
      </c>
      <c r="B827" s="213">
        <v>13048</v>
      </c>
      <c r="C827" s="214" t="s">
        <v>417</v>
      </c>
      <c r="D827" s="215">
        <v>1</v>
      </c>
    </row>
    <row r="828" spans="1:4" x14ac:dyDescent="0.2">
      <c r="A828" s="212">
        <v>738</v>
      </c>
      <c r="B828" s="213">
        <v>13049</v>
      </c>
      <c r="C828" s="214" t="s">
        <v>418</v>
      </c>
      <c r="D828" s="215">
        <v>2</v>
      </c>
    </row>
    <row r="829" spans="1:4" x14ac:dyDescent="0.2">
      <c r="A829" s="212">
        <v>739</v>
      </c>
      <c r="B829" s="213">
        <v>13050</v>
      </c>
      <c r="C829" s="214" t="s">
        <v>417</v>
      </c>
      <c r="D829" s="215">
        <v>2</v>
      </c>
    </row>
    <row r="830" spans="1:4" x14ac:dyDescent="0.2">
      <c r="A830" s="212">
        <v>739</v>
      </c>
      <c r="B830" s="213">
        <v>13051</v>
      </c>
      <c r="C830" s="214" t="s">
        <v>417</v>
      </c>
      <c r="D830" s="215">
        <v>1</v>
      </c>
    </row>
    <row r="831" spans="1:4" x14ac:dyDescent="0.2">
      <c r="A831" s="212">
        <v>740</v>
      </c>
      <c r="B831" s="213">
        <v>13052</v>
      </c>
      <c r="C831" s="214" t="s">
        <v>418</v>
      </c>
      <c r="D831" s="215">
        <v>2</v>
      </c>
    </row>
    <row r="832" spans="1:4" x14ac:dyDescent="0.2">
      <c r="A832" s="212">
        <v>741</v>
      </c>
      <c r="B832" s="213">
        <v>13053</v>
      </c>
      <c r="C832" s="214" t="s">
        <v>417</v>
      </c>
      <c r="D832" s="215">
        <v>2</v>
      </c>
    </row>
    <row r="833" spans="1:4" x14ac:dyDescent="0.2">
      <c r="A833" s="212">
        <v>741</v>
      </c>
      <c r="B833" s="213">
        <v>13054</v>
      </c>
      <c r="C833" s="214" t="s">
        <v>417</v>
      </c>
      <c r="D833" s="215">
        <v>1</v>
      </c>
    </row>
    <row r="834" spans="1:4" x14ac:dyDescent="0.2">
      <c r="A834" s="212">
        <v>742</v>
      </c>
      <c r="B834" s="213">
        <v>13055</v>
      </c>
      <c r="C834" s="214" t="s">
        <v>418</v>
      </c>
      <c r="D834" s="215">
        <v>2</v>
      </c>
    </row>
    <row r="835" spans="1:4" x14ac:dyDescent="0.2">
      <c r="A835" s="212">
        <v>743</v>
      </c>
      <c r="B835" s="213">
        <v>13056</v>
      </c>
      <c r="C835" s="214" t="s">
        <v>417</v>
      </c>
      <c r="D835" s="215">
        <v>2</v>
      </c>
    </row>
    <row r="836" spans="1:4" x14ac:dyDescent="0.2">
      <c r="A836" s="212">
        <v>743</v>
      </c>
      <c r="B836" s="213">
        <v>13057</v>
      </c>
      <c r="C836" s="214" t="s">
        <v>417</v>
      </c>
      <c r="D836" s="215">
        <v>1</v>
      </c>
    </row>
    <row r="837" spans="1:4" x14ac:dyDescent="0.2">
      <c r="A837" s="212">
        <v>744</v>
      </c>
      <c r="B837" s="213">
        <v>13058</v>
      </c>
      <c r="C837" s="214" t="s">
        <v>418</v>
      </c>
      <c r="D837" s="215">
        <v>2</v>
      </c>
    </row>
    <row r="838" spans="1:4" x14ac:dyDescent="0.2">
      <c r="A838" s="212">
        <v>745</v>
      </c>
      <c r="B838" s="213">
        <v>13059</v>
      </c>
      <c r="C838" s="214" t="s">
        <v>417</v>
      </c>
      <c r="D838" s="215">
        <v>2</v>
      </c>
    </row>
    <row r="839" spans="1:4" x14ac:dyDescent="0.2">
      <c r="A839" s="212">
        <v>745</v>
      </c>
      <c r="B839" s="213">
        <v>13060</v>
      </c>
      <c r="C839" s="214" t="s">
        <v>417</v>
      </c>
      <c r="D839" s="215">
        <v>1</v>
      </c>
    </row>
    <row r="840" spans="1:4" x14ac:dyDescent="0.2">
      <c r="A840" s="212">
        <v>746</v>
      </c>
      <c r="B840" s="213">
        <v>13061</v>
      </c>
      <c r="C840" s="214" t="s">
        <v>418</v>
      </c>
      <c r="D840" s="215">
        <v>2</v>
      </c>
    </row>
    <row r="841" spans="1:4" x14ac:dyDescent="0.2">
      <c r="A841" s="212">
        <v>747</v>
      </c>
      <c r="B841" s="213">
        <v>13062</v>
      </c>
      <c r="C841" s="214" t="s">
        <v>417</v>
      </c>
      <c r="D841" s="215">
        <v>2</v>
      </c>
    </row>
    <row r="842" spans="1:4" x14ac:dyDescent="0.2">
      <c r="A842" s="212">
        <v>747</v>
      </c>
      <c r="B842" s="213">
        <v>13063</v>
      </c>
      <c r="C842" s="214" t="s">
        <v>417</v>
      </c>
      <c r="D842" s="215">
        <v>1</v>
      </c>
    </row>
    <row r="843" spans="1:4" x14ac:dyDescent="0.2">
      <c r="A843" s="212">
        <v>748</v>
      </c>
      <c r="B843" s="213">
        <v>13064</v>
      </c>
      <c r="C843" s="214" t="s">
        <v>417</v>
      </c>
      <c r="D843" s="215">
        <v>2</v>
      </c>
    </row>
    <row r="844" spans="1:4" x14ac:dyDescent="0.2">
      <c r="A844" s="212">
        <v>748</v>
      </c>
      <c r="B844" s="213">
        <v>13065</v>
      </c>
      <c r="C844" s="214" t="s">
        <v>417</v>
      </c>
      <c r="D844" s="215">
        <v>1</v>
      </c>
    </row>
    <row r="845" spans="1:4" x14ac:dyDescent="0.2">
      <c r="A845" s="212">
        <v>749</v>
      </c>
      <c r="B845" s="213">
        <v>13066</v>
      </c>
      <c r="C845" s="214" t="s">
        <v>418</v>
      </c>
      <c r="D845" s="215">
        <v>2</v>
      </c>
    </row>
    <row r="846" spans="1:4" x14ac:dyDescent="0.2">
      <c r="A846" s="212">
        <v>752</v>
      </c>
      <c r="B846" s="213">
        <v>13011</v>
      </c>
      <c r="C846" s="214" t="s">
        <v>417</v>
      </c>
      <c r="D846" s="215">
        <v>2</v>
      </c>
    </row>
    <row r="847" spans="1:4" x14ac:dyDescent="0.2">
      <c r="A847" s="212">
        <v>752</v>
      </c>
      <c r="B847" s="213">
        <v>13012</v>
      </c>
      <c r="C847" s="214" t="s">
        <v>417</v>
      </c>
      <c r="D847" s="215">
        <v>1</v>
      </c>
    </row>
    <row r="848" spans="1:4" x14ac:dyDescent="0.2">
      <c r="A848" s="212">
        <v>753</v>
      </c>
      <c r="B848" s="213">
        <v>13013</v>
      </c>
      <c r="C848" s="214" t="s">
        <v>419</v>
      </c>
      <c r="D848" s="215">
        <v>2</v>
      </c>
    </row>
    <row r="849" spans="1:4" x14ac:dyDescent="0.2">
      <c r="A849" s="212">
        <v>754</v>
      </c>
      <c r="B849" s="213">
        <v>13014</v>
      </c>
      <c r="C849" s="214" t="s">
        <v>417</v>
      </c>
      <c r="D849" s="215">
        <v>2</v>
      </c>
    </row>
    <row r="850" spans="1:4" x14ac:dyDescent="0.2">
      <c r="A850" s="212">
        <v>754</v>
      </c>
      <c r="B850" s="213">
        <v>13015</v>
      </c>
      <c r="C850" s="214" t="s">
        <v>417</v>
      </c>
      <c r="D850" s="215">
        <v>1</v>
      </c>
    </row>
    <row r="851" spans="1:4" x14ac:dyDescent="0.2">
      <c r="A851" s="212">
        <v>755</v>
      </c>
      <c r="B851" s="213">
        <v>13016</v>
      </c>
      <c r="C851" s="214" t="s">
        <v>419</v>
      </c>
      <c r="D851" s="215">
        <v>2</v>
      </c>
    </row>
    <row r="852" spans="1:4" x14ac:dyDescent="0.2">
      <c r="A852" s="212">
        <v>756</v>
      </c>
      <c r="B852" s="213">
        <v>13017</v>
      </c>
      <c r="C852" s="214" t="s">
        <v>417</v>
      </c>
      <c r="D852" s="215">
        <v>2</v>
      </c>
    </row>
    <row r="853" spans="1:4" x14ac:dyDescent="0.2">
      <c r="A853" s="212">
        <v>756</v>
      </c>
      <c r="B853" s="213">
        <v>13018</v>
      </c>
      <c r="C853" s="214" t="s">
        <v>417</v>
      </c>
      <c r="D853" s="215">
        <v>1</v>
      </c>
    </row>
    <row r="854" spans="1:4" x14ac:dyDescent="0.2">
      <c r="A854" s="212">
        <v>757</v>
      </c>
      <c r="B854" s="213">
        <v>13019</v>
      </c>
      <c r="C854" s="214" t="s">
        <v>419</v>
      </c>
      <c r="D854" s="215">
        <v>2</v>
      </c>
    </row>
    <row r="855" spans="1:4" x14ac:dyDescent="0.2">
      <c r="A855" s="212">
        <v>758</v>
      </c>
      <c r="B855" s="213">
        <v>13020</v>
      </c>
      <c r="C855" s="214" t="s">
        <v>417</v>
      </c>
      <c r="D855" s="215">
        <v>2</v>
      </c>
    </row>
    <row r="856" spans="1:4" x14ac:dyDescent="0.2">
      <c r="A856" s="212">
        <v>758</v>
      </c>
      <c r="B856" s="213">
        <v>13021</v>
      </c>
      <c r="C856" s="214" t="s">
        <v>417</v>
      </c>
      <c r="D856" s="215">
        <v>1</v>
      </c>
    </row>
    <row r="857" spans="1:4" x14ac:dyDescent="0.2">
      <c r="A857" s="212">
        <v>759</v>
      </c>
      <c r="B857" s="213">
        <v>13022</v>
      </c>
      <c r="C857" s="214" t="s">
        <v>419</v>
      </c>
      <c r="D857" s="215">
        <v>2</v>
      </c>
    </row>
    <row r="858" spans="1:4" x14ac:dyDescent="0.2">
      <c r="A858" s="212">
        <v>760</v>
      </c>
      <c r="B858" s="213">
        <v>13023</v>
      </c>
      <c r="C858" s="214" t="s">
        <v>417</v>
      </c>
      <c r="D858" s="215">
        <v>2</v>
      </c>
    </row>
    <row r="859" spans="1:4" x14ac:dyDescent="0.2">
      <c r="A859" s="212">
        <v>760</v>
      </c>
      <c r="B859" s="213">
        <v>13024</v>
      </c>
      <c r="C859" s="214" t="s">
        <v>417</v>
      </c>
      <c r="D859" s="215">
        <v>1</v>
      </c>
    </row>
    <row r="860" spans="1:4" x14ac:dyDescent="0.2">
      <c r="A860" s="212">
        <v>761</v>
      </c>
      <c r="B860" s="213">
        <v>13025</v>
      </c>
      <c r="C860" s="214" t="s">
        <v>419</v>
      </c>
      <c r="D860" s="215">
        <v>2</v>
      </c>
    </row>
    <row r="861" spans="1:4" x14ac:dyDescent="0.2">
      <c r="A861" s="212">
        <v>762</v>
      </c>
      <c r="B861" s="213">
        <v>13026</v>
      </c>
      <c r="C861" s="214" t="s">
        <v>417</v>
      </c>
      <c r="D861" s="215">
        <v>2</v>
      </c>
    </row>
    <row r="862" spans="1:4" x14ac:dyDescent="0.2">
      <c r="A862" s="212">
        <v>762</v>
      </c>
      <c r="B862" s="213">
        <v>13027</v>
      </c>
      <c r="C862" s="214" t="s">
        <v>417</v>
      </c>
      <c r="D862" s="215">
        <v>1</v>
      </c>
    </row>
    <row r="863" spans="1:4" x14ac:dyDescent="0.2">
      <c r="A863" s="212">
        <v>763</v>
      </c>
      <c r="B863" s="213">
        <v>13028</v>
      </c>
      <c r="C863" s="214" t="s">
        <v>419</v>
      </c>
      <c r="D863" s="215">
        <v>2</v>
      </c>
    </row>
    <row r="864" spans="1:4" x14ac:dyDescent="0.2">
      <c r="A864" s="212">
        <v>764</v>
      </c>
      <c r="B864" s="213">
        <v>13002</v>
      </c>
      <c r="C864" s="214" t="s">
        <v>417</v>
      </c>
      <c r="D864" s="215">
        <v>2</v>
      </c>
    </row>
    <row r="865" spans="1:4" x14ac:dyDescent="0.2">
      <c r="A865" s="212">
        <v>764</v>
      </c>
      <c r="B865" s="213">
        <v>13003</v>
      </c>
      <c r="C865" s="214" t="s">
        <v>417</v>
      </c>
      <c r="D865" s="215">
        <v>1</v>
      </c>
    </row>
    <row r="866" spans="1:4" x14ac:dyDescent="0.2">
      <c r="A866" s="212">
        <v>765</v>
      </c>
      <c r="B866" s="213">
        <v>13004</v>
      </c>
      <c r="C866" s="214" t="s">
        <v>419</v>
      </c>
      <c r="D866" s="215">
        <v>2</v>
      </c>
    </row>
    <row r="867" spans="1:4" x14ac:dyDescent="0.2">
      <c r="A867" s="212">
        <v>766</v>
      </c>
      <c r="B867" s="213">
        <v>13005</v>
      </c>
      <c r="C867" s="214" t="s">
        <v>417</v>
      </c>
      <c r="D867" s="215">
        <v>2</v>
      </c>
    </row>
    <row r="868" spans="1:4" x14ac:dyDescent="0.2">
      <c r="A868" s="212">
        <v>766</v>
      </c>
      <c r="B868" s="213">
        <v>13006</v>
      </c>
      <c r="C868" s="214" t="s">
        <v>417</v>
      </c>
      <c r="D868" s="215">
        <v>1</v>
      </c>
    </row>
    <row r="869" spans="1:4" x14ac:dyDescent="0.2">
      <c r="A869" s="212">
        <v>767</v>
      </c>
      <c r="B869" s="213">
        <v>13007</v>
      </c>
      <c r="C869" s="214" t="s">
        <v>419</v>
      </c>
      <c r="D869" s="215">
        <v>2</v>
      </c>
    </row>
    <row r="870" spans="1:4" x14ac:dyDescent="0.2">
      <c r="A870" s="212">
        <v>768</v>
      </c>
      <c r="B870" s="213">
        <v>13008</v>
      </c>
      <c r="C870" s="214" t="s">
        <v>417</v>
      </c>
      <c r="D870" s="215">
        <v>2</v>
      </c>
    </row>
    <row r="871" spans="1:4" x14ac:dyDescent="0.2">
      <c r="A871" s="212">
        <v>768</v>
      </c>
      <c r="B871" s="213">
        <v>13009</v>
      </c>
      <c r="C871" s="214" t="s">
        <v>417</v>
      </c>
      <c r="D871" s="215">
        <v>1</v>
      </c>
    </row>
    <row r="872" spans="1:4" x14ac:dyDescent="0.2">
      <c r="A872" s="212">
        <v>769</v>
      </c>
      <c r="B872" s="213">
        <v>13010</v>
      </c>
      <c r="C872" s="214" t="s">
        <v>419</v>
      </c>
      <c r="D872" s="215">
        <v>2</v>
      </c>
    </row>
    <row r="873" spans="1:4" x14ac:dyDescent="0.2">
      <c r="A873" s="212">
        <v>770</v>
      </c>
      <c r="B873" s="213">
        <v>13001</v>
      </c>
      <c r="C873" s="214" t="s">
        <v>420</v>
      </c>
      <c r="D873" s="215">
        <v>2</v>
      </c>
    </row>
    <row r="874" spans="1:4" x14ac:dyDescent="0.2">
      <c r="A874" s="212">
        <v>775</v>
      </c>
      <c r="B874" s="213">
        <v>334</v>
      </c>
      <c r="C874" s="214" t="s">
        <v>421</v>
      </c>
      <c r="D874" s="215" t="s">
        <v>241</v>
      </c>
    </row>
    <row r="875" spans="1:4" x14ac:dyDescent="0.2">
      <c r="A875" s="212">
        <v>776</v>
      </c>
      <c r="B875" s="213">
        <v>335</v>
      </c>
      <c r="C875" s="214" t="s">
        <v>421</v>
      </c>
      <c r="D875" s="215" t="s">
        <v>241</v>
      </c>
    </row>
    <row r="876" spans="1:4" x14ac:dyDescent="0.2">
      <c r="A876" s="212">
        <v>781</v>
      </c>
      <c r="B876" s="213">
        <v>327</v>
      </c>
      <c r="C876" s="214" t="s">
        <v>417</v>
      </c>
      <c r="D876" s="215" t="s">
        <v>241</v>
      </c>
    </row>
    <row r="877" spans="1:4" x14ac:dyDescent="0.2">
      <c r="A877" s="212">
        <v>782</v>
      </c>
      <c r="B877" s="213">
        <v>13069</v>
      </c>
      <c r="C877" s="214" t="s">
        <v>417</v>
      </c>
      <c r="D877" s="215">
        <v>1</v>
      </c>
    </row>
    <row r="878" spans="1:4" x14ac:dyDescent="0.2">
      <c r="A878" s="212">
        <v>783</v>
      </c>
      <c r="B878" s="213">
        <v>13072</v>
      </c>
      <c r="C878" s="214" t="s">
        <v>417</v>
      </c>
      <c r="D878" s="215">
        <v>1</v>
      </c>
    </row>
    <row r="879" spans="1:4" x14ac:dyDescent="0.2">
      <c r="A879" s="212">
        <v>784</v>
      </c>
      <c r="B879" s="213">
        <v>13075</v>
      </c>
      <c r="C879" s="214" t="s">
        <v>417</v>
      </c>
      <c r="D879" s="215">
        <v>1</v>
      </c>
    </row>
    <row r="880" spans="1:4" x14ac:dyDescent="0.2">
      <c r="A880" s="212">
        <v>785</v>
      </c>
      <c r="B880" s="213">
        <v>13078</v>
      </c>
      <c r="C880" s="214" t="s">
        <v>417</v>
      </c>
      <c r="D880" s="215">
        <v>1</v>
      </c>
    </row>
    <row r="881" spans="1:4" x14ac:dyDescent="0.2">
      <c r="A881" s="212">
        <v>786</v>
      </c>
      <c r="B881" s="213">
        <v>13081</v>
      </c>
      <c r="C881" s="214" t="s">
        <v>417</v>
      </c>
      <c r="D881" s="215">
        <v>1</v>
      </c>
    </row>
    <row r="882" spans="1:4" x14ac:dyDescent="0.2">
      <c r="A882" s="212">
        <v>787</v>
      </c>
      <c r="B882" s="213">
        <v>13082</v>
      </c>
      <c r="C882" s="214" t="s">
        <v>422</v>
      </c>
      <c r="D882" s="215">
        <v>2</v>
      </c>
    </row>
    <row r="883" spans="1:4" x14ac:dyDescent="0.2">
      <c r="A883" s="212">
        <v>787</v>
      </c>
      <c r="B883" s="213">
        <v>13083</v>
      </c>
      <c r="C883" s="214" t="s">
        <v>422</v>
      </c>
      <c r="D883" s="215">
        <v>1</v>
      </c>
    </row>
    <row r="884" spans="1:4" x14ac:dyDescent="0.2">
      <c r="A884" s="212">
        <v>788</v>
      </c>
      <c r="B884" s="213">
        <v>13084</v>
      </c>
      <c r="C884" s="214" t="s">
        <v>423</v>
      </c>
      <c r="D884" s="215">
        <v>1</v>
      </c>
    </row>
    <row r="885" spans="1:4" x14ac:dyDescent="0.2">
      <c r="A885" s="212">
        <v>789</v>
      </c>
      <c r="B885" s="213">
        <v>13085</v>
      </c>
      <c r="C885" s="214" t="s">
        <v>424</v>
      </c>
      <c r="D885" s="215">
        <v>2</v>
      </c>
    </row>
    <row r="886" spans="1:4" x14ac:dyDescent="0.2">
      <c r="A886" s="212">
        <v>789</v>
      </c>
      <c r="B886" s="213">
        <v>13086</v>
      </c>
      <c r="C886" s="214" t="s">
        <v>424</v>
      </c>
      <c r="D886" s="215">
        <v>1</v>
      </c>
    </row>
    <row r="887" spans="1:4" x14ac:dyDescent="0.2">
      <c r="A887" s="212">
        <v>790</v>
      </c>
      <c r="B887" s="213">
        <v>13087</v>
      </c>
      <c r="C887" s="214" t="s">
        <v>425</v>
      </c>
      <c r="D887" s="215">
        <v>1</v>
      </c>
    </row>
    <row r="888" spans="1:4" x14ac:dyDescent="0.2">
      <c r="A888" s="212">
        <v>791</v>
      </c>
      <c r="B888" s="213">
        <v>13088</v>
      </c>
      <c r="C888" s="214" t="s">
        <v>426</v>
      </c>
      <c r="D888" s="215">
        <v>2</v>
      </c>
    </row>
    <row r="889" spans="1:4" x14ac:dyDescent="0.2">
      <c r="A889" s="212">
        <v>791</v>
      </c>
      <c r="B889" s="213">
        <v>13089</v>
      </c>
      <c r="C889" s="214" t="s">
        <v>426</v>
      </c>
      <c r="D889" s="215">
        <v>1</v>
      </c>
    </row>
    <row r="890" spans="1:4" x14ac:dyDescent="0.2">
      <c r="A890" s="212">
        <v>792</v>
      </c>
      <c r="B890" s="213">
        <v>13090</v>
      </c>
      <c r="C890" s="214" t="s">
        <v>427</v>
      </c>
      <c r="D890" s="215">
        <v>1</v>
      </c>
    </row>
    <row r="891" spans="1:4" x14ac:dyDescent="0.2">
      <c r="A891" s="212">
        <v>793</v>
      </c>
      <c r="B891" s="213">
        <v>13091</v>
      </c>
      <c r="C891" s="214" t="s">
        <v>417</v>
      </c>
      <c r="D891" s="215">
        <v>2</v>
      </c>
    </row>
    <row r="892" spans="1:4" x14ac:dyDescent="0.2">
      <c r="A892" s="212">
        <v>793</v>
      </c>
      <c r="B892" s="213">
        <v>13092</v>
      </c>
      <c r="C892" s="214" t="s">
        <v>417</v>
      </c>
      <c r="D892" s="215">
        <v>1</v>
      </c>
    </row>
    <row r="893" spans="1:4" x14ac:dyDescent="0.2">
      <c r="A893" s="212">
        <v>794</v>
      </c>
      <c r="B893" s="213">
        <v>13093</v>
      </c>
      <c r="C893" s="214" t="s">
        <v>418</v>
      </c>
      <c r="D893" s="215">
        <v>2</v>
      </c>
    </row>
    <row r="894" spans="1:4" x14ac:dyDescent="0.2">
      <c r="A894" s="212">
        <v>801</v>
      </c>
      <c r="B894" s="213">
        <v>306</v>
      </c>
      <c r="C894" s="214" t="s">
        <v>344</v>
      </c>
      <c r="D894" s="215">
        <v>1</v>
      </c>
    </row>
    <row r="895" spans="1:4" x14ac:dyDescent="0.2">
      <c r="A895" s="212">
        <v>802</v>
      </c>
      <c r="B895" s="213">
        <v>14005</v>
      </c>
      <c r="C895" s="214" t="s">
        <v>428</v>
      </c>
      <c r="D895" s="215">
        <v>2</v>
      </c>
    </row>
    <row r="896" spans="1:4" x14ac:dyDescent="0.2">
      <c r="A896" s="212">
        <v>802</v>
      </c>
      <c r="B896" s="213">
        <v>14006</v>
      </c>
      <c r="C896" s="214" t="s">
        <v>428</v>
      </c>
      <c r="D896" s="215">
        <v>1</v>
      </c>
    </row>
    <row r="897" spans="1:4" x14ac:dyDescent="0.2">
      <c r="A897" s="212">
        <v>803</v>
      </c>
      <c r="B897" s="213">
        <v>14007</v>
      </c>
      <c r="C897" s="214" t="s">
        <v>429</v>
      </c>
      <c r="D897" s="215" t="s">
        <v>241</v>
      </c>
    </row>
    <row r="898" spans="1:4" x14ac:dyDescent="0.2">
      <c r="A898" s="212">
        <v>804</v>
      </c>
      <c r="B898" s="213">
        <v>14008</v>
      </c>
      <c r="C898" s="214" t="s">
        <v>428</v>
      </c>
      <c r="D898" s="215">
        <v>2</v>
      </c>
    </row>
    <row r="899" spans="1:4" x14ac:dyDescent="0.2">
      <c r="A899" s="212">
        <v>804</v>
      </c>
      <c r="B899" s="213">
        <v>14009</v>
      </c>
      <c r="C899" s="214" t="s">
        <v>428</v>
      </c>
      <c r="D899" s="215">
        <v>1</v>
      </c>
    </row>
    <row r="900" spans="1:4" x14ac:dyDescent="0.2">
      <c r="A900" s="212">
        <v>805</v>
      </c>
      <c r="B900" s="213">
        <v>14010</v>
      </c>
      <c r="C900" s="214" t="s">
        <v>429</v>
      </c>
      <c r="D900" s="215" t="s">
        <v>241</v>
      </c>
    </row>
    <row r="901" spans="1:4" x14ac:dyDescent="0.2">
      <c r="A901" s="212">
        <v>806</v>
      </c>
      <c r="B901" s="213">
        <v>14011</v>
      </c>
      <c r="C901" s="214" t="s">
        <v>428</v>
      </c>
      <c r="D901" s="215">
        <v>2</v>
      </c>
    </row>
    <row r="902" spans="1:4" x14ac:dyDescent="0.2">
      <c r="A902" s="212">
        <v>806</v>
      </c>
      <c r="B902" s="213">
        <v>14012</v>
      </c>
      <c r="C902" s="214" t="s">
        <v>428</v>
      </c>
      <c r="D902" s="215">
        <v>1</v>
      </c>
    </row>
    <row r="903" spans="1:4" x14ac:dyDescent="0.2">
      <c r="A903" s="212">
        <v>807</v>
      </c>
      <c r="B903" s="213">
        <v>14013</v>
      </c>
      <c r="C903" s="214" t="s">
        <v>429</v>
      </c>
      <c r="D903" s="215" t="s">
        <v>241</v>
      </c>
    </row>
    <row r="904" spans="1:4" x14ac:dyDescent="0.2">
      <c r="A904" s="212">
        <v>808</v>
      </c>
      <c r="B904" s="213">
        <v>14017</v>
      </c>
      <c r="C904" s="214" t="s">
        <v>428</v>
      </c>
      <c r="D904" s="215">
        <v>2</v>
      </c>
    </row>
    <row r="905" spans="1:4" x14ac:dyDescent="0.2">
      <c r="A905" s="212">
        <v>808</v>
      </c>
      <c r="B905" s="213">
        <v>14018</v>
      </c>
      <c r="C905" s="214" t="s">
        <v>428</v>
      </c>
      <c r="D905" s="215">
        <v>1</v>
      </c>
    </row>
    <row r="906" spans="1:4" x14ac:dyDescent="0.2">
      <c r="A906" s="212">
        <v>809</v>
      </c>
      <c r="B906" s="213">
        <v>14019</v>
      </c>
      <c r="C906" s="214" t="s">
        <v>429</v>
      </c>
      <c r="D906" s="215" t="s">
        <v>241</v>
      </c>
    </row>
    <row r="907" spans="1:4" x14ac:dyDescent="0.2">
      <c r="A907" s="212">
        <v>810</v>
      </c>
      <c r="B907" s="213">
        <v>14020</v>
      </c>
      <c r="C907" s="214" t="s">
        <v>428</v>
      </c>
      <c r="D907" s="215">
        <v>2</v>
      </c>
    </row>
    <row r="908" spans="1:4" x14ac:dyDescent="0.2">
      <c r="A908" s="212">
        <v>810</v>
      </c>
      <c r="B908" s="213">
        <v>14021</v>
      </c>
      <c r="C908" s="214" t="s">
        <v>428</v>
      </c>
      <c r="D908" s="215">
        <v>1</v>
      </c>
    </row>
    <row r="909" spans="1:4" x14ac:dyDescent="0.2">
      <c r="A909" s="212">
        <v>811</v>
      </c>
      <c r="B909" s="213">
        <v>14022</v>
      </c>
      <c r="C909" s="214" t="s">
        <v>429</v>
      </c>
      <c r="D909" s="215" t="s">
        <v>241</v>
      </c>
    </row>
    <row r="910" spans="1:4" x14ac:dyDescent="0.2">
      <c r="A910" s="212">
        <v>812</v>
      </c>
      <c r="B910" s="213">
        <v>14023</v>
      </c>
      <c r="C910" s="214" t="s">
        <v>428</v>
      </c>
      <c r="D910" s="215">
        <v>2</v>
      </c>
    </row>
    <row r="911" spans="1:4" x14ac:dyDescent="0.2">
      <c r="A911" s="212">
        <v>812</v>
      </c>
      <c r="B911" s="213">
        <v>14024</v>
      </c>
      <c r="C911" s="214" t="s">
        <v>428</v>
      </c>
      <c r="D911" s="215">
        <v>1</v>
      </c>
    </row>
    <row r="912" spans="1:4" x14ac:dyDescent="0.2">
      <c r="A912" s="212">
        <v>813</v>
      </c>
      <c r="B912" s="213">
        <v>14025</v>
      </c>
      <c r="C912" s="214" t="s">
        <v>429</v>
      </c>
      <c r="D912" s="215" t="s">
        <v>241</v>
      </c>
    </row>
    <row r="913" spans="1:4" x14ac:dyDescent="0.2">
      <c r="A913" s="212">
        <v>814</v>
      </c>
      <c r="B913" s="213">
        <v>14029</v>
      </c>
      <c r="C913" s="214" t="s">
        <v>428</v>
      </c>
      <c r="D913" s="215">
        <v>2</v>
      </c>
    </row>
    <row r="914" spans="1:4" x14ac:dyDescent="0.2">
      <c r="A914" s="212">
        <v>814</v>
      </c>
      <c r="B914" s="213">
        <v>14030</v>
      </c>
      <c r="C914" s="214" t="s">
        <v>428</v>
      </c>
      <c r="D914" s="215">
        <v>1</v>
      </c>
    </row>
    <row r="915" spans="1:4" x14ac:dyDescent="0.2">
      <c r="A915" s="212">
        <v>815</v>
      </c>
      <c r="B915" s="213">
        <v>14031</v>
      </c>
      <c r="C915" s="214" t="s">
        <v>429</v>
      </c>
      <c r="D915" s="215" t="s">
        <v>241</v>
      </c>
    </row>
    <row r="916" spans="1:4" x14ac:dyDescent="0.2">
      <c r="A916" s="212">
        <v>816</v>
      </c>
      <c r="B916" s="213">
        <v>14032</v>
      </c>
      <c r="C916" s="214" t="s">
        <v>428</v>
      </c>
      <c r="D916" s="215">
        <v>2</v>
      </c>
    </row>
    <row r="917" spans="1:4" x14ac:dyDescent="0.2">
      <c r="A917" s="212">
        <v>816</v>
      </c>
      <c r="B917" s="213">
        <v>14033</v>
      </c>
      <c r="C917" s="214" t="s">
        <v>428</v>
      </c>
      <c r="D917" s="215">
        <v>1</v>
      </c>
    </row>
    <row r="918" spans="1:4" x14ac:dyDescent="0.2">
      <c r="A918" s="212">
        <v>817</v>
      </c>
      <c r="B918" s="213">
        <v>14034</v>
      </c>
      <c r="C918" s="214" t="s">
        <v>429</v>
      </c>
      <c r="D918" s="215" t="s">
        <v>241</v>
      </c>
    </row>
    <row r="919" spans="1:4" x14ac:dyDescent="0.2">
      <c r="A919" s="212">
        <v>818</v>
      </c>
      <c r="B919" s="213">
        <v>14035</v>
      </c>
      <c r="C919" s="214" t="s">
        <v>428</v>
      </c>
      <c r="D919" s="215">
        <v>2</v>
      </c>
    </row>
    <row r="920" spans="1:4" x14ac:dyDescent="0.2">
      <c r="A920" s="212">
        <v>818</v>
      </c>
      <c r="B920" s="213">
        <v>14036</v>
      </c>
      <c r="C920" s="214" t="s">
        <v>428</v>
      </c>
      <c r="D920" s="215">
        <v>1</v>
      </c>
    </row>
    <row r="921" spans="1:4" x14ac:dyDescent="0.2">
      <c r="A921" s="212">
        <v>819</v>
      </c>
      <c r="B921" s="213">
        <v>14037</v>
      </c>
      <c r="C921" s="214" t="s">
        <v>429</v>
      </c>
      <c r="D921" s="215" t="s">
        <v>241</v>
      </c>
    </row>
    <row r="922" spans="1:4" x14ac:dyDescent="0.2">
      <c r="A922" s="212">
        <v>820</v>
      </c>
      <c r="B922" s="213">
        <v>14042</v>
      </c>
      <c r="C922" s="214" t="s">
        <v>428</v>
      </c>
      <c r="D922" s="215">
        <v>2</v>
      </c>
    </row>
    <row r="923" spans="1:4" x14ac:dyDescent="0.2">
      <c r="A923" s="212">
        <v>820</v>
      </c>
      <c r="B923" s="213">
        <v>14043</v>
      </c>
      <c r="C923" s="214" t="s">
        <v>428</v>
      </c>
      <c r="D923" s="215">
        <v>1</v>
      </c>
    </row>
    <row r="924" spans="1:4" x14ac:dyDescent="0.2">
      <c r="A924" s="212">
        <v>821</v>
      </c>
      <c r="B924" s="213">
        <v>14044</v>
      </c>
      <c r="C924" s="214" t="s">
        <v>429</v>
      </c>
      <c r="D924" s="215" t="s">
        <v>241</v>
      </c>
    </row>
    <row r="925" spans="1:4" x14ac:dyDescent="0.2">
      <c r="A925" s="212">
        <v>822</v>
      </c>
      <c r="B925" s="213">
        <v>14045</v>
      </c>
      <c r="C925" s="214" t="s">
        <v>428</v>
      </c>
      <c r="D925" s="215">
        <v>2</v>
      </c>
    </row>
    <row r="926" spans="1:4" x14ac:dyDescent="0.2">
      <c r="A926" s="212">
        <v>822</v>
      </c>
      <c r="B926" s="213">
        <v>14046</v>
      </c>
      <c r="C926" s="214" t="s">
        <v>428</v>
      </c>
      <c r="D926" s="215">
        <v>1</v>
      </c>
    </row>
    <row r="927" spans="1:4" x14ac:dyDescent="0.2">
      <c r="A927" s="212">
        <v>823</v>
      </c>
      <c r="B927" s="213">
        <v>14047</v>
      </c>
      <c r="C927" s="214" t="s">
        <v>429</v>
      </c>
      <c r="D927" s="215" t="s">
        <v>241</v>
      </c>
    </row>
    <row r="928" spans="1:4" x14ac:dyDescent="0.2">
      <c r="A928" s="212">
        <v>824</v>
      </c>
      <c r="B928" s="213">
        <v>14048</v>
      </c>
      <c r="C928" s="214" t="s">
        <v>428</v>
      </c>
      <c r="D928" s="215">
        <v>2</v>
      </c>
    </row>
    <row r="929" spans="1:4" x14ac:dyDescent="0.2">
      <c r="A929" s="212">
        <v>824</v>
      </c>
      <c r="B929" s="213">
        <v>14049</v>
      </c>
      <c r="C929" s="214" t="s">
        <v>428</v>
      </c>
      <c r="D929" s="215">
        <v>1</v>
      </c>
    </row>
    <row r="930" spans="1:4" x14ac:dyDescent="0.2">
      <c r="A930" s="212">
        <v>825</v>
      </c>
      <c r="B930" s="213">
        <v>14050</v>
      </c>
      <c r="C930" s="214" t="s">
        <v>429</v>
      </c>
      <c r="D930" s="215" t="s">
        <v>241</v>
      </c>
    </row>
    <row r="931" spans="1:4" x14ac:dyDescent="0.2">
      <c r="A931" s="212">
        <v>826</v>
      </c>
      <c r="B931" s="213">
        <v>14069</v>
      </c>
      <c r="C931" s="214" t="s">
        <v>428</v>
      </c>
      <c r="D931" s="215">
        <v>2</v>
      </c>
    </row>
    <row r="932" spans="1:4" x14ac:dyDescent="0.2">
      <c r="A932" s="212">
        <v>826</v>
      </c>
      <c r="B932" s="213">
        <v>14070</v>
      </c>
      <c r="C932" s="214" t="s">
        <v>428</v>
      </c>
      <c r="D932" s="215">
        <v>1</v>
      </c>
    </row>
    <row r="933" spans="1:4" x14ac:dyDescent="0.2">
      <c r="A933" s="212">
        <v>827</v>
      </c>
      <c r="B933" s="213">
        <v>14071</v>
      </c>
      <c r="C933" s="214" t="s">
        <v>429</v>
      </c>
      <c r="D933" s="215" t="s">
        <v>241</v>
      </c>
    </row>
    <row r="934" spans="1:4" x14ac:dyDescent="0.2">
      <c r="A934" s="212">
        <v>828</v>
      </c>
      <c r="B934" s="213">
        <v>14072</v>
      </c>
      <c r="C934" s="214" t="s">
        <v>428</v>
      </c>
      <c r="D934" s="215">
        <v>2</v>
      </c>
    </row>
    <row r="935" spans="1:4" x14ac:dyDescent="0.2">
      <c r="A935" s="212">
        <v>828</v>
      </c>
      <c r="B935" s="213">
        <v>14073</v>
      </c>
      <c r="C935" s="214" t="s">
        <v>428</v>
      </c>
      <c r="D935" s="215">
        <v>1</v>
      </c>
    </row>
    <row r="936" spans="1:4" x14ac:dyDescent="0.2">
      <c r="A936" s="212">
        <v>829</v>
      </c>
      <c r="B936" s="213">
        <v>14074</v>
      </c>
      <c r="C936" s="214" t="s">
        <v>429</v>
      </c>
      <c r="D936" s="215" t="s">
        <v>241</v>
      </c>
    </row>
    <row r="937" spans="1:4" x14ac:dyDescent="0.2">
      <c r="A937" s="212">
        <v>830</v>
      </c>
      <c r="B937" s="213">
        <v>14075</v>
      </c>
      <c r="C937" s="214" t="s">
        <v>428</v>
      </c>
      <c r="D937" s="215">
        <v>2</v>
      </c>
    </row>
    <row r="938" spans="1:4" x14ac:dyDescent="0.2">
      <c r="A938" s="212">
        <v>830</v>
      </c>
      <c r="B938" s="213">
        <v>14076</v>
      </c>
      <c r="C938" s="214" t="s">
        <v>428</v>
      </c>
      <c r="D938" s="215">
        <v>1</v>
      </c>
    </row>
    <row r="939" spans="1:4" x14ac:dyDescent="0.2">
      <c r="A939" s="212">
        <v>831</v>
      </c>
      <c r="B939" s="213">
        <v>14077</v>
      </c>
      <c r="C939" s="214" t="s">
        <v>429</v>
      </c>
      <c r="D939" s="215" t="s">
        <v>241</v>
      </c>
    </row>
    <row r="940" spans="1:4" x14ac:dyDescent="0.2">
      <c r="A940" s="212">
        <v>832</v>
      </c>
      <c r="B940" s="213">
        <v>14085</v>
      </c>
      <c r="C940" s="214" t="s">
        <v>428</v>
      </c>
      <c r="D940" s="215">
        <v>2</v>
      </c>
    </row>
    <row r="941" spans="1:4" x14ac:dyDescent="0.2">
      <c r="A941" s="212">
        <v>832</v>
      </c>
      <c r="B941" s="213">
        <v>14086</v>
      </c>
      <c r="C941" s="214" t="s">
        <v>428</v>
      </c>
      <c r="D941" s="215">
        <v>1</v>
      </c>
    </row>
    <row r="942" spans="1:4" x14ac:dyDescent="0.2">
      <c r="A942" s="212">
        <v>833</v>
      </c>
      <c r="B942" s="213">
        <v>14087</v>
      </c>
      <c r="C942" s="214" t="s">
        <v>429</v>
      </c>
      <c r="D942" s="215" t="s">
        <v>241</v>
      </c>
    </row>
    <row r="943" spans="1:4" x14ac:dyDescent="0.2">
      <c r="A943" s="212">
        <v>834</v>
      </c>
      <c r="B943" s="213">
        <v>14088</v>
      </c>
      <c r="C943" s="214" t="s">
        <v>428</v>
      </c>
      <c r="D943" s="215">
        <v>2</v>
      </c>
    </row>
    <row r="944" spans="1:4" x14ac:dyDescent="0.2">
      <c r="A944" s="212">
        <v>834</v>
      </c>
      <c r="B944" s="213">
        <v>14089</v>
      </c>
      <c r="C944" s="214" t="s">
        <v>428</v>
      </c>
      <c r="D944" s="215">
        <v>1</v>
      </c>
    </row>
    <row r="945" spans="1:4" x14ac:dyDescent="0.2">
      <c r="A945" s="212">
        <v>835</v>
      </c>
      <c r="B945" s="213">
        <v>14090</v>
      </c>
      <c r="C945" s="214" t="s">
        <v>429</v>
      </c>
      <c r="D945" s="215" t="s">
        <v>241</v>
      </c>
    </row>
    <row r="946" spans="1:4" x14ac:dyDescent="0.2">
      <c r="A946" s="212">
        <v>836</v>
      </c>
      <c r="B946" s="213">
        <v>14091</v>
      </c>
      <c r="C946" s="214" t="s">
        <v>428</v>
      </c>
      <c r="D946" s="215">
        <v>2</v>
      </c>
    </row>
    <row r="947" spans="1:4" x14ac:dyDescent="0.2">
      <c r="A947" s="212">
        <v>836</v>
      </c>
      <c r="B947" s="213">
        <v>14092</v>
      </c>
      <c r="C947" s="214" t="s">
        <v>428</v>
      </c>
      <c r="D947" s="215">
        <v>1</v>
      </c>
    </row>
    <row r="948" spans="1:4" x14ac:dyDescent="0.2">
      <c r="A948" s="212">
        <v>837</v>
      </c>
      <c r="B948" s="213">
        <v>14093</v>
      </c>
      <c r="C948" s="214" t="s">
        <v>429</v>
      </c>
      <c r="D948" s="215" t="s">
        <v>241</v>
      </c>
    </row>
    <row r="949" spans="1:4" x14ac:dyDescent="0.2">
      <c r="A949" s="212">
        <v>838</v>
      </c>
      <c r="B949" s="213">
        <v>14094</v>
      </c>
      <c r="C949" s="214" t="s">
        <v>428</v>
      </c>
      <c r="D949" s="215">
        <v>2</v>
      </c>
    </row>
    <row r="950" spans="1:4" x14ac:dyDescent="0.2">
      <c r="A950" s="212">
        <v>838</v>
      </c>
      <c r="B950" s="213">
        <v>14095</v>
      </c>
      <c r="C950" s="214" t="s">
        <v>428</v>
      </c>
      <c r="D950" s="215">
        <v>1</v>
      </c>
    </row>
    <row r="951" spans="1:4" x14ac:dyDescent="0.2">
      <c r="A951" s="212">
        <v>839</v>
      </c>
      <c r="B951" s="213">
        <v>14096</v>
      </c>
      <c r="C951" s="214" t="s">
        <v>429</v>
      </c>
      <c r="D951" s="215" t="s">
        <v>241</v>
      </c>
    </row>
    <row r="952" spans="1:4" x14ac:dyDescent="0.2">
      <c r="A952" s="212">
        <v>840</v>
      </c>
      <c r="B952" s="213">
        <v>14110</v>
      </c>
      <c r="C952" s="214" t="s">
        <v>428</v>
      </c>
      <c r="D952" s="215">
        <v>2</v>
      </c>
    </row>
    <row r="953" spans="1:4" x14ac:dyDescent="0.2">
      <c r="A953" s="212">
        <v>840</v>
      </c>
      <c r="B953" s="213">
        <v>14111</v>
      </c>
      <c r="C953" s="214" t="s">
        <v>428</v>
      </c>
      <c r="D953" s="215">
        <v>1</v>
      </c>
    </row>
    <row r="954" spans="1:4" x14ac:dyDescent="0.2">
      <c r="A954" s="212">
        <v>841</v>
      </c>
      <c r="B954" s="213">
        <v>14112</v>
      </c>
      <c r="C954" s="214" t="s">
        <v>429</v>
      </c>
      <c r="D954" s="215" t="s">
        <v>241</v>
      </c>
    </row>
    <row r="955" spans="1:4" x14ac:dyDescent="0.2">
      <c r="A955" s="212">
        <v>842</v>
      </c>
      <c r="B955" s="213">
        <v>14113</v>
      </c>
      <c r="C955" s="214" t="s">
        <v>428</v>
      </c>
      <c r="D955" s="215">
        <v>2</v>
      </c>
    </row>
    <row r="956" spans="1:4" x14ac:dyDescent="0.2">
      <c r="A956" s="212">
        <v>842</v>
      </c>
      <c r="B956" s="213">
        <v>14114</v>
      </c>
      <c r="C956" s="214" t="s">
        <v>428</v>
      </c>
      <c r="D956" s="215">
        <v>1</v>
      </c>
    </row>
    <row r="957" spans="1:4" x14ac:dyDescent="0.2">
      <c r="A957" s="212">
        <v>843</v>
      </c>
      <c r="B957" s="213">
        <v>14115</v>
      </c>
      <c r="C957" s="214" t="s">
        <v>429</v>
      </c>
      <c r="D957" s="215" t="s">
        <v>241</v>
      </c>
    </row>
    <row r="958" spans="1:4" x14ac:dyDescent="0.2">
      <c r="A958" s="212">
        <v>844</v>
      </c>
      <c r="B958" s="213">
        <v>14116</v>
      </c>
      <c r="C958" s="214" t="s">
        <v>428</v>
      </c>
      <c r="D958" s="215">
        <v>2</v>
      </c>
    </row>
    <row r="959" spans="1:4" x14ac:dyDescent="0.2">
      <c r="A959" s="212">
        <v>844</v>
      </c>
      <c r="B959" s="213">
        <v>14117</v>
      </c>
      <c r="C959" s="214" t="s">
        <v>428</v>
      </c>
      <c r="D959" s="215">
        <v>1</v>
      </c>
    </row>
    <row r="960" spans="1:4" x14ac:dyDescent="0.2">
      <c r="A960" s="212">
        <v>845</v>
      </c>
      <c r="B960" s="213">
        <v>14118</v>
      </c>
      <c r="C960" s="214" t="s">
        <v>429</v>
      </c>
      <c r="D960" s="215" t="s">
        <v>241</v>
      </c>
    </row>
    <row r="961" spans="1:4" x14ac:dyDescent="0.2">
      <c r="A961" s="212">
        <v>846</v>
      </c>
      <c r="B961" s="213">
        <v>14138</v>
      </c>
      <c r="C961" s="214" t="s">
        <v>428</v>
      </c>
      <c r="D961" s="215">
        <v>2</v>
      </c>
    </row>
    <row r="962" spans="1:4" x14ac:dyDescent="0.2">
      <c r="A962" s="212">
        <v>846</v>
      </c>
      <c r="B962" s="213">
        <v>14139</v>
      </c>
      <c r="C962" s="214" t="s">
        <v>428</v>
      </c>
      <c r="D962" s="215">
        <v>1</v>
      </c>
    </row>
    <row r="963" spans="1:4" x14ac:dyDescent="0.2">
      <c r="A963" s="212">
        <v>847</v>
      </c>
      <c r="B963" s="213">
        <v>14140</v>
      </c>
      <c r="C963" s="214" t="s">
        <v>429</v>
      </c>
      <c r="D963" s="215" t="s">
        <v>241</v>
      </c>
    </row>
    <row r="964" spans="1:4" x14ac:dyDescent="0.2">
      <c r="A964" s="212">
        <v>848</v>
      </c>
      <c r="B964" s="213">
        <v>14141</v>
      </c>
      <c r="C964" s="214" t="s">
        <v>428</v>
      </c>
      <c r="D964" s="215">
        <v>2</v>
      </c>
    </row>
    <row r="965" spans="1:4" x14ac:dyDescent="0.2">
      <c r="A965" s="212">
        <v>848</v>
      </c>
      <c r="B965" s="213">
        <v>14142</v>
      </c>
      <c r="C965" s="214" t="s">
        <v>428</v>
      </c>
      <c r="D965" s="215">
        <v>1</v>
      </c>
    </row>
    <row r="966" spans="1:4" x14ac:dyDescent="0.2">
      <c r="A966" s="212">
        <v>849</v>
      </c>
      <c r="B966" s="213">
        <v>14143</v>
      </c>
      <c r="C966" s="214" t="s">
        <v>429</v>
      </c>
      <c r="D966" s="215" t="s">
        <v>241</v>
      </c>
    </row>
    <row r="967" spans="1:4" x14ac:dyDescent="0.2">
      <c r="A967" s="212">
        <v>850</v>
      </c>
      <c r="B967" s="213">
        <v>14014</v>
      </c>
      <c r="C967" s="214" t="s">
        <v>429</v>
      </c>
      <c r="D967" s="215" t="s">
        <v>241</v>
      </c>
    </row>
    <row r="968" spans="1:4" x14ac:dyDescent="0.2">
      <c r="A968" s="212">
        <v>851</v>
      </c>
      <c r="B968" s="213">
        <v>14038</v>
      </c>
      <c r="C968" s="214" t="s">
        <v>429</v>
      </c>
      <c r="D968" s="215" t="s">
        <v>241</v>
      </c>
    </row>
    <row r="969" spans="1:4" x14ac:dyDescent="0.2">
      <c r="A969" s="212">
        <v>852</v>
      </c>
      <c r="B969" s="213">
        <v>14001</v>
      </c>
      <c r="C969" s="214" t="s">
        <v>428</v>
      </c>
      <c r="D969" s="215">
        <v>2</v>
      </c>
    </row>
    <row r="970" spans="1:4" x14ac:dyDescent="0.2">
      <c r="A970" s="212">
        <v>852</v>
      </c>
      <c r="B970" s="213">
        <v>14002</v>
      </c>
      <c r="C970" s="214" t="s">
        <v>428</v>
      </c>
      <c r="D970" s="215">
        <v>1</v>
      </c>
    </row>
    <row r="971" spans="1:4" x14ac:dyDescent="0.2">
      <c r="A971" s="212">
        <v>853</v>
      </c>
      <c r="B971" s="213">
        <v>14081</v>
      </c>
      <c r="C971" s="214" t="s">
        <v>428</v>
      </c>
      <c r="D971" s="215">
        <v>2</v>
      </c>
    </row>
    <row r="972" spans="1:4" x14ac:dyDescent="0.2">
      <c r="A972" s="212">
        <v>853</v>
      </c>
      <c r="B972" s="213">
        <v>14082</v>
      </c>
      <c r="C972" s="214" t="s">
        <v>428</v>
      </c>
      <c r="D972" s="215">
        <v>1</v>
      </c>
    </row>
    <row r="973" spans="1:4" x14ac:dyDescent="0.2">
      <c r="A973" s="212">
        <v>854</v>
      </c>
      <c r="B973" s="213">
        <v>14083</v>
      </c>
      <c r="C973" s="214" t="s">
        <v>428</v>
      </c>
      <c r="D973" s="215">
        <v>2</v>
      </c>
    </row>
    <row r="974" spans="1:4" x14ac:dyDescent="0.2">
      <c r="A974" s="212">
        <v>854</v>
      </c>
      <c r="B974" s="213">
        <v>14084</v>
      </c>
      <c r="C974" s="214" t="s">
        <v>428</v>
      </c>
      <c r="D974" s="215">
        <v>1</v>
      </c>
    </row>
    <row r="975" spans="1:4" x14ac:dyDescent="0.2">
      <c r="A975" s="212">
        <v>855</v>
      </c>
      <c r="B975" s="213">
        <v>14103</v>
      </c>
      <c r="C975" s="214" t="s">
        <v>428</v>
      </c>
      <c r="D975" s="215">
        <v>2</v>
      </c>
    </row>
    <row r="976" spans="1:4" x14ac:dyDescent="0.2">
      <c r="A976" s="212">
        <v>855</v>
      </c>
      <c r="B976" s="213">
        <v>14104</v>
      </c>
      <c r="C976" s="214" t="s">
        <v>428</v>
      </c>
      <c r="D976" s="215">
        <v>1</v>
      </c>
    </row>
    <row r="977" spans="1:4" x14ac:dyDescent="0.2">
      <c r="A977" s="212">
        <v>856</v>
      </c>
      <c r="B977" s="213">
        <v>14105</v>
      </c>
      <c r="C977" s="214" t="s">
        <v>428</v>
      </c>
      <c r="D977" s="215">
        <v>2</v>
      </c>
    </row>
    <row r="978" spans="1:4" x14ac:dyDescent="0.2">
      <c r="A978" s="212">
        <v>856</v>
      </c>
      <c r="B978" s="213">
        <v>14106</v>
      </c>
      <c r="C978" s="214" t="s">
        <v>428</v>
      </c>
      <c r="D978" s="215">
        <v>1</v>
      </c>
    </row>
    <row r="979" spans="1:4" x14ac:dyDescent="0.2">
      <c r="A979" s="212">
        <v>857</v>
      </c>
      <c r="B979" s="213">
        <v>14015</v>
      </c>
      <c r="C979" s="214" t="s">
        <v>428</v>
      </c>
      <c r="D979" s="215">
        <v>2</v>
      </c>
    </row>
    <row r="980" spans="1:4" x14ac:dyDescent="0.2">
      <c r="A980" s="212">
        <v>857</v>
      </c>
      <c r="B980" s="213">
        <v>14016</v>
      </c>
      <c r="C980" s="214" t="s">
        <v>428</v>
      </c>
      <c r="D980" s="215">
        <v>1</v>
      </c>
    </row>
    <row r="981" spans="1:4" x14ac:dyDescent="0.2">
      <c r="A981" s="212">
        <v>858</v>
      </c>
      <c r="B981" s="213">
        <v>14039</v>
      </c>
      <c r="C981" s="214" t="s">
        <v>428</v>
      </c>
      <c r="D981" s="215">
        <v>2</v>
      </c>
    </row>
    <row r="982" spans="1:4" x14ac:dyDescent="0.2">
      <c r="A982" s="212">
        <v>858</v>
      </c>
      <c r="B982" s="213">
        <v>14040</v>
      </c>
      <c r="C982" s="214" t="s">
        <v>428</v>
      </c>
      <c r="D982" s="215">
        <v>1</v>
      </c>
    </row>
    <row r="983" spans="1:4" x14ac:dyDescent="0.2">
      <c r="A983" s="212">
        <v>859</v>
      </c>
      <c r="B983" s="213">
        <v>14003</v>
      </c>
      <c r="C983" s="214" t="s">
        <v>428</v>
      </c>
      <c r="D983" s="215">
        <v>2</v>
      </c>
    </row>
    <row r="984" spans="1:4" x14ac:dyDescent="0.2">
      <c r="A984" s="212">
        <v>859</v>
      </c>
      <c r="B984" s="213">
        <v>14004</v>
      </c>
      <c r="C984" s="214" t="s">
        <v>428</v>
      </c>
      <c r="D984" s="215">
        <v>1</v>
      </c>
    </row>
    <row r="985" spans="1:4" x14ac:dyDescent="0.2">
      <c r="A985" s="212">
        <v>860</v>
      </c>
      <c r="B985" s="213">
        <v>14026</v>
      </c>
      <c r="C985" s="214" t="s">
        <v>428</v>
      </c>
      <c r="D985" s="215">
        <v>2</v>
      </c>
    </row>
    <row r="986" spans="1:4" x14ac:dyDescent="0.2">
      <c r="A986" s="212">
        <v>860</v>
      </c>
      <c r="B986" s="213">
        <v>14027</v>
      </c>
      <c r="C986" s="214" t="s">
        <v>428</v>
      </c>
      <c r="D986" s="215">
        <v>1</v>
      </c>
    </row>
    <row r="987" spans="1:4" x14ac:dyDescent="0.2">
      <c r="A987" s="212">
        <v>861</v>
      </c>
      <c r="B987" s="213">
        <v>14051</v>
      </c>
      <c r="C987" s="214" t="s">
        <v>428</v>
      </c>
      <c r="D987" s="215">
        <v>2</v>
      </c>
    </row>
    <row r="988" spans="1:4" x14ac:dyDescent="0.2">
      <c r="A988" s="212">
        <v>861</v>
      </c>
      <c r="B988" s="213">
        <v>14052</v>
      </c>
      <c r="C988" s="214" t="s">
        <v>428</v>
      </c>
      <c r="D988" s="215">
        <v>1</v>
      </c>
    </row>
    <row r="989" spans="1:4" x14ac:dyDescent="0.2">
      <c r="A989" s="212">
        <v>862</v>
      </c>
      <c r="B989" s="213">
        <v>14107</v>
      </c>
      <c r="C989" s="214" t="s">
        <v>428</v>
      </c>
      <c r="D989" s="215">
        <v>2</v>
      </c>
    </row>
    <row r="990" spans="1:4" x14ac:dyDescent="0.2">
      <c r="A990" s="212">
        <v>862</v>
      </c>
      <c r="B990" s="213">
        <v>14108</v>
      </c>
      <c r="C990" s="214" t="s">
        <v>428</v>
      </c>
      <c r="D990" s="215">
        <v>1</v>
      </c>
    </row>
    <row r="991" spans="1:4" x14ac:dyDescent="0.2">
      <c r="A991" s="212">
        <v>863</v>
      </c>
      <c r="B991" s="213">
        <v>14054</v>
      </c>
      <c r="C991" s="214" t="s">
        <v>428</v>
      </c>
      <c r="D991" s="215">
        <v>2</v>
      </c>
    </row>
    <row r="992" spans="1:4" x14ac:dyDescent="0.2">
      <c r="A992" s="212">
        <v>863</v>
      </c>
      <c r="B992" s="213">
        <v>14055</v>
      </c>
      <c r="C992" s="214" t="s">
        <v>428</v>
      </c>
      <c r="D992" s="215">
        <v>1</v>
      </c>
    </row>
    <row r="993" spans="1:4" x14ac:dyDescent="0.2">
      <c r="A993" s="212">
        <v>864</v>
      </c>
      <c r="B993" s="213">
        <v>14121</v>
      </c>
      <c r="C993" s="214" t="s">
        <v>428</v>
      </c>
      <c r="D993" s="215">
        <v>2</v>
      </c>
    </row>
    <row r="994" spans="1:4" x14ac:dyDescent="0.2">
      <c r="A994" s="212">
        <v>864</v>
      </c>
      <c r="B994" s="213">
        <v>14122</v>
      </c>
      <c r="C994" s="214" t="s">
        <v>428</v>
      </c>
      <c r="D994" s="215">
        <v>1</v>
      </c>
    </row>
    <row r="995" spans="1:4" x14ac:dyDescent="0.2">
      <c r="A995" s="212">
        <v>865</v>
      </c>
      <c r="B995" s="213">
        <v>14057</v>
      </c>
      <c r="C995" s="214" t="s">
        <v>428</v>
      </c>
      <c r="D995" s="215">
        <v>2</v>
      </c>
    </row>
    <row r="996" spans="1:4" x14ac:dyDescent="0.2">
      <c r="A996" s="212">
        <v>865</v>
      </c>
      <c r="B996" s="213">
        <v>14058</v>
      </c>
      <c r="C996" s="214" t="s">
        <v>428</v>
      </c>
      <c r="D996" s="215">
        <v>1</v>
      </c>
    </row>
    <row r="997" spans="1:4" x14ac:dyDescent="0.2">
      <c r="A997" s="212">
        <v>866</v>
      </c>
      <c r="B997" s="213">
        <v>14059</v>
      </c>
      <c r="C997" s="214" t="s">
        <v>429</v>
      </c>
      <c r="D997" s="215" t="s">
        <v>241</v>
      </c>
    </row>
    <row r="998" spans="1:4" x14ac:dyDescent="0.2">
      <c r="A998" s="212">
        <v>867</v>
      </c>
      <c r="B998" s="213">
        <v>14060</v>
      </c>
      <c r="C998" s="214" t="s">
        <v>428</v>
      </c>
      <c r="D998" s="215">
        <v>2</v>
      </c>
    </row>
    <row r="999" spans="1:4" x14ac:dyDescent="0.2">
      <c r="A999" s="212">
        <v>867</v>
      </c>
      <c r="B999" s="213">
        <v>14061</v>
      </c>
      <c r="C999" s="214" t="s">
        <v>428</v>
      </c>
      <c r="D999" s="215">
        <v>1</v>
      </c>
    </row>
    <row r="1000" spans="1:4" x14ac:dyDescent="0.2">
      <c r="A1000" s="212">
        <v>868</v>
      </c>
      <c r="B1000" s="213">
        <v>14062</v>
      </c>
      <c r="C1000" s="214" t="s">
        <v>429</v>
      </c>
      <c r="D1000" s="215" t="s">
        <v>241</v>
      </c>
    </row>
    <row r="1001" spans="1:4" x14ac:dyDescent="0.2">
      <c r="A1001" s="212">
        <v>869</v>
      </c>
      <c r="B1001" s="213">
        <v>14063</v>
      </c>
      <c r="C1001" s="214" t="s">
        <v>428</v>
      </c>
      <c r="D1001" s="215">
        <v>2</v>
      </c>
    </row>
    <row r="1002" spans="1:4" x14ac:dyDescent="0.2">
      <c r="A1002" s="212">
        <v>869</v>
      </c>
      <c r="B1002" s="213">
        <v>14064</v>
      </c>
      <c r="C1002" s="214" t="s">
        <v>428</v>
      </c>
      <c r="D1002" s="215">
        <v>1</v>
      </c>
    </row>
    <row r="1003" spans="1:4" x14ac:dyDescent="0.2">
      <c r="A1003" s="212">
        <v>870</v>
      </c>
      <c r="B1003" s="213">
        <v>14065</v>
      </c>
      <c r="C1003" s="214" t="s">
        <v>429</v>
      </c>
      <c r="D1003" s="215" t="s">
        <v>241</v>
      </c>
    </row>
    <row r="1004" spans="1:4" x14ac:dyDescent="0.2">
      <c r="A1004" s="212">
        <v>871</v>
      </c>
      <c r="B1004" s="213">
        <v>14066</v>
      </c>
      <c r="C1004" s="214" t="s">
        <v>428</v>
      </c>
      <c r="D1004" s="215">
        <v>2</v>
      </c>
    </row>
    <row r="1005" spans="1:4" x14ac:dyDescent="0.2">
      <c r="A1005" s="212">
        <v>871</v>
      </c>
      <c r="B1005" s="213">
        <v>14067</v>
      </c>
      <c r="C1005" s="214" t="s">
        <v>428</v>
      </c>
      <c r="D1005" s="215">
        <v>1</v>
      </c>
    </row>
    <row r="1006" spans="1:4" x14ac:dyDescent="0.2">
      <c r="A1006" s="212">
        <v>872</v>
      </c>
      <c r="B1006" s="213">
        <v>14068</v>
      </c>
      <c r="C1006" s="214" t="s">
        <v>429</v>
      </c>
      <c r="D1006" s="215" t="s">
        <v>241</v>
      </c>
    </row>
    <row r="1007" spans="1:4" x14ac:dyDescent="0.2">
      <c r="A1007" s="212">
        <v>873</v>
      </c>
      <c r="B1007" s="213">
        <v>14078</v>
      </c>
      <c r="C1007" s="214" t="s">
        <v>428</v>
      </c>
      <c r="D1007" s="215">
        <v>2</v>
      </c>
    </row>
    <row r="1008" spans="1:4" x14ac:dyDescent="0.2">
      <c r="A1008" s="212">
        <v>873</v>
      </c>
      <c r="B1008" s="213">
        <v>14079</v>
      </c>
      <c r="C1008" s="214" t="s">
        <v>428</v>
      </c>
      <c r="D1008" s="215">
        <v>1</v>
      </c>
    </row>
    <row r="1009" spans="1:4" x14ac:dyDescent="0.2">
      <c r="A1009" s="212">
        <v>874</v>
      </c>
      <c r="B1009" s="213">
        <v>14080</v>
      </c>
      <c r="C1009" s="214" t="s">
        <v>429</v>
      </c>
      <c r="D1009" s="215" t="s">
        <v>241</v>
      </c>
    </row>
    <row r="1010" spans="1:4" x14ac:dyDescent="0.2">
      <c r="A1010" s="212">
        <v>875</v>
      </c>
      <c r="B1010" s="213">
        <v>14100</v>
      </c>
      <c r="C1010" s="214" t="s">
        <v>428</v>
      </c>
      <c r="D1010" s="215">
        <v>2</v>
      </c>
    </row>
    <row r="1011" spans="1:4" x14ac:dyDescent="0.2">
      <c r="A1011" s="212">
        <v>875</v>
      </c>
      <c r="B1011" s="213">
        <v>14101</v>
      </c>
      <c r="C1011" s="214" t="s">
        <v>428</v>
      </c>
      <c r="D1011" s="215">
        <v>1</v>
      </c>
    </row>
    <row r="1012" spans="1:4" x14ac:dyDescent="0.2">
      <c r="A1012" s="212">
        <v>876</v>
      </c>
      <c r="B1012" s="213">
        <v>14102</v>
      </c>
      <c r="C1012" s="214" t="s">
        <v>429</v>
      </c>
      <c r="D1012" s="215" t="s">
        <v>241</v>
      </c>
    </row>
    <row r="1013" spans="1:4" x14ac:dyDescent="0.2">
      <c r="A1013" s="212">
        <v>877</v>
      </c>
      <c r="B1013" s="213">
        <v>14123</v>
      </c>
      <c r="C1013" s="214" t="s">
        <v>428</v>
      </c>
      <c r="D1013" s="215">
        <v>2</v>
      </c>
    </row>
    <row r="1014" spans="1:4" x14ac:dyDescent="0.2">
      <c r="A1014" s="212">
        <v>877</v>
      </c>
      <c r="B1014" s="213">
        <v>14124</v>
      </c>
      <c r="C1014" s="214" t="s">
        <v>428</v>
      </c>
      <c r="D1014" s="215">
        <v>1</v>
      </c>
    </row>
    <row r="1015" spans="1:4" x14ac:dyDescent="0.2">
      <c r="A1015" s="212">
        <v>878</v>
      </c>
      <c r="B1015" s="213">
        <v>14125</v>
      </c>
      <c r="C1015" s="214" t="s">
        <v>429</v>
      </c>
      <c r="D1015" s="215" t="s">
        <v>241</v>
      </c>
    </row>
    <row r="1016" spans="1:4" x14ac:dyDescent="0.2">
      <c r="A1016" s="212">
        <v>879</v>
      </c>
      <c r="B1016" s="213">
        <v>14126</v>
      </c>
      <c r="C1016" s="214" t="s">
        <v>428</v>
      </c>
      <c r="D1016" s="215">
        <v>2</v>
      </c>
    </row>
    <row r="1017" spans="1:4" x14ac:dyDescent="0.2">
      <c r="A1017" s="212">
        <v>879</v>
      </c>
      <c r="B1017" s="213">
        <v>14127</v>
      </c>
      <c r="C1017" s="214" t="s">
        <v>428</v>
      </c>
      <c r="D1017" s="215">
        <v>1</v>
      </c>
    </row>
    <row r="1018" spans="1:4" x14ac:dyDescent="0.2">
      <c r="A1018" s="212">
        <v>880</v>
      </c>
      <c r="B1018" s="213">
        <v>14128</v>
      </c>
      <c r="C1018" s="214" t="s">
        <v>429</v>
      </c>
      <c r="D1018" s="215" t="s">
        <v>241</v>
      </c>
    </row>
    <row r="1019" spans="1:4" x14ac:dyDescent="0.2">
      <c r="A1019" s="212">
        <v>881</v>
      </c>
      <c r="B1019" s="213">
        <v>14129</v>
      </c>
      <c r="C1019" s="214" t="s">
        <v>428</v>
      </c>
      <c r="D1019" s="215">
        <v>2</v>
      </c>
    </row>
    <row r="1020" spans="1:4" x14ac:dyDescent="0.2">
      <c r="A1020" s="212">
        <v>881</v>
      </c>
      <c r="B1020" s="213">
        <v>14130</v>
      </c>
      <c r="C1020" s="214" t="s">
        <v>428</v>
      </c>
      <c r="D1020" s="215">
        <v>1</v>
      </c>
    </row>
    <row r="1021" spans="1:4" x14ac:dyDescent="0.2">
      <c r="A1021" s="212">
        <v>882</v>
      </c>
      <c r="B1021" s="213">
        <v>14131</v>
      </c>
      <c r="C1021" s="214" t="s">
        <v>429</v>
      </c>
      <c r="D1021" s="215" t="s">
        <v>241</v>
      </c>
    </row>
    <row r="1022" spans="1:4" x14ac:dyDescent="0.2">
      <c r="A1022" s="212">
        <v>883</v>
      </c>
      <c r="B1022" s="213">
        <v>14132</v>
      </c>
      <c r="C1022" s="214" t="s">
        <v>428</v>
      </c>
      <c r="D1022" s="215">
        <v>2</v>
      </c>
    </row>
    <row r="1023" spans="1:4" x14ac:dyDescent="0.2">
      <c r="A1023" s="212">
        <v>883</v>
      </c>
      <c r="B1023" s="213">
        <v>14133</v>
      </c>
      <c r="C1023" s="214" t="s">
        <v>428</v>
      </c>
      <c r="D1023" s="215">
        <v>1</v>
      </c>
    </row>
    <row r="1024" spans="1:4" x14ac:dyDescent="0.2">
      <c r="A1024" s="212">
        <v>884</v>
      </c>
      <c r="B1024" s="213">
        <v>14134</v>
      </c>
      <c r="C1024" s="214" t="s">
        <v>429</v>
      </c>
      <c r="D1024" s="215" t="s">
        <v>241</v>
      </c>
    </row>
    <row r="1025" spans="1:4" x14ac:dyDescent="0.2">
      <c r="A1025" s="212">
        <v>885</v>
      </c>
      <c r="B1025" s="213">
        <v>14135</v>
      </c>
      <c r="C1025" s="214" t="s">
        <v>428</v>
      </c>
      <c r="D1025" s="215">
        <v>2</v>
      </c>
    </row>
    <row r="1026" spans="1:4" x14ac:dyDescent="0.2">
      <c r="A1026" s="212">
        <v>885</v>
      </c>
      <c r="B1026" s="213">
        <v>14136</v>
      </c>
      <c r="C1026" s="214" t="s">
        <v>428</v>
      </c>
      <c r="D1026" s="215">
        <v>1</v>
      </c>
    </row>
    <row r="1027" spans="1:4" x14ac:dyDescent="0.2">
      <c r="A1027" s="212">
        <v>886</v>
      </c>
      <c r="B1027" s="213">
        <v>14137</v>
      </c>
      <c r="C1027" s="214" t="s">
        <v>429</v>
      </c>
      <c r="D1027" s="215" t="s">
        <v>241</v>
      </c>
    </row>
    <row r="1028" spans="1:4" x14ac:dyDescent="0.2">
      <c r="A1028" s="212">
        <v>887</v>
      </c>
      <c r="B1028" s="213">
        <v>14144</v>
      </c>
      <c r="C1028" s="214" t="s">
        <v>428</v>
      </c>
      <c r="D1028" s="215">
        <v>2</v>
      </c>
    </row>
    <row r="1029" spans="1:4" x14ac:dyDescent="0.2">
      <c r="A1029" s="212">
        <v>887</v>
      </c>
      <c r="B1029" s="213">
        <v>14145</v>
      </c>
      <c r="C1029" s="214" t="s">
        <v>428</v>
      </c>
      <c r="D1029" s="215">
        <v>1</v>
      </c>
    </row>
    <row r="1030" spans="1:4" x14ac:dyDescent="0.2">
      <c r="A1030" s="212">
        <v>888</v>
      </c>
      <c r="B1030" s="213">
        <v>14146</v>
      </c>
      <c r="C1030" s="214" t="s">
        <v>429</v>
      </c>
      <c r="D1030" s="215" t="s">
        <v>241</v>
      </c>
    </row>
    <row r="1031" spans="1:4" x14ac:dyDescent="0.2">
      <c r="A1031" s="212">
        <v>889</v>
      </c>
      <c r="B1031" s="213">
        <v>278</v>
      </c>
      <c r="C1031" s="214" t="s">
        <v>428</v>
      </c>
      <c r="D1031" s="215">
        <v>2</v>
      </c>
    </row>
    <row r="1032" spans="1:4" x14ac:dyDescent="0.2">
      <c r="A1032" s="212">
        <v>889</v>
      </c>
      <c r="B1032" s="213">
        <v>289</v>
      </c>
      <c r="C1032" s="214" t="s">
        <v>428</v>
      </c>
      <c r="D1032" s="215">
        <v>1</v>
      </c>
    </row>
    <row r="1033" spans="1:4" x14ac:dyDescent="0.2">
      <c r="A1033" s="212">
        <v>890</v>
      </c>
      <c r="B1033" s="213">
        <v>14028</v>
      </c>
      <c r="C1033" s="214" t="s">
        <v>429</v>
      </c>
      <c r="D1033" s="215" t="s">
        <v>241</v>
      </c>
    </row>
    <row r="1034" spans="1:4" x14ac:dyDescent="0.2">
      <c r="A1034" s="212">
        <v>891</v>
      </c>
      <c r="B1034" s="213">
        <v>14099</v>
      </c>
      <c r="C1034" s="214" t="s">
        <v>429</v>
      </c>
      <c r="D1034" s="215" t="s">
        <v>241</v>
      </c>
    </row>
    <row r="1035" spans="1:4" x14ac:dyDescent="0.2">
      <c r="A1035" s="212">
        <v>892</v>
      </c>
      <c r="B1035" s="213">
        <v>14119</v>
      </c>
      <c r="C1035" s="214" t="s">
        <v>429</v>
      </c>
      <c r="D1035" s="215" t="s">
        <v>241</v>
      </c>
    </row>
    <row r="1036" spans="1:4" x14ac:dyDescent="0.2">
      <c r="A1036" s="212">
        <v>893</v>
      </c>
      <c r="B1036" s="213">
        <v>14120</v>
      </c>
      <c r="C1036" s="214" t="s">
        <v>429</v>
      </c>
      <c r="D1036" s="215" t="s">
        <v>241</v>
      </c>
    </row>
    <row r="1037" spans="1:4" x14ac:dyDescent="0.2">
      <c r="A1037" s="212">
        <v>894</v>
      </c>
      <c r="B1037" s="213">
        <v>300</v>
      </c>
      <c r="C1037" s="214" t="s">
        <v>386</v>
      </c>
      <c r="D1037" s="215" t="s">
        <v>241</v>
      </c>
    </row>
    <row r="1038" spans="1:4" x14ac:dyDescent="0.2">
      <c r="A1038" s="212">
        <v>895</v>
      </c>
      <c r="B1038" s="213">
        <v>311</v>
      </c>
      <c r="C1038" s="214" t="s">
        <v>386</v>
      </c>
      <c r="D1038" s="215" t="s">
        <v>241</v>
      </c>
    </row>
    <row r="1039" spans="1:4" x14ac:dyDescent="0.2">
      <c r="A1039" s="212">
        <v>896</v>
      </c>
      <c r="B1039" s="213">
        <v>312</v>
      </c>
      <c r="C1039" s="214" t="s">
        <v>386</v>
      </c>
      <c r="D1039" s="215" t="s">
        <v>241</v>
      </c>
    </row>
    <row r="1040" spans="1:4" x14ac:dyDescent="0.2">
      <c r="A1040" s="212">
        <v>897</v>
      </c>
      <c r="B1040" s="213">
        <v>14097</v>
      </c>
      <c r="C1040" s="214" t="s">
        <v>429</v>
      </c>
      <c r="D1040" s="215" t="s">
        <v>241</v>
      </c>
    </row>
    <row r="1041" spans="1:4" x14ac:dyDescent="0.2">
      <c r="A1041" s="212">
        <v>898</v>
      </c>
      <c r="B1041" s="213">
        <v>14098</v>
      </c>
      <c r="C1041" s="214" t="s">
        <v>429</v>
      </c>
      <c r="D1041" s="215" t="s">
        <v>241</v>
      </c>
    </row>
    <row r="1042" spans="1:4" x14ac:dyDescent="0.2">
      <c r="A1042" s="212">
        <v>899</v>
      </c>
      <c r="B1042" s="213">
        <v>281</v>
      </c>
      <c r="C1042" s="214" t="s">
        <v>430</v>
      </c>
      <c r="D1042" s="215" t="s">
        <v>241</v>
      </c>
    </row>
    <row r="1043" spans="1:4" x14ac:dyDescent="0.2">
      <c r="A1043" s="212">
        <v>900</v>
      </c>
      <c r="B1043" s="213">
        <v>282</v>
      </c>
      <c r="C1043" s="214" t="s">
        <v>430</v>
      </c>
      <c r="D1043" s="215" t="s">
        <v>241</v>
      </c>
    </row>
    <row r="1044" spans="1:4" x14ac:dyDescent="0.2">
      <c r="A1044" s="212">
        <v>901</v>
      </c>
      <c r="B1044" s="213">
        <v>283</v>
      </c>
      <c r="C1044" s="214" t="s">
        <v>430</v>
      </c>
      <c r="D1044" s="215" t="s">
        <v>241</v>
      </c>
    </row>
    <row r="1045" spans="1:4" x14ac:dyDescent="0.2">
      <c r="A1045" s="212">
        <v>902</v>
      </c>
      <c r="B1045" s="213">
        <v>284</v>
      </c>
      <c r="C1045" s="214" t="s">
        <v>430</v>
      </c>
      <c r="D1045" s="215" t="s">
        <v>241</v>
      </c>
    </row>
    <row r="1046" spans="1:4" x14ac:dyDescent="0.2">
      <c r="A1046" s="212">
        <v>903</v>
      </c>
      <c r="B1046" s="213">
        <v>285</v>
      </c>
      <c r="C1046" s="214" t="s">
        <v>430</v>
      </c>
      <c r="D1046" s="215" t="s">
        <v>241</v>
      </c>
    </row>
    <row r="1047" spans="1:4" x14ac:dyDescent="0.2">
      <c r="A1047" s="212">
        <v>904</v>
      </c>
      <c r="B1047" s="213">
        <v>286</v>
      </c>
      <c r="C1047" s="214" t="s">
        <v>431</v>
      </c>
      <c r="D1047" s="215" t="s">
        <v>241</v>
      </c>
    </row>
    <row r="1048" spans="1:4" x14ac:dyDescent="0.2">
      <c r="A1048" s="212">
        <v>905</v>
      </c>
      <c r="B1048" s="213">
        <v>287</v>
      </c>
      <c r="C1048" s="214" t="s">
        <v>431</v>
      </c>
      <c r="D1048" s="215" t="s">
        <v>241</v>
      </c>
    </row>
    <row r="1049" spans="1:4" x14ac:dyDescent="0.2">
      <c r="A1049" s="212">
        <v>906</v>
      </c>
      <c r="B1049" s="213">
        <v>288</v>
      </c>
      <c r="C1049" s="214" t="s">
        <v>431</v>
      </c>
      <c r="D1049" s="215" t="s">
        <v>241</v>
      </c>
    </row>
    <row r="1050" spans="1:4" x14ac:dyDescent="0.2">
      <c r="A1050" s="212">
        <v>907</v>
      </c>
      <c r="B1050" s="213">
        <v>292</v>
      </c>
      <c r="C1050" s="214" t="s">
        <v>432</v>
      </c>
      <c r="D1050" s="215" t="s">
        <v>241</v>
      </c>
    </row>
    <row r="1051" spans="1:4" x14ac:dyDescent="0.2">
      <c r="A1051" s="212">
        <v>908</v>
      </c>
      <c r="B1051" s="213">
        <v>293</v>
      </c>
      <c r="C1051" s="214" t="s">
        <v>432</v>
      </c>
      <c r="D1051" s="215" t="s">
        <v>241</v>
      </c>
    </row>
    <row r="1052" spans="1:4" x14ac:dyDescent="0.2">
      <c r="A1052" s="212">
        <v>909</v>
      </c>
      <c r="B1052" s="213">
        <v>294</v>
      </c>
      <c r="C1052" s="214" t="s">
        <v>432</v>
      </c>
      <c r="D1052" s="215" t="s">
        <v>241</v>
      </c>
    </row>
    <row r="1053" spans="1:4" x14ac:dyDescent="0.2">
      <c r="A1053" s="212">
        <v>910</v>
      </c>
      <c r="B1053" s="213">
        <v>295</v>
      </c>
      <c r="C1053" s="214" t="s">
        <v>432</v>
      </c>
      <c r="D1053" s="215" t="s">
        <v>241</v>
      </c>
    </row>
    <row r="1054" spans="1:4" x14ac:dyDescent="0.2">
      <c r="A1054" s="212">
        <v>911</v>
      </c>
      <c r="B1054" s="213">
        <v>296</v>
      </c>
      <c r="C1054" s="214" t="s">
        <v>432</v>
      </c>
      <c r="D1054" s="215" t="s">
        <v>241</v>
      </c>
    </row>
    <row r="1055" spans="1:4" x14ac:dyDescent="0.2">
      <c r="A1055" s="212">
        <v>912</v>
      </c>
      <c r="B1055" s="213">
        <v>297</v>
      </c>
      <c r="C1055" s="214" t="s">
        <v>432</v>
      </c>
      <c r="D1055" s="215" t="s">
        <v>241</v>
      </c>
    </row>
    <row r="1056" spans="1:4" x14ac:dyDescent="0.2">
      <c r="A1056" s="212">
        <v>913</v>
      </c>
      <c r="B1056" s="213">
        <v>298</v>
      </c>
      <c r="C1056" s="214" t="s">
        <v>432</v>
      </c>
      <c r="D1056" s="215" t="s">
        <v>241</v>
      </c>
    </row>
    <row r="1057" spans="1:4" x14ac:dyDescent="0.2">
      <c r="A1057" s="212">
        <v>914</v>
      </c>
      <c r="B1057" s="213">
        <v>299</v>
      </c>
      <c r="C1057" s="214" t="s">
        <v>433</v>
      </c>
      <c r="D1057" s="215">
        <v>1</v>
      </c>
    </row>
    <row r="1058" spans="1:4" x14ac:dyDescent="0.2">
      <c r="A1058" s="212">
        <v>915</v>
      </c>
      <c r="B1058" s="213">
        <v>313</v>
      </c>
      <c r="C1058" s="214" t="s">
        <v>386</v>
      </c>
      <c r="D1058" s="215">
        <v>2</v>
      </c>
    </row>
    <row r="1059" spans="1:4" x14ac:dyDescent="0.2">
      <c r="A1059" s="212">
        <v>915</v>
      </c>
      <c r="B1059" s="213">
        <v>314</v>
      </c>
      <c r="C1059" s="214" t="s">
        <v>386</v>
      </c>
      <c r="D1059" s="215">
        <v>1</v>
      </c>
    </row>
    <row r="1060" spans="1:4" x14ac:dyDescent="0.2">
      <c r="A1060" s="212">
        <v>916</v>
      </c>
      <c r="B1060" s="213">
        <v>315</v>
      </c>
      <c r="C1060" s="214" t="s">
        <v>386</v>
      </c>
      <c r="D1060" s="215">
        <v>2</v>
      </c>
    </row>
    <row r="1061" spans="1:4" x14ac:dyDescent="0.2">
      <c r="A1061" s="212">
        <v>916</v>
      </c>
      <c r="B1061" s="213">
        <v>316</v>
      </c>
      <c r="C1061" s="214" t="s">
        <v>386</v>
      </c>
      <c r="D1061" s="215">
        <v>1</v>
      </c>
    </row>
    <row r="1062" spans="1:4" x14ac:dyDescent="0.2">
      <c r="A1062" s="212">
        <v>917</v>
      </c>
      <c r="B1062" s="213">
        <v>279</v>
      </c>
      <c r="C1062" s="214" t="s">
        <v>386</v>
      </c>
      <c r="D1062" s="215">
        <v>2</v>
      </c>
    </row>
    <row r="1063" spans="1:4" x14ac:dyDescent="0.2">
      <c r="A1063" s="212">
        <v>917</v>
      </c>
      <c r="B1063" s="213">
        <v>280</v>
      </c>
      <c r="C1063" s="214" t="s">
        <v>386</v>
      </c>
      <c r="D1063" s="215">
        <v>1</v>
      </c>
    </row>
    <row r="1064" spans="1:4" x14ac:dyDescent="0.2">
      <c r="A1064" s="212">
        <v>918</v>
      </c>
      <c r="B1064" s="213">
        <v>290</v>
      </c>
      <c r="C1064" s="214" t="s">
        <v>321</v>
      </c>
      <c r="D1064" s="215">
        <v>1</v>
      </c>
    </row>
    <row r="1065" spans="1:4" x14ac:dyDescent="0.2">
      <c r="A1065" s="212">
        <v>918</v>
      </c>
      <c r="B1065" s="213">
        <v>291</v>
      </c>
      <c r="C1065" s="214" t="s">
        <v>321</v>
      </c>
      <c r="D1065" s="215">
        <v>1</v>
      </c>
    </row>
    <row r="1066" spans="1:4" x14ac:dyDescent="0.2">
      <c r="A1066" s="212">
        <v>919</v>
      </c>
      <c r="B1066" s="213">
        <v>57</v>
      </c>
      <c r="C1066" s="214" t="s">
        <v>434</v>
      </c>
      <c r="D1066" s="215">
        <v>1</v>
      </c>
    </row>
    <row r="1067" spans="1:4" x14ac:dyDescent="0.2">
      <c r="A1067" s="212">
        <v>919</v>
      </c>
      <c r="B1067" s="213">
        <v>278</v>
      </c>
      <c r="C1067" s="214" t="s">
        <v>434</v>
      </c>
      <c r="D1067" s="215">
        <v>2</v>
      </c>
    </row>
    <row r="1068" spans="1:4" x14ac:dyDescent="0.2">
      <c r="A1068" s="212">
        <v>920</v>
      </c>
      <c r="B1068" s="213">
        <v>57</v>
      </c>
      <c r="C1068" s="214" t="s">
        <v>434</v>
      </c>
      <c r="D1068" s="215">
        <v>1</v>
      </c>
    </row>
    <row r="1069" spans="1:4" x14ac:dyDescent="0.2">
      <c r="A1069" s="212">
        <v>920</v>
      </c>
      <c r="B1069" s="213">
        <v>278</v>
      </c>
      <c r="C1069" s="214" t="s">
        <v>434</v>
      </c>
      <c r="D1069" s="215">
        <v>2</v>
      </c>
    </row>
    <row r="1070" spans="1:4" x14ac:dyDescent="0.2">
      <c r="A1070" s="212">
        <v>922</v>
      </c>
      <c r="B1070" s="213">
        <v>301</v>
      </c>
      <c r="C1070" s="214" t="s">
        <v>344</v>
      </c>
      <c r="D1070" s="215">
        <v>1</v>
      </c>
    </row>
    <row r="1071" spans="1:4" x14ac:dyDescent="0.2">
      <c r="A1071" s="212">
        <v>923</v>
      </c>
      <c r="B1071" s="213">
        <v>302</v>
      </c>
      <c r="C1071" s="214" t="s">
        <v>344</v>
      </c>
      <c r="D1071" s="215">
        <v>1</v>
      </c>
    </row>
    <row r="1072" spans="1:4" x14ac:dyDescent="0.2">
      <c r="A1072" s="212">
        <v>924</v>
      </c>
      <c r="B1072" s="213">
        <v>303</v>
      </c>
      <c r="C1072" s="214" t="s">
        <v>344</v>
      </c>
      <c r="D1072" s="215">
        <v>1</v>
      </c>
    </row>
    <row r="1073" spans="1:4" x14ac:dyDescent="0.2">
      <c r="A1073" s="212">
        <v>925</v>
      </c>
      <c r="B1073" s="213">
        <v>259</v>
      </c>
      <c r="C1073" s="214" t="s">
        <v>435</v>
      </c>
      <c r="D1073" s="215" t="s">
        <v>374</v>
      </c>
    </row>
    <row r="1074" spans="1:4" x14ac:dyDescent="0.2">
      <c r="A1074" s="212">
        <v>925</v>
      </c>
      <c r="B1074" s="213">
        <v>307</v>
      </c>
      <c r="C1074" s="214" t="s">
        <v>435</v>
      </c>
      <c r="D1074" s="215" t="s">
        <v>374</v>
      </c>
    </row>
    <row r="1075" spans="1:4" x14ac:dyDescent="0.2">
      <c r="A1075" s="212">
        <v>926</v>
      </c>
      <c r="B1075" s="213">
        <v>261</v>
      </c>
      <c r="C1075" s="214" t="s">
        <v>375</v>
      </c>
      <c r="D1075" s="215" t="s">
        <v>374</v>
      </c>
    </row>
    <row r="1076" spans="1:4" x14ac:dyDescent="0.2">
      <c r="A1076" s="212">
        <v>926</v>
      </c>
      <c r="B1076" s="213">
        <v>308</v>
      </c>
      <c r="C1076" s="214" t="s">
        <v>375</v>
      </c>
      <c r="D1076" s="215" t="s">
        <v>374</v>
      </c>
    </row>
    <row r="1077" spans="1:4" x14ac:dyDescent="0.2">
      <c r="A1077" s="212">
        <v>927</v>
      </c>
      <c r="B1077" s="213">
        <v>263</v>
      </c>
      <c r="C1077" s="214" t="s">
        <v>377</v>
      </c>
      <c r="D1077" s="215" t="s">
        <v>374</v>
      </c>
    </row>
    <row r="1078" spans="1:4" x14ac:dyDescent="0.2">
      <c r="A1078" s="212">
        <v>927</v>
      </c>
      <c r="B1078" s="213">
        <v>309</v>
      </c>
      <c r="C1078" s="214" t="s">
        <v>377</v>
      </c>
      <c r="D1078" s="215" t="s">
        <v>374</v>
      </c>
    </row>
    <row r="1079" spans="1:4" x14ac:dyDescent="0.2">
      <c r="A1079" s="212">
        <v>928</v>
      </c>
      <c r="B1079" s="213">
        <v>265</v>
      </c>
      <c r="C1079" s="214" t="s">
        <v>376</v>
      </c>
      <c r="D1079" s="215" t="s">
        <v>374</v>
      </c>
    </row>
    <row r="1080" spans="1:4" x14ac:dyDescent="0.2">
      <c r="A1080" s="212">
        <v>928</v>
      </c>
      <c r="B1080" s="213">
        <v>310</v>
      </c>
      <c r="C1080" s="214" t="s">
        <v>376</v>
      </c>
      <c r="D1080" s="215" t="s">
        <v>374</v>
      </c>
    </row>
    <row r="1081" spans="1:4" x14ac:dyDescent="0.2">
      <c r="A1081" s="212">
        <v>929</v>
      </c>
      <c r="B1081" s="213">
        <v>14041</v>
      </c>
      <c r="C1081" s="214" t="s">
        <v>430</v>
      </c>
      <c r="D1081" s="215" t="s">
        <v>241</v>
      </c>
    </row>
    <row r="1082" spans="1:4" x14ac:dyDescent="0.2">
      <c r="A1082" s="212">
        <v>930</v>
      </c>
      <c r="B1082" s="213">
        <v>14053</v>
      </c>
      <c r="C1082" s="214" t="s">
        <v>430</v>
      </c>
      <c r="D1082" s="215" t="s">
        <v>241</v>
      </c>
    </row>
    <row r="1083" spans="1:4" x14ac:dyDescent="0.2">
      <c r="A1083" s="212">
        <v>931</v>
      </c>
      <c r="B1083" s="213">
        <v>14056</v>
      </c>
      <c r="C1083" s="214" t="s">
        <v>430</v>
      </c>
      <c r="D1083" s="215" t="s">
        <v>241</v>
      </c>
    </row>
    <row r="1084" spans="1:4" x14ac:dyDescent="0.2">
      <c r="A1084" s="212">
        <v>932</v>
      </c>
      <c r="B1084" s="213">
        <v>191</v>
      </c>
      <c r="C1084" s="214" t="s">
        <v>436</v>
      </c>
      <c r="D1084" s="215">
        <v>2</v>
      </c>
    </row>
    <row r="1085" spans="1:4" x14ac:dyDescent="0.2">
      <c r="A1085" s="212">
        <v>932</v>
      </c>
      <c r="B1085" s="213">
        <v>353</v>
      </c>
      <c r="C1085" s="214" t="s">
        <v>436</v>
      </c>
      <c r="D1085" s="215">
        <v>1</v>
      </c>
    </row>
    <row r="1086" spans="1:4" x14ac:dyDescent="0.2">
      <c r="A1086" s="212">
        <v>932</v>
      </c>
      <c r="B1086" s="213">
        <v>354</v>
      </c>
      <c r="C1086" s="214" t="s">
        <v>436</v>
      </c>
      <c r="D1086" s="215">
        <v>1</v>
      </c>
    </row>
    <row r="1087" spans="1:4" x14ac:dyDescent="0.2">
      <c r="A1087" s="212">
        <v>932</v>
      </c>
      <c r="B1087" s="213">
        <v>355</v>
      </c>
      <c r="C1087" s="214" t="s">
        <v>436</v>
      </c>
      <c r="D1087" s="215">
        <v>1</v>
      </c>
    </row>
    <row r="1088" spans="1:4" x14ac:dyDescent="0.2">
      <c r="A1088" s="212">
        <v>933</v>
      </c>
      <c r="B1088" s="213">
        <v>14147</v>
      </c>
      <c r="C1088" s="214" t="s">
        <v>428</v>
      </c>
      <c r="D1088" s="215">
        <v>2</v>
      </c>
    </row>
    <row r="1089" spans="1:4" x14ac:dyDescent="0.2">
      <c r="A1089" s="212">
        <v>933</v>
      </c>
      <c r="B1089" s="213">
        <v>14148</v>
      </c>
      <c r="C1089" s="214" t="s">
        <v>428</v>
      </c>
      <c r="D1089" s="215">
        <v>1</v>
      </c>
    </row>
    <row r="1090" spans="1:4" x14ac:dyDescent="0.2">
      <c r="A1090" s="212">
        <v>934</v>
      </c>
      <c r="B1090" s="213">
        <v>14149</v>
      </c>
      <c r="C1090" s="214" t="s">
        <v>429</v>
      </c>
      <c r="D1090" s="215" t="s">
        <v>241</v>
      </c>
    </row>
    <row r="1091" spans="1:4" x14ac:dyDescent="0.2">
      <c r="A1091" s="212">
        <v>935</v>
      </c>
      <c r="B1091" s="213">
        <v>374</v>
      </c>
      <c r="C1091" s="214" t="s">
        <v>437</v>
      </c>
      <c r="D1091" s="215" t="s">
        <v>488</v>
      </c>
    </row>
    <row r="1092" spans="1:4" x14ac:dyDescent="0.2">
      <c r="A1092" s="212">
        <v>935</v>
      </c>
      <c r="B1092" s="213">
        <v>375</v>
      </c>
      <c r="C1092" s="214" t="s">
        <v>437</v>
      </c>
      <c r="D1092" s="215" t="s">
        <v>486</v>
      </c>
    </row>
    <row r="1093" spans="1:4" x14ac:dyDescent="0.2">
      <c r="A1093" s="212">
        <v>936</v>
      </c>
      <c r="B1093" s="213">
        <v>1422</v>
      </c>
      <c r="C1093" s="214" t="s">
        <v>437</v>
      </c>
      <c r="D1093" s="215">
        <v>1</v>
      </c>
    </row>
    <row r="1094" spans="1:4" x14ac:dyDescent="0.2">
      <c r="A1094" s="212">
        <v>936</v>
      </c>
      <c r="B1094" s="213">
        <v>1423</v>
      </c>
      <c r="C1094" s="214" t="s">
        <v>437</v>
      </c>
      <c r="D1094" s="215">
        <v>2</v>
      </c>
    </row>
    <row r="1095" spans="1:4" x14ac:dyDescent="0.2">
      <c r="A1095" s="212">
        <v>937</v>
      </c>
      <c r="B1095" s="213">
        <v>14150</v>
      </c>
      <c r="C1095" s="214" t="s">
        <v>437</v>
      </c>
      <c r="D1095" s="215">
        <v>2</v>
      </c>
    </row>
    <row r="1096" spans="1:4" x14ac:dyDescent="0.2">
      <c r="A1096" s="212">
        <v>937</v>
      </c>
      <c r="B1096" s="213">
        <v>14151</v>
      </c>
      <c r="C1096" s="214" t="s">
        <v>437</v>
      </c>
      <c r="D1096" s="215">
        <v>1</v>
      </c>
    </row>
    <row r="1097" spans="1:4" x14ac:dyDescent="0.2">
      <c r="A1097" s="212">
        <v>938</v>
      </c>
      <c r="B1097" s="213">
        <v>376</v>
      </c>
      <c r="C1097" s="214" t="s">
        <v>437</v>
      </c>
      <c r="D1097" s="215">
        <v>2</v>
      </c>
    </row>
    <row r="1098" spans="1:4" x14ac:dyDescent="0.2">
      <c r="A1098" s="212">
        <v>938</v>
      </c>
      <c r="B1098" s="213">
        <v>377</v>
      </c>
      <c r="C1098" s="214" t="s">
        <v>437</v>
      </c>
      <c r="D1098" s="215">
        <v>1</v>
      </c>
    </row>
    <row r="1099" spans="1:4" x14ac:dyDescent="0.2">
      <c r="A1099" s="212">
        <v>939</v>
      </c>
      <c r="B1099" s="213">
        <v>395</v>
      </c>
      <c r="C1099" s="214" t="s">
        <v>437</v>
      </c>
      <c r="D1099" s="215">
        <v>2</v>
      </c>
    </row>
    <row r="1100" spans="1:4" x14ac:dyDescent="0.2">
      <c r="A1100" s="212">
        <v>939</v>
      </c>
      <c r="B1100" s="213">
        <v>396</v>
      </c>
      <c r="C1100" s="214" t="s">
        <v>437</v>
      </c>
      <c r="D1100" s="215">
        <v>1</v>
      </c>
    </row>
    <row r="1101" spans="1:4" x14ac:dyDescent="0.2">
      <c r="A1101" s="212">
        <v>940</v>
      </c>
      <c r="B1101" s="213">
        <v>397</v>
      </c>
      <c r="C1101" s="214" t="s">
        <v>438</v>
      </c>
      <c r="D1101" s="215" t="s">
        <v>396</v>
      </c>
    </row>
    <row r="1102" spans="1:4" x14ac:dyDescent="0.2">
      <c r="A1102" s="212">
        <v>941</v>
      </c>
      <c r="B1102" s="213">
        <v>398</v>
      </c>
      <c r="C1102" s="214" t="s">
        <v>439</v>
      </c>
      <c r="D1102" s="215" t="s">
        <v>396</v>
      </c>
    </row>
    <row r="1103" spans="1:4" x14ac:dyDescent="0.2">
      <c r="A1103" s="212">
        <v>942</v>
      </c>
      <c r="B1103" s="213">
        <v>400</v>
      </c>
      <c r="C1103" s="214" t="s">
        <v>289</v>
      </c>
      <c r="D1103" s="215">
        <v>1</v>
      </c>
    </row>
    <row r="1104" spans="1:4" x14ac:dyDescent="0.2">
      <c r="A1104" s="212">
        <v>942</v>
      </c>
      <c r="B1104" s="213">
        <v>401</v>
      </c>
      <c r="C1104" s="214" t="s">
        <v>289</v>
      </c>
      <c r="D1104" s="215">
        <v>2</v>
      </c>
    </row>
    <row r="1105" spans="1:4" x14ac:dyDescent="0.2">
      <c r="A1105" s="212">
        <v>943</v>
      </c>
      <c r="B1105" s="213">
        <v>404</v>
      </c>
      <c r="C1105" s="214" t="s">
        <v>279</v>
      </c>
      <c r="D1105" s="215">
        <v>1</v>
      </c>
    </row>
    <row r="1106" spans="1:4" x14ac:dyDescent="0.2">
      <c r="A1106" s="212">
        <v>943</v>
      </c>
      <c r="B1106" s="213">
        <v>405</v>
      </c>
      <c r="C1106" s="214" t="s">
        <v>279</v>
      </c>
      <c r="D1106" s="215">
        <v>2</v>
      </c>
    </row>
    <row r="1107" spans="1:4" x14ac:dyDescent="0.2">
      <c r="A1107" s="212">
        <v>944</v>
      </c>
      <c r="B1107" s="213">
        <v>406</v>
      </c>
      <c r="C1107" s="214" t="s">
        <v>279</v>
      </c>
      <c r="D1107" s="215">
        <v>1</v>
      </c>
    </row>
    <row r="1108" spans="1:4" x14ac:dyDescent="0.2">
      <c r="A1108" s="212">
        <v>944</v>
      </c>
      <c r="B1108" s="213">
        <v>407</v>
      </c>
      <c r="C1108" s="214" t="s">
        <v>279</v>
      </c>
      <c r="D1108" s="215">
        <v>2</v>
      </c>
    </row>
    <row r="1109" spans="1:4" x14ac:dyDescent="0.2">
      <c r="A1109" s="212">
        <v>945</v>
      </c>
      <c r="B1109" s="213">
        <v>408</v>
      </c>
      <c r="C1109" s="214" t="s">
        <v>279</v>
      </c>
      <c r="D1109" s="215">
        <v>1</v>
      </c>
    </row>
    <row r="1110" spans="1:4" x14ac:dyDescent="0.2">
      <c r="A1110" s="212">
        <v>945</v>
      </c>
      <c r="B1110" s="213">
        <v>409</v>
      </c>
      <c r="C1110" s="214" t="s">
        <v>279</v>
      </c>
      <c r="D1110" s="215">
        <v>2</v>
      </c>
    </row>
    <row r="1111" spans="1:4" x14ac:dyDescent="0.2">
      <c r="A1111" s="212">
        <v>946</v>
      </c>
      <c r="B1111" s="213">
        <v>410</v>
      </c>
      <c r="C1111" s="214" t="s">
        <v>279</v>
      </c>
      <c r="D1111" s="215">
        <v>1</v>
      </c>
    </row>
    <row r="1112" spans="1:4" x14ac:dyDescent="0.2">
      <c r="A1112" s="212">
        <v>946</v>
      </c>
      <c r="B1112" s="213">
        <v>411</v>
      </c>
      <c r="C1112" s="214" t="s">
        <v>279</v>
      </c>
      <c r="D1112" s="215">
        <v>2</v>
      </c>
    </row>
    <row r="1113" spans="1:4" x14ac:dyDescent="0.2">
      <c r="A1113" s="212">
        <v>947</v>
      </c>
      <c r="B1113" s="213">
        <v>412</v>
      </c>
      <c r="C1113" s="214" t="s">
        <v>440</v>
      </c>
      <c r="D1113" s="215">
        <v>2</v>
      </c>
    </row>
    <row r="1114" spans="1:4" x14ac:dyDescent="0.2">
      <c r="A1114" s="212">
        <v>947</v>
      </c>
      <c r="B1114" s="213">
        <v>413</v>
      </c>
      <c r="C1114" s="214" t="s">
        <v>440</v>
      </c>
      <c r="D1114" s="215">
        <v>1</v>
      </c>
    </row>
    <row r="1115" spans="1:4" x14ac:dyDescent="0.2">
      <c r="A1115" s="212">
        <v>947</v>
      </c>
      <c r="B1115" s="213">
        <v>414</v>
      </c>
      <c r="C1115" s="214" t="s">
        <v>440</v>
      </c>
      <c r="D1115" s="215">
        <v>1</v>
      </c>
    </row>
    <row r="1116" spans="1:4" x14ac:dyDescent="0.2">
      <c r="A1116" s="212">
        <v>948</v>
      </c>
      <c r="B1116" s="213">
        <v>415</v>
      </c>
      <c r="C1116" s="214" t="s">
        <v>441</v>
      </c>
      <c r="D1116" s="215" t="s">
        <v>488</v>
      </c>
    </row>
    <row r="1117" spans="1:4" x14ac:dyDescent="0.2">
      <c r="A1117" s="212">
        <v>948</v>
      </c>
      <c r="B1117" s="213">
        <v>416</v>
      </c>
      <c r="C1117" s="214" t="s">
        <v>441</v>
      </c>
      <c r="D1117" s="215">
        <v>1</v>
      </c>
    </row>
    <row r="1118" spans="1:4" x14ac:dyDescent="0.2">
      <c r="A1118" s="212">
        <v>949</v>
      </c>
      <c r="B1118" s="213">
        <v>417</v>
      </c>
      <c r="C1118" s="214" t="s">
        <v>539</v>
      </c>
      <c r="D1118" s="215">
        <v>1</v>
      </c>
    </row>
    <row r="1119" spans="1:4" x14ac:dyDescent="0.2">
      <c r="A1119" s="212">
        <v>949</v>
      </c>
      <c r="B1119" s="213">
        <v>418</v>
      </c>
      <c r="C1119" s="214" t="s">
        <v>539</v>
      </c>
      <c r="D1119" s="215">
        <v>2</v>
      </c>
    </row>
    <row r="1120" spans="1:4" x14ac:dyDescent="0.2">
      <c r="A1120" s="212">
        <v>950</v>
      </c>
      <c r="B1120" s="213">
        <v>419</v>
      </c>
      <c r="C1120" s="214" t="s">
        <v>540</v>
      </c>
      <c r="D1120" s="215" t="s">
        <v>241</v>
      </c>
    </row>
    <row r="1121" spans="1:4" x14ac:dyDescent="0.2">
      <c r="A1121" s="212">
        <v>951</v>
      </c>
      <c r="B1121" s="213">
        <v>420</v>
      </c>
      <c r="C1121" s="214" t="s">
        <v>541</v>
      </c>
      <c r="D1121" s="215" t="s">
        <v>241</v>
      </c>
    </row>
    <row r="1122" spans="1:4" x14ac:dyDescent="0.2">
      <c r="A1122" s="212">
        <v>952</v>
      </c>
      <c r="B1122" s="213">
        <v>421</v>
      </c>
      <c r="C1122" s="214" t="s">
        <v>542</v>
      </c>
      <c r="D1122" s="215">
        <v>1</v>
      </c>
    </row>
    <row r="1123" spans="1:4" x14ac:dyDescent="0.2">
      <c r="A1123" s="212">
        <v>952</v>
      </c>
      <c r="B1123" s="213">
        <v>422</v>
      </c>
      <c r="C1123" s="214" t="s">
        <v>542</v>
      </c>
      <c r="D1123" s="215">
        <v>2</v>
      </c>
    </row>
    <row r="1124" spans="1:4" x14ac:dyDescent="0.2">
      <c r="A1124" s="212">
        <v>953</v>
      </c>
      <c r="B1124" s="213">
        <v>423</v>
      </c>
      <c r="C1124" s="214" t="s">
        <v>442</v>
      </c>
      <c r="D1124" s="215">
        <v>1</v>
      </c>
    </row>
    <row r="1125" spans="1:4" x14ac:dyDescent="0.2">
      <c r="A1125" s="212">
        <v>953</v>
      </c>
      <c r="B1125" s="213">
        <v>424</v>
      </c>
      <c r="C1125" s="214" t="s">
        <v>442</v>
      </c>
      <c r="D1125" s="215" t="s">
        <v>486</v>
      </c>
    </row>
    <row r="1126" spans="1:4" x14ac:dyDescent="0.2">
      <c r="A1126" s="212">
        <v>954</v>
      </c>
      <c r="B1126" s="213">
        <v>425</v>
      </c>
      <c r="C1126" s="214" t="s">
        <v>443</v>
      </c>
      <c r="D1126" s="215" t="s">
        <v>488</v>
      </c>
    </row>
    <row r="1127" spans="1:4" x14ac:dyDescent="0.2">
      <c r="A1127" s="212">
        <v>954</v>
      </c>
      <c r="B1127" s="213">
        <v>426</v>
      </c>
      <c r="C1127" s="214" t="s">
        <v>443</v>
      </c>
      <c r="D1127" s="215" t="s">
        <v>486</v>
      </c>
    </row>
    <row r="1128" spans="1:4" x14ac:dyDescent="0.2">
      <c r="A1128" s="212">
        <v>954</v>
      </c>
      <c r="B1128" s="213">
        <v>427</v>
      </c>
      <c r="C1128" s="214" t="s">
        <v>443</v>
      </c>
      <c r="D1128" s="215" t="s">
        <v>486</v>
      </c>
    </row>
    <row r="1129" spans="1:4" x14ac:dyDescent="0.2">
      <c r="A1129" s="212">
        <v>955</v>
      </c>
      <c r="B1129" s="213">
        <v>206</v>
      </c>
      <c r="C1129" s="214" t="s">
        <v>444</v>
      </c>
      <c r="D1129" s="215">
        <v>2</v>
      </c>
    </row>
    <row r="1130" spans="1:4" x14ac:dyDescent="0.2">
      <c r="A1130" s="212">
        <v>955</v>
      </c>
      <c r="B1130" s="213">
        <v>428</v>
      </c>
      <c r="C1130" s="214" t="s">
        <v>444</v>
      </c>
      <c r="D1130" s="215">
        <v>1</v>
      </c>
    </row>
    <row r="1131" spans="1:4" x14ac:dyDescent="0.2">
      <c r="A1131" s="212">
        <v>955</v>
      </c>
      <c r="B1131" s="213">
        <v>429</v>
      </c>
      <c r="C1131" s="214" t="s">
        <v>444</v>
      </c>
      <c r="D1131" s="215">
        <v>2</v>
      </c>
    </row>
    <row r="1132" spans="1:4" x14ac:dyDescent="0.2">
      <c r="A1132" s="212">
        <v>955</v>
      </c>
      <c r="B1132" s="213">
        <v>430</v>
      </c>
      <c r="C1132" s="214" t="s">
        <v>444</v>
      </c>
      <c r="D1132" s="215">
        <v>1</v>
      </c>
    </row>
    <row r="1133" spans="1:4" x14ac:dyDescent="0.2">
      <c r="A1133" s="212">
        <v>956</v>
      </c>
      <c r="B1133" s="213">
        <v>160</v>
      </c>
      <c r="C1133" s="214" t="s">
        <v>445</v>
      </c>
      <c r="D1133" s="215">
        <v>2</v>
      </c>
    </row>
    <row r="1134" spans="1:4" x14ac:dyDescent="0.2">
      <c r="A1134" s="212">
        <v>956</v>
      </c>
      <c r="B1134" s="213">
        <v>427</v>
      </c>
      <c r="C1134" s="214" t="s">
        <v>445</v>
      </c>
      <c r="D1134" s="215">
        <v>1</v>
      </c>
    </row>
    <row r="1135" spans="1:4" x14ac:dyDescent="0.2">
      <c r="A1135" s="212">
        <v>956</v>
      </c>
      <c r="B1135" s="213">
        <v>431</v>
      </c>
      <c r="C1135" s="214" t="s">
        <v>445</v>
      </c>
      <c r="D1135" s="215">
        <v>2</v>
      </c>
    </row>
    <row r="1136" spans="1:4" x14ac:dyDescent="0.2">
      <c r="A1136" s="212">
        <v>956</v>
      </c>
      <c r="B1136" s="213">
        <v>432</v>
      </c>
      <c r="C1136" s="214" t="s">
        <v>445</v>
      </c>
      <c r="D1136" s="215">
        <v>1</v>
      </c>
    </row>
    <row r="1137" spans="1:4" x14ac:dyDescent="0.2">
      <c r="A1137" s="212">
        <v>957</v>
      </c>
      <c r="B1137" s="213">
        <v>432</v>
      </c>
      <c r="C1137" s="214" t="s">
        <v>446</v>
      </c>
      <c r="D1137" s="215">
        <v>1</v>
      </c>
    </row>
    <row r="1138" spans="1:4" x14ac:dyDescent="0.2">
      <c r="A1138" s="212">
        <v>957</v>
      </c>
      <c r="B1138" s="213">
        <v>433</v>
      </c>
      <c r="C1138" s="214" t="s">
        <v>446</v>
      </c>
      <c r="D1138" s="215">
        <v>2</v>
      </c>
    </row>
    <row r="1139" spans="1:4" x14ac:dyDescent="0.2">
      <c r="A1139" s="212">
        <v>958</v>
      </c>
      <c r="B1139" s="213">
        <v>434</v>
      </c>
      <c r="C1139" s="214" t="s">
        <v>447</v>
      </c>
      <c r="D1139" s="215">
        <v>2</v>
      </c>
    </row>
    <row r="1140" spans="1:4" x14ac:dyDescent="0.2">
      <c r="A1140" s="212">
        <v>958</v>
      </c>
      <c r="B1140" s="213">
        <v>435</v>
      </c>
      <c r="C1140" s="214" t="s">
        <v>447</v>
      </c>
      <c r="D1140" s="215">
        <v>1</v>
      </c>
    </row>
    <row r="1141" spans="1:4" x14ac:dyDescent="0.2">
      <c r="A1141" s="212">
        <v>959</v>
      </c>
      <c r="B1141" s="213">
        <v>160</v>
      </c>
      <c r="C1141" s="214" t="s">
        <v>448</v>
      </c>
      <c r="D1141" s="215">
        <v>2</v>
      </c>
    </row>
    <row r="1142" spans="1:4" x14ac:dyDescent="0.2">
      <c r="A1142" s="212">
        <v>959</v>
      </c>
      <c r="B1142" s="213">
        <v>432</v>
      </c>
      <c r="C1142" s="214" t="s">
        <v>448</v>
      </c>
      <c r="D1142" s="215">
        <v>1</v>
      </c>
    </row>
    <row r="1143" spans="1:4" x14ac:dyDescent="0.2">
      <c r="A1143" s="212">
        <v>959</v>
      </c>
      <c r="B1143" s="213">
        <v>436</v>
      </c>
      <c r="C1143" s="214" t="s">
        <v>448</v>
      </c>
      <c r="D1143" s="215">
        <v>2</v>
      </c>
    </row>
    <row r="1144" spans="1:4" x14ac:dyDescent="0.2">
      <c r="A1144" s="212">
        <v>960</v>
      </c>
      <c r="B1144" s="213">
        <v>160</v>
      </c>
      <c r="C1144" s="214" t="s">
        <v>449</v>
      </c>
      <c r="D1144" s="215">
        <v>2</v>
      </c>
    </row>
    <row r="1145" spans="1:4" x14ac:dyDescent="0.2">
      <c r="A1145" s="212">
        <v>960</v>
      </c>
      <c r="B1145" s="213">
        <v>435</v>
      </c>
      <c r="C1145" s="214" t="s">
        <v>449</v>
      </c>
      <c r="D1145" s="215">
        <v>1</v>
      </c>
    </row>
    <row r="1146" spans="1:4" x14ac:dyDescent="0.2">
      <c r="A1146" s="212">
        <v>960</v>
      </c>
      <c r="B1146" s="213">
        <v>441</v>
      </c>
      <c r="C1146" s="214" t="s">
        <v>449</v>
      </c>
      <c r="D1146" s="215">
        <v>1</v>
      </c>
    </row>
    <row r="1147" spans="1:4" x14ac:dyDescent="0.2">
      <c r="A1147" s="212">
        <v>961</v>
      </c>
      <c r="B1147" s="213">
        <v>427</v>
      </c>
      <c r="C1147" s="214" t="s">
        <v>450</v>
      </c>
      <c r="D1147" s="215">
        <v>1</v>
      </c>
    </row>
    <row r="1148" spans="1:4" x14ac:dyDescent="0.2">
      <c r="A1148" s="212">
        <v>961</v>
      </c>
      <c r="B1148" s="213">
        <v>432</v>
      </c>
      <c r="C1148" s="214" t="s">
        <v>450</v>
      </c>
      <c r="D1148" s="215">
        <v>1</v>
      </c>
    </row>
    <row r="1149" spans="1:4" x14ac:dyDescent="0.2">
      <c r="A1149" s="212">
        <v>961</v>
      </c>
      <c r="B1149" s="213">
        <v>437</v>
      </c>
      <c r="C1149" s="214" t="s">
        <v>450</v>
      </c>
      <c r="D1149" s="215">
        <v>2</v>
      </c>
    </row>
    <row r="1150" spans="1:4" x14ac:dyDescent="0.2">
      <c r="A1150" s="212">
        <v>962</v>
      </c>
      <c r="B1150" s="213">
        <v>427</v>
      </c>
      <c r="C1150" s="214" t="s">
        <v>451</v>
      </c>
      <c r="D1150" s="215">
        <v>1</v>
      </c>
    </row>
    <row r="1151" spans="1:4" x14ac:dyDescent="0.2">
      <c r="A1151" s="212">
        <v>962</v>
      </c>
      <c r="B1151" s="213">
        <v>435</v>
      </c>
      <c r="C1151" s="214" t="s">
        <v>451</v>
      </c>
      <c r="D1151" s="215">
        <v>1</v>
      </c>
    </row>
    <row r="1152" spans="1:4" x14ac:dyDescent="0.2">
      <c r="A1152" s="212">
        <v>962</v>
      </c>
      <c r="B1152" s="213">
        <v>438</v>
      </c>
      <c r="C1152" s="214" t="s">
        <v>451</v>
      </c>
      <c r="D1152" s="215">
        <v>2</v>
      </c>
    </row>
    <row r="1153" spans="1:4" x14ac:dyDescent="0.2">
      <c r="A1153" s="212">
        <v>963</v>
      </c>
      <c r="B1153" s="213">
        <v>160</v>
      </c>
      <c r="C1153" s="214" t="s">
        <v>452</v>
      </c>
      <c r="D1153" s="215">
        <v>2</v>
      </c>
    </row>
    <row r="1154" spans="1:4" x14ac:dyDescent="0.2">
      <c r="A1154" s="212">
        <v>963</v>
      </c>
      <c r="B1154" s="213">
        <v>427</v>
      </c>
      <c r="C1154" s="214" t="s">
        <v>452</v>
      </c>
      <c r="D1154" s="215">
        <v>1</v>
      </c>
    </row>
    <row r="1155" spans="1:4" x14ac:dyDescent="0.2">
      <c r="A1155" s="212">
        <v>963</v>
      </c>
      <c r="B1155" s="213">
        <v>435</v>
      </c>
      <c r="C1155" s="214" t="s">
        <v>452</v>
      </c>
      <c r="D1155" s="215">
        <v>1</v>
      </c>
    </row>
    <row r="1156" spans="1:4" x14ac:dyDescent="0.2">
      <c r="A1156" s="212">
        <v>963</v>
      </c>
      <c r="B1156" s="213">
        <v>439</v>
      </c>
      <c r="C1156" s="214" t="s">
        <v>452</v>
      </c>
      <c r="D1156" s="215">
        <v>2</v>
      </c>
    </row>
    <row r="1157" spans="1:4" x14ac:dyDescent="0.2">
      <c r="A1157" s="212">
        <v>964</v>
      </c>
      <c r="B1157" s="213">
        <v>160</v>
      </c>
      <c r="C1157" s="214" t="s">
        <v>453</v>
      </c>
      <c r="D1157" s="215">
        <v>2</v>
      </c>
    </row>
    <row r="1158" spans="1:4" x14ac:dyDescent="0.2">
      <c r="A1158" s="212">
        <v>964</v>
      </c>
      <c r="B1158" s="213">
        <v>431</v>
      </c>
      <c r="C1158" s="214" t="s">
        <v>453</v>
      </c>
      <c r="D1158" s="215">
        <v>2</v>
      </c>
    </row>
    <row r="1159" spans="1:4" x14ac:dyDescent="0.2">
      <c r="A1159" s="212">
        <v>964</v>
      </c>
      <c r="B1159" s="213">
        <v>440</v>
      </c>
      <c r="C1159" s="214" t="s">
        <v>453</v>
      </c>
      <c r="D1159" s="215">
        <v>1</v>
      </c>
    </row>
    <row r="1160" spans="1:4" x14ac:dyDescent="0.2">
      <c r="A1160" s="212">
        <v>965</v>
      </c>
      <c r="B1160" s="213">
        <v>194</v>
      </c>
      <c r="C1160" s="214" t="s">
        <v>454</v>
      </c>
      <c r="D1160" s="215">
        <v>2</v>
      </c>
    </row>
    <row r="1161" spans="1:4" x14ac:dyDescent="0.2">
      <c r="A1161" s="212">
        <v>965</v>
      </c>
      <c r="B1161" s="213">
        <v>489</v>
      </c>
      <c r="C1161" s="214" t="s">
        <v>454</v>
      </c>
      <c r="D1161" s="215">
        <v>1</v>
      </c>
    </row>
    <row r="1162" spans="1:4" x14ac:dyDescent="0.2">
      <c r="A1162" s="212">
        <v>965</v>
      </c>
      <c r="B1162" s="213">
        <v>500</v>
      </c>
      <c r="C1162" s="214" t="s">
        <v>454</v>
      </c>
      <c r="D1162" s="215">
        <v>2</v>
      </c>
    </row>
    <row r="1163" spans="1:4" x14ac:dyDescent="0.2">
      <c r="A1163" s="212">
        <v>966</v>
      </c>
      <c r="B1163" s="213">
        <v>488</v>
      </c>
      <c r="C1163" s="214" t="s">
        <v>301</v>
      </c>
      <c r="D1163" s="215" t="s">
        <v>241</v>
      </c>
    </row>
    <row r="1164" spans="1:4" x14ac:dyDescent="0.2">
      <c r="A1164" s="212">
        <v>967</v>
      </c>
      <c r="B1164" s="213">
        <v>442</v>
      </c>
      <c r="C1164" s="214" t="s">
        <v>313</v>
      </c>
      <c r="D1164" s="215">
        <v>1</v>
      </c>
    </row>
    <row r="1165" spans="1:4" x14ac:dyDescent="0.2">
      <c r="A1165" s="212">
        <v>967</v>
      </c>
      <c r="B1165" s="213">
        <v>443</v>
      </c>
      <c r="C1165" s="214" t="s">
        <v>313</v>
      </c>
      <c r="D1165" s="215">
        <v>2</v>
      </c>
    </row>
    <row r="1166" spans="1:4" x14ac:dyDescent="0.2">
      <c r="A1166" s="212">
        <v>968</v>
      </c>
      <c r="B1166" s="213">
        <v>444</v>
      </c>
      <c r="C1166" s="214" t="s">
        <v>313</v>
      </c>
      <c r="D1166" s="215">
        <v>1</v>
      </c>
    </row>
    <row r="1167" spans="1:4" x14ac:dyDescent="0.2">
      <c r="A1167" s="212">
        <v>969</v>
      </c>
      <c r="B1167" s="213">
        <v>443</v>
      </c>
      <c r="C1167" s="214" t="s">
        <v>454</v>
      </c>
      <c r="D1167" s="215">
        <v>2</v>
      </c>
    </row>
    <row r="1168" spans="1:4" x14ac:dyDescent="0.2">
      <c r="A1168" s="212">
        <v>969</v>
      </c>
      <c r="B1168" s="213">
        <v>489</v>
      </c>
      <c r="C1168" s="214" t="s">
        <v>454</v>
      </c>
      <c r="D1168" s="215">
        <v>1</v>
      </c>
    </row>
    <row r="1169" spans="1:4" x14ac:dyDescent="0.2">
      <c r="A1169" s="212">
        <v>969</v>
      </c>
      <c r="B1169" s="213">
        <v>501</v>
      </c>
      <c r="C1169" s="214" t="s">
        <v>454</v>
      </c>
      <c r="D1169" s="215">
        <v>1</v>
      </c>
    </row>
    <row r="1170" spans="1:4" x14ac:dyDescent="0.2">
      <c r="A1170" s="212">
        <v>970</v>
      </c>
      <c r="B1170" s="213">
        <v>447</v>
      </c>
      <c r="C1170" s="214" t="s">
        <v>267</v>
      </c>
      <c r="D1170" s="215">
        <v>2</v>
      </c>
    </row>
    <row r="1171" spans="1:4" x14ac:dyDescent="0.2">
      <c r="A1171" s="212">
        <v>970</v>
      </c>
      <c r="B1171" s="213">
        <v>448</v>
      </c>
      <c r="C1171" s="214" t="s">
        <v>267</v>
      </c>
      <c r="D1171" s="215">
        <v>1</v>
      </c>
    </row>
    <row r="1172" spans="1:4" x14ac:dyDescent="0.2">
      <c r="A1172" s="212">
        <v>971</v>
      </c>
      <c r="B1172" s="213">
        <v>492</v>
      </c>
      <c r="C1172" s="214" t="s">
        <v>455</v>
      </c>
      <c r="D1172" s="215">
        <v>2</v>
      </c>
    </row>
    <row r="1173" spans="1:4" x14ac:dyDescent="0.2">
      <c r="A1173" s="212">
        <v>971</v>
      </c>
      <c r="B1173" s="213">
        <v>493</v>
      </c>
      <c r="C1173" s="214" t="s">
        <v>455</v>
      </c>
      <c r="D1173" s="215">
        <v>1</v>
      </c>
    </row>
    <row r="1174" spans="1:4" x14ac:dyDescent="0.2">
      <c r="A1174" s="212">
        <v>971</v>
      </c>
      <c r="B1174" s="213">
        <v>494</v>
      </c>
      <c r="C1174" s="214" t="s">
        <v>455</v>
      </c>
      <c r="D1174" s="215">
        <v>1</v>
      </c>
    </row>
    <row r="1175" spans="1:4" x14ac:dyDescent="0.2">
      <c r="A1175" s="212">
        <v>972</v>
      </c>
      <c r="B1175" s="213">
        <v>502</v>
      </c>
      <c r="C1175" s="214" t="s">
        <v>489</v>
      </c>
      <c r="D1175" s="215">
        <v>1</v>
      </c>
    </row>
    <row r="1176" spans="1:4" x14ac:dyDescent="0.2">
      <c r="A1176" s="212">
        <v>972</v>
      </c>
      <c r="B1176" s="213">
        <v>503</v>
      </c>
      <c r="C1176" s="214" t="s">
        <v>489</v>
      </c>
      <c r="D1176" s="215" t="s">
        <v>488</v>
      </c>
    </row>
    <row r="1177" spans="1:4" x14ac:dyDescent="0.2">
      <c r="A1177" s="212">
        <v>973</v>
      </c>
      <c r="B1177" s="213">
        <v>453</v>
      </c>
      <c r="C1177" s="214" t="s">
        <v>311</v>
      </c>
      <c r="D1177" s="215">
        <v>1</v>
      </c>
    </row>
    <row r="1178" spans="1:4" x14ac:dyDescent="0.2">
      <c r="A1178" s="212">
        <v>973</v>
      </c>
      <c r="B1178" s="213">
        <v>454</v>
      </c>
      <c r="C1178" s="214" t="s">
        <v>311</v>
      </c>
      <c r="D1178" s="215">
        <v>2</v>
      </c>
    </row>
    <row r="1179" spans="1:4" x14ac:dyDescent="0.2">
      <c r="A1179" s="212">
        <v>974</v>
      </c>
      <c r="B1179" s="213">
        <v>455</v>
      </c>
      <c r="C1179" s="214" t="s">
        <v>337</v>
      </c>
      <c r="D1179" s="215">
        <v>2</v>
      </c>
    </row>
    <row r="1180" spans="1:4" x14ac:dyDescent="0.2">
      <c r="A1180" s="212">
        <v>975</v>
      </c>
      <c r="B1180" s="213">
        <v>504</v>
      </c>
      <c r="C1180" s="214" t="s">
        <v>543</v>
      </c>
      <c r="D1180" s="215">
        <v>1</v>
      </c>
    </row>
    <row r="1181" spans="1:4" x14ac:dyDescent="0.2">
      <c r="A1181" s="212">
        <v>975</v>
      </c>
      <c r="B1181" s="213">
        <v>505</v>
      </c>
      <c r="C1181" s="214" t="s">
        <v>543</v>
      </c>
      <c r="D1181" s="215">
        <v>2</v>
      </c>
    </row>
    <row r="1182" spans="1:4" x14ac:dyDescent="0.2">
      <c r="A1182" s="212">
        <v>976</v>
      </c>
      <c r="B1182" s="213">
        <v>506</v>
      </c>
      <c r="C1182" s="214" t="s">
        <v>544</v>
      </c>
      <c r="D1182" s="215">
        <v>1</v>
      </c>
    </row>
    <row r="1183" spans="1:4" x14ac:dyDescent="0.2">
      <c r="A1183" s="212">
        <v>976</v>
      </c>
      <c r="B1183" s="213">
        <v>507</v>
      </c>
      <c r="C1183" s="214" t="s">
        <v>544</v>
      </c>
      <c r="D1183" s="215">
        <v>2</v>
      </c>
    </row>
    <row r="1184" spans="1:4" x14ac:dyDescent="0.2">
      <c r="A1184" s="212">
        <v>978</v>
      </c>
      <c r="B1184" s="213">
        <v>462</v>
      </c>
      <c r="C1184" s="214" t="s">
        <v>295</v>
      </c>
      <c r="D1184" s="215" t="s">
        <v>241</v>
      </c>
    </row>
    <row r="1185" spans="1:4" x14ac:dyDescent="0.2">
      <c r="A1185" s="212">
        <v>979</v>
      </c>
      <c r="B1185" s="213">
        <v>463</v>
      </c>
      <c r="C1185" s="214" t="s">
        <v>334</v>
      </c>
      <c r="D1185" s="215" t="s">
        <v>481</v>
      </c>
    </row>
    <row r="1186" spans="1:4" x14ac:dyDescent="0.2">
      <c r="A1186" s="212">
        <v>980</v>
      </c>
      <c r="B1186" s="213">
        <v>466</v>
      </c>
      <c r="C1186" s="214" t="s">
        <v>456</v>
      </c>
      <c r="D1186" s="215">
        <v>2</v>
      </c>
    </row>
    <row r="1187" spans="1:4" x14ac:dyDescent="0.2">
      <c r="A1187" s="212">
        <v>980</v>
      </c>
      <c r="B1187" s="213">
        <v>467</v>
      </c>
      <c r="C1187" s="214" t="s">
        <v>456</v>
      </c>
      <c r="D1187" s="215">
        <v>1</v>
      </c>
    </row>
    <row r="1188" spans="1:4" x14ac:dyDescent="0.2">
      <c r="A1188" s="212">
        <v>981</v>
      </c>
      <c r="B1188" s="213">
        <v>468</v>
      </c>
      <c r="C1188" s="214" t="s">
        <v>457</v>
      </c>
      <c r="D1188" s="215" t="s">
        <v>241</v>
      </c>
    </row>
    <row r="1189" spans="1:4" x14ac:dyDescent="0.2">
      <c r="A1189" s="212">
        <v>982</v>
      </c>
      <c r="B1189" s="213">
        <v>508</v>
      </c>
      <c r="C1189" s="214" t="s">
        <v>545</v>
      </c>
      <c r="D1189" s="215">
        <v>2</v>
      </c>
    </row>
    <row r="1190" spans="1:4" x14ac:dyDescent="0.2">
      <c r="A1190" s="212">
        <v>982</v>
      </c>
      <c r="B1190" s="213">
        <v>509</v>
      </c>
      <c r="C1190" s="214" t="s">
        <v>545</v>
      </c>
      <c r="D1190" s="215">
        <v>1</v>
      </c>
    </row>
    <row r="1191" spans="1:4" x14ac:dyDescent="0.2">
      <c r="A1191" s="212">
        <v>983</v>
      </c>
      <c r="B1191" s="213">
        <v>510</v>
      </c>
      <c r="C1191" s="214" t="s">
        <v>546</v>
      </c>
      <c r="D1191" s="215">
        <v>2</v>
      </c>
    </row>
    <row r="1192" spans="1:4" x14ac:dyDescent="0.2">
      <c r="A1192" s="212">
        <v>983</v>
      </c>
      <c r="B1192" s="213">
        <v>511</v>
      </c>
      <c r="C1192" s="214" t="s">
        <v>546</v>
      </c>
      <c r="D1192" s="215">
        <v>1</v>
      </c>
    </row>
    <row r="1193" spans="1:4" s="219" customFormat="1" x14ac:dyDescent="0.2">
      <c r="A1193" s="212">
        <v>984</v>
      </c>
      <c r="B1193" s="213">
        <v>512</v>
      </c>
      <c r="C1193" s="214" t="s">
        <v>565</v>
      </c>
      <c r="D1193" s="215">
        <v>1</v>
      </c>
    </row>
    <row r="1194" spans="1:4" s="219" customFormat="1" x14ac:dyDescent="0.2">
      <c r="A1194" s="212">
        <v>984</v>
      </c>
      <c r="B1194" s="213">
        <v>513</v>
      </c>
      <c r="C1194" s="214" t="s">
        <v>565</v>
      </c>
      <c r="D1194" s="215">
        <v>2</v>
      </c>
    </row>
    <row r="1195" spans="1:4" s="219" customFormat="1" x14ac:dyDescent="0.2">
      <c r="A1195" s="212">
        <v>985</v>
      </c>
      <c r="B1195" s="213">
        <v>514</v>
      </c>
      <c r="C1195" s="214" t="s">
        <v>566</v>
      </c>
      <c r="D1195" s="215">
        <v>1</v>
      </c>
    </row>
    <row r="1196" spans="1:4" s="219" customFormat="1" x14ac:dyDescent="0.2">
      <c r="A1196" s="212">
        <v>985</v>
      </c>
      <c r="B1196" s="213">
        <v>515</v>
      </c>
      <c r="C1196" s="214" t="s">
        <v>566</v>
      </c>
      <c r="D1196" s="215">
        <v>2</v>
      </c>
    </row>
    <row r="1197" spans="1:4" x14ac:dyDescent="0.2">
      <c r="A1197" s="212">
        <v>989</v>
      </c>
      <c r="B1197" s="213">
        <v>475</v>
      </c>
      <c r="C1197" s="214" t="s">
        <v>350</v>
      </c>
      <c r="D1197" s="215">
        <v>2</v>
      </c>
    </row>
    <row r="1198" spans="1:4" x14ac:dyDescent="0.2">
      <c r="A1198" s="212">
        <v>989</v>
      </c>
      <c r="B1198" s="213">
        <v>476</v>
      </c>
      <c r="C1198" s="214" t="s">
        <v>350</v>
      </c>
      <c r="D1198" s="215">
        <v>1</v>
      </c>
    </row>
    <row r="1199" spans="1:4" x14ac:dyDescent="0.2">
      <c r="A1199" s="212">
        <v>990</v>
      </c>
      <c r="B1199" s="213">
        <v>477</v>
      </c>
      <c r="C1199" s="214" t="s">
        <v>351</v>
      </c>
      <c r="D1199" s="215" t="s">
        <v>241</v>
      </c>
    </row>
    <row r="1200" spans="1:4" x14ac:dyDescent="0.2">
      <c r="A1200" s="212">
        <v>991</v>
      </c>
      <c r="B1200" s="213">
        <v>478</v>
      </c>
      <c r="C1200" s="214" t="s">
        <v>301</v>
      </c>
      <c r="D1200" s="215" t="s">
        <v>241</v>
      </c>
    </row>
    <row r="1201" spans="1:4" x14ac:dyDescent="0.2">
      <c r="A1201" s="212">
        <v>996</v>
      </c>
      <c r="B1201" s="213">
        <v>485</v>
      </c>
      <c r="C1201" s="214" t="s">
        <v>381</v>
      </c>
      <c r="D1201" s="215">
        <v>2</v>
      </c>
    </row>
    <row r="1202" spans="1:4" x14ac:dyDescent="0.2">
      <c r="A1202" s="212">
        <v>996</v>
      </c>
      <c r="B1202" s="213">
        <v>486</v>
      </c>
      <c r="C1202" s="214" t="s">
        <v>381</v>
      </c>
      <c r="D1202" s="215">
        <v>1</v>
      </c>
    </row>
    <row r="1203" spans="1:4" x14ac:dyDescent="0.2">
      <c r="A1203" s="212">
        <v>996</v>
      </c>
      <c r="B1203" s="213">
        <v>487</v>
      </c>
      <c r="C1203" s="214" t="s">
        <v>381</v>
      </c>
      <c r="D1203" s="215">
        <v>2</v>
      </c>
    </row>
    <row r="1204" spans="1:4" x14ac:dyDescent="0.2">
      <c r="A1204" s="212">
        <v>997</v>
      </c>
      <c r="B1204" s="213">
        <v>490</v>
      </c>
      <c r="C1204" s="214" t="s">
        <v>458</v>
      </c>
      <c r="D1204" s="215" t="s">
        <v>488</v>
      </c>
    </row>
    <row r="1205" spans="1:4" x14ac:dyDescent="0.2">
      <c r="A1205" s="212">
        <v>997</v>
      </c>
      <c r="B1205" s="213">
        <v>491</v>
      </c>
      <c r="C1205" s="214" t="s">
        <v>458</v>
      </c>
      <c r="D1205" s="215">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C4" zoomScaleNormal="100" workbookViewId="0">
      <selection activeCell="F21" sqref="F21"/>
    </sheetView>
  </sheetViews>
  <sheetFormatPr defaultRowHeight="12.75" x14ac:dyDescent="0.2"/>
  <cols>
    <col min="1" max="1" width="2.42578125" style="133" customWidth="1"/>
    <col min="2" max="2" width="33.7109375" style="133" customWidth="1"/>
    <col min="3" max="4" width="14.140625" style="133" customWidth="1"/>
    <col min="5" max="9" width="12.140625" style="133" customWidth="1"/>
    <col min="10" max="10" width="5.5703125" style="133" customWidth="1"/>
    <col min="11" max="11" width="5.28515625" style="133" customWidth="1"/>
    <col min="12" max="12" width="35.28515625" style="133" customWidth="1"/>
    <col min="13" max="20" width="11.7109375" style="133" customWidth="1"/>
    <col min="21" max="16384" width="9.140625" style="133"/>
  </cols>
  <sheetData>
    <row r="1" spans="1:156" x14ac:dyDescent="0.2">
      <c r="B1" s="134" t="s">
        <v>87</v>
      </c>
      <c r="J1" s="135"/>
      <c r="K1" s="135"/>
      <c r="L1" s="135"/>
      <c r="M1" s="135"/>
      <c r="N1" s="135"/>
      <c r="O1" s="135"/>
      <c r="P1" s="135"/>
      <c r="Q1" s="135"/>
      <c r="R1" s="135"/>
      <c r="S1" s="135"/>
      <c r="T1" s="135"/>
      <c r="U1" s="135"/>
      <c r="V1" s="135"/>
      <c r="W1" s="135"/>
      <c r="X1" s="135"/>
      <c r="Y1" s="135"/>
      <c r="Z1" s="135"/>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135"/>
      <c r="DI1" s="135"/>
      <c r="DJ1" s="135"/>
      <c r="DK1" s="135"/>
      <c r="DL1" s="135"/>
      <c r="DM1" s="135"/>
      <c r="DN1" s="135"/>
      <c r="DO1" s="135"/>
      <c r="DP1" s="135"/>
      <c r="DQ1" s="135"/>
      <c r="DR1" s="135"/>
      <c r="DS1" s="135"/>
      <c r="DT1" s="135"/>
      <c r="DU1" s="135"/>
      <c r="DV1" s="135"/>
      <c r="DW1" s="135"/>
      <c r="DX1" s="135"/>
      <c r="DY1" s="135"/>
      <c r="DZ1" s="135"/>
      <c r="EA1" s="135"/>
      <c r="EB1" s="135"/>
      <c r="EC1" s="135"/>
      <c r="ED1" s="135"/>
      <c r="EE1" s="135"/>
      <c r="EF1" s="135"/>
      <c r="EG1" s="135"/>
      <c r="EH1" s="135"/>
      <c r="EI1" s="135"/>
      <c r="EJ1" s="135"/>
      <c r="EK1" s="135"/>
      <c r="EL1" s="135"/>
      <c r="EM1" s="135"/>
      <c r="EN1" s="135"/>
      <c r="EO1" s="135"/>
      <c r="EP1" s="135"/>
      <c r="EQ1" s="135"/>
      <c r="ER1" s="135"/>
      <c r="ES1" s="135"/>
      <c r="ET1" s="135"/>
      <c r="EU1" s="135"/>
      <c r="EV1" s="135"/>
      <c r="EW1" s="135"/>
      <c r="EX1" s="135"/>
      <c r="EY1" s="135"/>
      <c r="EZ1" s="135"/>
    </row>
    <row r="2" spans="1:156" s="136" customFormat="1" ht="21.75" customHeight="1" x14ac:dyDescent="0.2">
      <c r="B2" s="335" t="str">
        <f>Overview!B4&amp; " - Effective from "&amp;Overview!D4&amp;" - "&amp;Overview!E4</f>
        <v>Western Power Distribution (South Wales) plc - Effective from 1/4/2016 - 31/3/2017</v>
      </c>
      <c r="C2" s="336"/>
      <c r="D2" s="336"/>
      <c r="E2" s="336"/>
      <c r="F2" s="336"/>
      <c r="G2" s="336"/>
      <c r="H2" s="336"/>
      <c r="I2" s="336"/>
      <c r="J2" s="336"/>
      <c r="K2" s="336"/>
      <c r="L2" s="336"/>
      <c r="M2" s="336"/>
      <c r="N2" s="336"/>
      <c r="O2" s="336"/>
      <c r="P2" s="336"/>
      <c r="Q2" s="336"/>
      <c r="R2" s="336"/>
      <c r="S2" s="336"/>
      <c r="T2" s="337"/>
      <c r="U2" s="135"/>
      <c r="V2" s="135"/>
      <c r="W2" s="135"/>
      <c r="X2" s="135"/>
      <c r="Y2" s="135"/>
      <c r="Z2" s="135"/>
      <c r="AA2" s="135"/>
      <c r="AB2" s="135"/>
      <c r="AC2" s="135"/>
      <c r="AD2" s="135"/>
      <c r="AE2" s="135"/>
      <c r="AF2" s="135"/>
      <c r="AG2" s="135"/>
      <c r="AH2" s="135"/>
      <c r="AI2" s="135"/>
      <c r="AJ2" s="135"/>
      <c r="AK2" s="135"/>
      <c r="AL2" s="135"/>
      <c r="AM2" s="135"/>
      <c r="AN2" s="135"/>
      <c r="AO2" s="135"/>
      <c r="AP2" s="135"/>
      <c r="AQ2" s="135"/>
      <c r="AR2" s="135"/>
      <c r="AS2" s="135"/>
      <c r="AT2" s="135"/>
      <c r="AU2" s="135"/>
      <c r="AV2" s="135"/>
      <c r="AW2" s="135"/>
      <c r="AX2" s="135"/>
      <c r="AY2" s="135"/>
      <c r="AZ2" s="135"/>
      <c r="BA2" s="135"/>
      <c r="BB2" s="135"/>
      <c r="BC2" s="135"/>
      <c r="BD2" s="135"/>
      <c r="BE2" s="135"/>
      <c r="BF2" s="135"/>
      <c r="BG2" s="135"/>
      <c r="BH2" s="135"/>
      <c r="BI2" s="135"/>
      <c r="BJ2" s="135"/>
      <c r="BK2" s="135"/>
      <c r="BL2" s="135"/>
      <c r="BM2" s="135"/>
      <c r="BN2" s="135"/>
      <c r="BO2" s="135"/>
      <c r="BP2" s="135"/>
      <c r="BQ2" s="135"/>
      <c r="BR2" s="135"/>
      <c r="BS2" s="135"/>
      <c r="BT2" s="135"/>
      <c r="BU2" s="135"/>
      <c r="BV2" s="135"/>
      <c r="BW2" s="135"/>
      <c r="BX2" s="135"/>
      <c r="BY2" s="135"/>
      <c r="BZ2" s="135"/>
      <c r="CA2" s="135"/>
      <c r="CB2" s="135"/>
      <c r="CC2" s="135"/>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c r="ED2" s="135"/>
      <c r="EE2" s="135"/>
      <c r="EF2" s="135"/>
      <c r="EG2" s="135"/>
      <c r="EH2" s="135"/>
      <c r="EI2" s="135"/>
      <c r="EJ2" s="135"/>
      <c r="EK2" s="135"/>
      <c r="EL2" s="135"/>
      <c r="EM2" s="135"/>
      <c r="EN2" s="135"/>
      <c r="EO2" s="135"/>
      <c r="EP2" s="135"/>
      <c r="EQ2" s="135"/>
      <c r="ER2" s="135"/>
      <c r="ES2" s="135"/>
      <c r="ET2" s="135"/>
      <c r="EU2" s="135"/>
      <c r="EV2" s="135"/>
      <c r="EW2" s="135"/>
      <c r="EX2" s="135"/>
      <c r="EY2" s="135"/>
      <c r="EZ2" s="135"/>
    </row>
    <row r="3" spans="1:156" s="138" customFormat="1" ht="9" customHeight="1" x14ac:dyDescent="0.2">
      <c r="A3" s="137"/>
      <c r="B3" s="137"/>
      <c r="C3" s="137"/>
      <c r="D3" s="137"/>
      <c r="E3" s="137"/>
      <c r="F3" s="137"/>
      <c r="G3" s="137"/>
      <c r="H3" s="137"/>
      <c r="I3" s="137"/>
      <c r="J3" s="137"/>
      <c r="K3" s="137"/>
      <c r="L3" s="135"/>
      <c r="M3" s="135"/>
      <c r="N3" s="135"/>
      <c r="O3" s="135"/>
      <c r="P3" s="135"/>
      <c r="Q3" s="135"/>
      <c r="R3" s="135"/>
      <c r="S3" s="135"/>
      <c r="T3" s="135"/>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row>
    <row r="4" spans="1:156" ht="26.25" customHeight="1" x14ac:dyDescent="0.2">
      <c r="B4" s="338" t="s">
        <v>567</v>
      </c>
      <c r="C4" s="339"/>
      <c r="D4" s="339"/>
      <c r="E4" s="339"/>
      <c r="F4" s="339"/>
      <c r="G4" s="339"/>
      <c r="H4" s="339"/>
      <c r="I4" s="340"/>
      <c r="L4" s="338" t="s">
        <v>568</v>
      </c>
      <c r="M4" s="339"/>
      <c r="N4" s="339"/>
      <c r="O4" s="339"/>
      <c r="P4" s="339"/>
      <c r="Q4" s="339"/>
      <c r="R4" s="339"/>
      <c r="S4" s="339"/>
      <c r="T4" s="340"/>
    </row>
    <row r="5" spans="1:156" ht="18" customHeight="1" x14ac:dyDescent="0.2">
      <c r="B5" s="331" t="s">
        <v>569</v>
      </c>
      <c r="C5" s="331"/>
      <c r="D5" s="331"/>
      <c r="E5" s="331"/>
      <c r="F5" s="331"/>
      <c r="G5" s="331"/>
      <c r="H5" s="331"/>
      <c r="I5" s="331"/>
      <c r="L5" s="331" t="s">
        <v>570</v>
      </c>
      <c r="M5" s="331"/>
      <c r="N5" s="331"/>
      <c r="O5" s="331"/>
      <c r="P5" s="331"/>
      <c r="Q5" s="331"/>
      <c r="R5" s="331"/>
      <c r="S5" s="331"/>
      <c r="T5" s="331"/>
    </row>
    <row r="6" spans="1:156" s="139" customFormat="1" ht="27.75" customHeight="1" x14ac:dyDescent="0.2">
      <c r="B6" s="341" t="s">
        <v>571</v>
      </c>
      <c r="C6" s="341"/>
      <c r="D6" s="341"/>
      <c r="E6" s="341"/>
      <c r="F6" s="341"/>
      <c r="G6" s="341"/>
      <c r="H6" s="341"/>
      <c r="I6" s="341"/>
      <c r="L6" s="341" t="s">
        <v>572</v>
      </c>
      <c r="M6" s="341"/>
      <c r="N6" s="341"/>
      <c r="O6" s="341"/>
      <c r="P6" s="341"/>
      <c r="Q6" s="341"/>
      <c r="R6" s="341"/>
      <c r="S6" s="341"/>
      <c r="T6" s="341"/>
    </row>
    <row r="7" spans="1:156" ht="18" customHeight="1" x14ac:dyDescent="0.2">
      <c r="B7" s="331" t="s">
        <v>573</v>
      </c>
      <c r="C7" s="331"/>
      <c r="D7" s="331"/>
      <c r="E7" s="331"/>
      <c r="F7" s="331"/>
      <c r="G7" s="331"/>
      <c r="H7" s="331"/>
      <c r="I7" s="331"/>
      <c r="L7" s="331" t="s">
        <v>574</v>
      </c>
      <c r="M7" s="331"/>
      <c r="N7" s="331"/>
      <c r="O7" s="331"/>
      <c r="P7" s="331"/>
      <c r="Q7" s="331"/>
      <c r="R7" s="331"/>
      <c r="S7" s="331"/>
      <c r="T7" s="331"/>
    </row>
    <row r="8" spans="1:156" ht="8.25" customHeight="1" x14ac:dyDescent="0.2"/>
    <row r="9" spans="1:156" ht="76.5" x14ac:dyDescent="0.2">
      <c r="B9" s="216" t="s">
        <v>759</v>
      </c>
      <c r="C9" s="217" t="s">
        <v>660</v>
      </c>
      <c r="D9" s="217" t="s">
        <v>661</v>
      </c>
      <c r="E9" s="217" t="s">
        <v>662</v>
      </c>
      <c r="F9" s="217" t="s">
        <v>94</v>
      </c>
      <c r="G9" s="217" t="s">
        <v>95</v>
      </c>
      <c r="H9" s="222" t="s">
        <v>474</v>
      </c>
      <c r="I9" s="217" t="s">
        <v>997</v>
      </c>
      <c r="L9" s="221" t="s">
        <v>760</v>
      </c>
      <c r="M9" s="222" t="s">
        <v>664</v>
      </c>
      <c r="N9" s="222" t="s">
        <v>528</v>
      </c>
      <c r="O9" s="222" t="s">
        <v>665</v>
      </c>
      <c r="P9" s="222" t="s">
        <v>1000</v>
      </c>
      <c r="Q9" s="223" t="s">
        <v>666</v>
      </c>
      <c r="R9" s="223" t="s">
        <v>529</v>
      </c>
      <c r="S9" s="223" t="s">
        <v>667</v>
      </c>
      <c r="T9" s="223" t="s">
        <v>1001</v>
      </c>
    </row>
    <row r="10" spans="1:156" ht="30" customHeight="1" x14ac:dyDescent="0.2">
      <c r="B10" s="142"/>
      <c r="C10" s="143" t="str">
        <f>IFERROR(VLOOKUP($B$10,'Annex 1 LV and HV charges'!$A:$K,4,FALSE),"")</f>
        <v/>
      </c>
      <c r="D10" s="144" t="str">
        <f>IFERROR(VLOOKUP($B$10,'Annex 1 LV and HV charges'!$A:$K,5,FALSE),"")</f>
        <v/>
      </c>
      <c r="E10" s="144" t="str">
        <f>IFERROR(VLOOKUP($B$10,'Annex 1 LV and HV charges'!$A:$K,6,FALSE),"")</f>
        <v/>
      </c>
      <c r="F10" s="145" t="str">
        <f>IFERROR(VLOOKUP($B$10,'Annex 1 LV and HV charges'!$A:$K,7,FALSE),"")</f>
        <v/>
      </c>
      <c r="G10" s="145" t="str">
        <f>IFERROR(VLOOKUP($B$10,'Annex 1 LV and HV charges'!$A:$K,8,FALSE),"")</f>
        <v/>
      </c>
      <c r="H10" s="145" t="str">
        <f>IFERROR(VLOOKUP($B$10,'Annex 1 LV and HV charges'!$A:$K,9,FALSE),"")</f>
        <v/>
      </c>
      <c r="I10" s="145" t="str">
        <f>IFERROR(VLOOKUP($B$10,'Annex 1 LV and HV charges'!$A:$K,10,FALSE),"")</f>
        <v/>
      </c>
      <c r="L10" s="142"/>
      <c r="M10" s="145" t="str">
        <f>IFERROR(VLOOKUP($L$10,'Annex 2 EHV charges'!$G:$O,2,FALSE),"")</f>
        <v/>
      </c>
      <c r="N10" s="145" t="str">
        <f>IFERROR(VLOOKUP($L$10,'Annex 2 EHV charges'!$G:$O,3,FALSE),"")</f>
        <v/>
      </c>
      <c r="O10" s="145" t="str">
        <f>IFERROR(VLOOKUP($L$10,'Annex 2 EHV charges'!$G:$O,4,FALSE),"")</f>
        <v/>
      </c>
      <c r="P10" s="145" t="str">
        <f>IFERROR(VLOOKUP($L$10,'Annex 2 EHV charges'!$G:$O,5,FALSE),"")</f>
        <v/>
      </c>
      <c r="Q10" s="146" t="str">
        <f>IFERROR(VLOOKUP($L$10,'Annex 2 EHV charges'!$G:$O,6,FALSE),"")</f>
        <v/>
      </c>
      <c r="R10" s="146" t="str">
        <f>IFERROR(VLOOKUP($L$10,'Annex 2 EHV charges'!$G:$O,7,FALSE),"")</f>
        <v/>
      </c>
      <c r="S10" s="146" t="str">
        <f>IFERROR(VLOOKUP($L$10,'Annex 2 EHV charges'!$G:$O,8,FALSE),"")</f>
        <v/>
      </c>
      <c r="T10" s="146" t="str">
        <f>IFERROR(VLOOKUP($L$10,'Annex 2 EHV charges'!$G:$O,9,FALSE),"")</f>
        <v/>
      </c>
    </row>
    <row r="11" spans="1:156" ht="7.5" customHeight="1" x14ac:dyDescent="0.2"/>
    <row r="12" spans="1:156" ht="88.5" customHeight="1" x14ac:dyDescent="0.2">
      <c r="B12" s="218" t="s">
        <v>575</v>
      </c>
      <c r="C12" s="217" t="s">
        <v>576</v>
      </c>
      <c r="D12" s="217" t="s">
        <v>577</v>
      </c>
      <c r="E12" s="217" t="s">
        <v>578</v>
      </c>
      <c r="F12" s="217" t="s">
        <v>579</v>
      </c>
      <c r="G12" s="217" t="s">
        <v>580</v>
      </c>
      <c r="H12" s="217" t="s">
        <v>581</v>
      </c>
      <c r="I12" s="217" t="s">
        <v>582</v>
      </c>
      <c r="L12" s="224" t="s">
        <v>575</v>
      </c>
      <c r="M12" s="222" t="s">
        <v>583</v>
      </c>
      <c r="N12" s="222" t="s">
        <v>579</v>
      </c>
      <c r="O12" s="222" t="s">
        <v>584</v>
      </c>
      <c r="P12" s="222" t="s">
        <v>582</v>
      </c>
      <c r="Q12" s="223" t="s">
        <v>585</v>
      </c>
      <c r="R12" s="223" t="s">
        <v>579</v>
      </c>
      <c r="S12" s="223" t="s">
        <v>586</v>
      </c>
      <c r="T12" s="223" t="s">
        <v>582</v>
      </c>
    </row>
    <row r="13" spans="1:156" ht="30" customHeight="1" x14ac:dyDescent="0.2">
      <c r="B13" s="147" t="s">
        <v>587</v>
      </c>
      <c r="C13" s="148"/>
      <c r="D13" s="148"/>
      <c r="E13" s="148"/>
      <c r="F13" s="148"/>
      <c r="G13" s="148"/>
      <c r="H13" s="148"/>
      <c r="I13" s="148"/>
      <c r="L13" s="147" t="s">
        <v>587</v>
      </c>
      <c r="M13" s="149"/>
      <c r="N13" s="149"/>
      <c r="O13" s="149"/>
      <c r="P13" s="149"/>
      <c r="Q13" s="150"/>
      <c r="R13" s="150"/>
      <c r="S13" s="150"/>
      <c r="T13" s="150"/>
    </row>
    <row r="14" spans="1:156" ht="30" customHeight="1" x14ac:dyDescent="0.2">
      <c r="B14" s="151" t="s">
        <v>588</v>
      </c>
      <c r="C14" s="220"/>
      <c r="D14" s="220"/>
      <c r="E14" s="220"/>
      <c r="F14" s="220"/>
      <c r="G14" s="220"/>
      <c r="H14" s="220"/>
      <c r="I14" s="220"/>
      <c r="L14" s="151" t="s">
        <v>588</v>
      </c>
      <c r="M14" s="152">
        <f>M13</f>
        <v>0</v>
      </c>
      <c r="N14" s="152">
        <f t="shared" ref="N14:T14" si="0">N13</f>
        <v>0</v>
      </c>
      <c r="O14" s="152">
        <f t="shared" si="0"/>
        <v>0</v>
      </c>
      <c r="P14" s="152">
        <f t="shared" si="0"/>
        <v>0</v>
      </c>
      <c r="Q14" s="153">
        <f t="shared" si="0"/>
        <v>0</v>
      </c>
      <c r="R14" s="153">
        <f t="shared" si="0"/>
        <v>0</v>
      </c>
      <c r="S14" s="153">
        <f t="shared" si="0"/>
        <v>0</v>
      </c>
      <c r="T14" s="153">
        <f t="shared" si="0"/>
        <v>0</v>
      </c>
    </row>
    <row r="15" spans="1:156" ht="7.5" customHeight="1" x14ac:dyDescent="0.2"/>
    <row r="16" spans="1:156" ht="63.75" customHeight="1" x14ac:dyDescent="0.2">
      <c r="B16" s="218" t="s">
        <v>589</v>
      </c>
      <c r="C16" s="217" t="s">
        <v>590</v>
      </c>
      <c r="D16" s="217" t="s">
        <v>591</v>
      </c>
      <c r="E16" s="217" t="s">
        <v>592</v>
      </c>
      <c r="F16" s="217" t="s">
        <v>593</v>
      </c>
      <c r="G16" s="217" t="s">
        <v>594</v>
      </c>
      <c r="H16" s="222" t="s">
        <v>595</v>
      </c>
      <c r="I16" s="217" t="s">
        <v>999</v>
      </c>
      <c r="L16" s="224" t="s">
        <v>589</v>
      </c>
      <c r="M16" s="222" t="s">
        <v>596</v>
      </c>
      <c r="N16" s="222" t="s">
        <v>597</v>
      </c>
      <c r="O16" s="222" t="s">
        <v>598</v>
      </c>
      <c r="P16" s="222" t="s">
        <v>1009</v>
      </c>
      <c r="Q16" s="223" t="s">
        <v>599</v>
      </c>
      <c r="R16" s="223" t="s">
        <v>600</v>
      </c>
      <c r="S16" s="223" t="s">
        <v>601</v>
      </c>
      <c r="T16" s="223" t="s">
        <v>1010</v>
      </c>
    </row>
    <row r="17" spans="2:20" ht="30" customHeight="1" x14ac:dyDescent="0.2">
      <c r="B17" s="147" t="s">
        <v>602</v>
      </c>
      <c r="C17" s="154" t="str">
        <f>IFERROR(C10*C13/100,"")</f>
        <v/>
      </c>
      <c r="D17" s="154" t="str">
        <f t="shared" ref="D17:H17" si="1">IFERROR(D10*D13/100,"")</f>
        <v/>
      </c>
      <c r="E17" s="154" t="str">
        <f t="shared" si="1"/>
        <v/>
      </c>
      <c r="F17" s="154" t="str">
        <f t="shared" si="1"/>
        <v/>
      </c>
      <c r="G17" s="154" t="str">
        <f>IFERROR(G10*G13*F13/100,"")</f>
        <v/>
      </c>
      <c r="H17" s="154" t="str">
        <f t="shared" si="1"/>
        <v/>
      </c>
      <c r="I17" s="154" t="str">
        <f>IFERROR(I10*I13*F13/100,"")</f>
        <v/>
      </c>
      <c r="L17" s="155" t="s">
        <v>602</v>
      </c>
      <c r="M17" s="154" t="str">
        <f>IFERROR(M10*M13/100,"")</f>
        <v/>
      </c>
      <c r="N17" s="154" t="str">
        <f>IFERROR(N10*N13/100,"")</f>
        <v/>
      </c>
      <c r="O17" s="154" t="str">
        <f>IFERROR(O10*O13*N13/100,"")</f>
        <v/>
      </c>
      <c r="P17" s="154" t="str">
        <f>IFERROR(P10*P13*N13/100,"")</f>
        <v/>
      </c>
      <c r="Q17" s="156" t="str">
        <f>IFERROR(Q10*Q13/100,"")</f>
        <v/>
      </c>
      <c r="R17" s="156" t="str">
        <f>IFERROR(R10*R13/100,"")</f>
        <v/>
      </c>
      <c r="S17" s="156" t="str">
        <f>IFERROR(S10*S13*R13/100,"")</f>
        <v/>
      </c>
      <c r="T17" s="156" t="str">
        <f>IFERROR(T10*T13*R13/100,"")</f>
        <v/>
      </c>
    </row>
    <row r="18" spans="2:20" ht="30" customHeight="1" x14ac:dyDescent="0.2">
      <c r="B18" s="151" t="s">
        <v>603</v>
      </c>
      <c r="C18" s="157" t="str">
        <f>IFERROR(C10*C14/100,"")</f>
        <v/>
      </c>
      <c r="D18" s="157" t="str">
        <f t="shared" ref="D18:H18" si="2">IFERROR(D10*D14/100,"")</f>
        <v/>
      </c>
      <c r="E18" s="157" t="str">
        <f t="shared" si="2"/>
        <v/>
      </c>
      <c r="F18" s="157" t="str">
        <f t="shared" si="2"/>
        <v/>
      </c>
      <c r="G18" s="157" t="str">
        <f>IFERROR(G10*G14*F14/100,"")</f>
        <v/>
      </c>
      <c r="H18" s="157" t="str">
        <f t="shared" si="2"/>
        <v/>
      </c>
      <c r="I18" s="157" t="str">
        <f>IFERROR(I10*I14*F14/100,"")</f>
        <v/>
      </c>
      <c r="L18" s="158" t="s">
        <v>603</v>
      </c>
      <c r="M18" s="157" t="str">
        <f>IFERROR(M10*M14/100,"")</f>
        <v/>
      </c>
      <c r="N18" s="157" t="str">
        <f t="shared" ref="N18" si="3">IFERROR(N10*N14/100,"")</f>
        <v/>
      </c>
      <c r="O18" s="157" t="str">
        <f>IFERROR(O10*O14*N14/100,"")</f>
        <v/>
      </c>
      <c r="P18" s="157" t="str">
        <f>IFERROR(P10*P14*N14/100,"")</f>
        <v/>
      </c>
      <c r="Q18" s="159" t="str">
        <f>IFERROR(Q10*Q14/100,"")</f>
        <v/>
      </c>
      <c r="R18" s="159" t="str">
        <f t="shared" ref="R18" si="4">IFERROR(R10*R14/100,"")</f>
        <v/>
      </c>
      <c r="S18" s="159" t="str">
        <f>IFERROR(S10*S14*R14/100,"")</f>
        <v/>
      </c>
      <c r="T18" s="159" t="str">
        <f>IFERROR(T10*T14*R14/100,"")</f>
        <v/>
      </c>
    </row>
    <row r="19" spans="2:20" ht="7.5" customHeight="1" x14ac:dyDescent="0.2"/>
    <row r="20" spans="2:20" ht="39.75" customHeight="1" x14ac:dyDescent="0.2">
      <c r="C20" s="160" t="s">
        <v>604</v>
      </c>
      <c r="M20" s="140" t="s">
        <v>605</v>
      </c>
      <c r="N20" s="141" t="s">
        <v>606</v>
      </c>
    </row>
    <row r="21" spans="2:20" ht="30" customHeight="1" x14ac:dyDescent="0.2">
      <c r="B21" s="147" t="s">
        <v>602</v>
      </c>
      <c r="C21" s="154">
        <f>SUM(C17:I17)</f>
        <v>0</v>
      </c>
      <c r="L21" s="147" t="s">
        <v>602</v>
      </c>
      <c r="M21" s="154">
        <f>SUM(M17:P17)</f>
        <v>0</v>
      </c>
      <c r="N21" s="156">
        <f>SUM(Q17:T17)</f>
        <v>0</v>
      </c>
    </row>
    <row r="22" spans="2:20" ht="30" customHeight="1" x14ac:dyDescent="0.2">
      <c r="B22" s="151" t="s">
        <v>603</v>
      </c>
      <c r="C22" s="157">
        <f>SUM(C18:I18)</f>
        <v>0</v>
      </c>
      <c r="L22" s="151" t="s">
        <v>603</v>
      </c>
      <c r="M22" s="157">
        <f>SUM(M18:P18)</f>
        <v>0</v>
      </c>
      <c r="N22" s="159">
        <f>SUM(Q18:T18)</f>
        <v>0</v>
      </c>
    </row>
    <row r="24" spans="2:20" ht="30.75" customHeight="1" x14ac:dyDescent="0.2">
      <c r="B24" s="332" t="s">
        <v>607</v>
      </c>
      <c r="C24" s="333"/>
      <c r="D24" s="334"/>
      <c r="L24" s="332" t="s">
        <v>608</v>
      </c>
      <c r="M24" s="333"/>
      <c r="N24" s="334"/>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12:I12">
    <cfRule type="expression" dxfId="8" priority="13">
      <formula>OR(C10="",C10=0)</formula>
    </cfRule>
  </conditionalFormatting>
  <conditionalFormatting sqref="C16:I16">
    <cfRule type="expression" dxfId="7" priority="12">
      <formula>OR(C10="",C10=0)</formula>
    </cfRule>
  </conditionalFormatting>
  <conditionalFormatting sqref="C9:I9">
    <cfRule type="expression" dxfId="6" priority="11">
      <formula>OR(C10="",C10=0)</formula>
    </cfRule>
  </conditionalFormatting>
  <conditionalFormatting sqref="M9:P9">
    <cfRule type="expression" dxfId="5" priority="10">
      <formula>OR(M10="",M10=0)</formula>
    </cfRule>
  </conditionalFormatting>
  <conditionalFormatting sqref="Q9:T9">
    <cfRule type="expression" dxfId="4" priority="7">
      <formula>OR(Q10="",Q10=0)</formula>
    </cfRule>
  </conditionalFormatting>
  <conditionalFormatting sqref="M12:P12">
    <cfRule type="expression" dxfId="3" priority="4">
      <formula>OR(M10="",M10=0)</formula>
    </cfRule>
  </conditionalFormatting>
  <conditionalFormatting sqref="Q12:T12">
    <cfRule type="expression" dxfId="2" priority="3">
      <formula>OR(Q10="",Q10=0)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charges'!$A$14:$A$39</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39"/>
  <sheetViews>
    <sheetView topLeftCell="A16" zoomScale="70" zoomScaleNormal="70" zoomScaleSheetLayoutView="100" workbookViewId="0">
      <selection activeCell="C40" sqref="C40"/>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6" t="s">
        <v>87</v>
      </c>
      <c r="B1" s="3" t="s">
        <v>998</v>
      </c>
    </row>
    <row r="2" spans="1:14" ht="27" customHeight="1" x14ac:dyDescent="0.2">
      <c r="A2" s="260" t="str">
        <f>Overview!B4&amp; " - Effective between "&amp;Overview!D4&amp;" and "&amp;Overview!E4&amp;" - "&amp;Overview!F4&amp;" LV and HV charges"</f>
        <v>Western Power Distribution (South Wales) plc - Effective between 1/4/2016 and 31/3/2017 - Final LV and HV charges</v>
      </c>
      <c r="B2" s="260"/>
      <c r="C2" s="260"/>
      <c r="D2" s="260"/>
      <c r="E2" s="260"/>
      <c r="F2" s="260"/>
      <c r="G2" s="260"/>
      <c r="H2" s="260"/>
      <c r="I2" s="260"/>
      <c r="J2" s="260"/>
      <c r="K2" s="260"/>
    </row>
    <row r="3" spans="1:14" s="104" customFormat="1" ht="15" customHeight="1" x14ac:dyDescent="0.2">
      <c r="A3" s="102"/>
      <c r="B3" s="102"/>
      <c r="C3" s="102"/>
      <c r="D3" s="102"/>
      <c r="E3" s="102"/>
      <c r="F3" s="102"/>
      <c r="G3" s="102"/>
      <c r="H3" s="102"/>
      <c r="I3" s="102"/>
      <c r="J3" s="102"/>
      <c r="K3" s="102"/>
      <c r="L3" s="103"/>
      <c r="M3" s="103"/>
    </row>
    <row r="4" spans="1:14" ht="18" customHeight="1" x14ac:dyDescent="0.2">
      <c r="A4" s="268" t="s">
        <v>537</v>
      </c>
      <c r="B4" s="269"/>
      <c r="C4" s="269"/>
      <c r="D4" s="269"/>
      <c r="E4" s="270"/>
      <c r="F4" s="102"/>
      <c r="G4" s="268" t="s">
        <v>536</v>
      </c>
      <c r="H4" s="269"/>
      <c r="I4" s="269"/>
      <c r="J4" s="269"/>
      <c r="K4" s="270"/>
    </row>
    <row r="5" spans="1:14" ht="25.5" x14ac:dyDescent="0.2">
      <c r="A5" s="225" t="s">
        <v>80</v>
      </c>
      <c r="B5" s="226" t="s">
        <v>530</v>
      </c>
      <c r="C5" s="261" t="s">
        <v>531</v>
      </c>
      <c r="D5" s="262"/>
      <c r="E5" s="227" t="s">
        <v>532</v>
      </c>
      <c r="F5" s="102"/>
      <c r="G5" s="265"/>
      <c r="H5" s="266"/>
      <c r="I5" s="228" t="s">
        <v>534</v>
      </c>
      <c r="J5" s="229" t="s">
        <v>535</v>
      </c>
      <c r="K5" s="227" t="s">
        <v>532</v>
      </c>
      <c r="L5" s="102"/>
      <c r="N5" s="4"/>
    </row>
    <row r="6" spans="1:14" ht="54.75" customHeight="1" x14ac:dyDescent="0.2">
      <c r="A6" s="230" t="s">
        <v>557</v>
      </c>
      <c r="B6" s="231" t="s">
        <v>762</v>
      </c>
      <c r="C6" s="263" t="s">
        <v>763</v>
      </c>
      <c r="D6" s="263"/>
      <c r="E6" s="232" t="s">
        <v>764</v>
      </c>
      <c r="F6" s="102"/>
      <c r="G6" s="267" t="s">
        <v>1313</v>
      </c>
      <c r="H6" s="267"/>
      <c r="I6" s="231" t="s">
        <v>762</v>
      </c>
      <c r="J6" s="233" t="s">
        <v>763</v>
      </c>
      <c r="K6" s="233" t="s">
        <v>764</v>
      </c>
      <c r="L6" s="102"/>
      <c r="N6" s="4"/>
    </row>
    <row r="7" spans="1:14" ht="54.75" customHeight="1" x14ac:dyDescent="0.2">
      <c r="A7" s="230" t="s">
        <v>558</v>
      </c>
      <c r="B7" s="234"/>
      <c r="C7" s="264" t="s">
        <v>766</v>
      </c>
      <c r="D7" s="264"/>
      <c r="E7" s="233" t="s">
        <v>767</v>
      </c>
      <c r="F7" s="102"/>
      <c r="G7" s="267" t="s">
        <v>1314</v>
      </c>
      <c r="H7" s="267"/>
      <c r="I7" s="234"/>
      <c r="J7" s="233" t="s">
        <v>769</v>
      </c>
      <c r="K7" s="233" t="s">
        <v>764</v>
      </c>
      <c r="L7" s="102"/>
      <c r="N7" s="4"/>
    </row>
    <row r="8" spans="1:14" ht="38.25" x14ac:dyDescent="0.2">
      <c r="A8" s="235" t="s">
        <v>81</v>
      </c>
      <c r="B8" s="263" t="s">
        <v>82</v>
      </c>
      <c r="C8" s="263"/>
      <c r="D8" s="263"/>
      <c r="E8" s="263"/>
      <c r="F8" s="102"/>
      <c r="G8" s="267" t="s">
        <v>558</v>
      </c>
      <c r="H8" s="267"/>
      <c r="I8" s="234"/>
      <c r="J8" s="233" t="s">
        <v>766</v>
      </c>
      <c r="K8" s="233" t="s">
        <v>770</v>
      </c>
      <c r="L8" s="102"/>
      <c r="N8" s="4"/>
    </row>
    <row r="9" spans="1:14" s="98" customFormat="1" ht="18" customHeight="1" x14ac:dyDescent="0.2">
      <c r="A9" s="236"/>
      <c r="B9" s="236"/>
      <c r="C9" s="274"/>
      <c r="D9" s="274"/>
      <c r="E9" s="236"/>
      <c r="F9" s="102"/>
      <c r="G9" s="267" t="s">
        <v>81</v>
      </c>
      <c r="H9" s="267"/>
      <c r="I9" s="276" t="s">
        <v>82</v>
      </c>
      <c r="J9" s="277"/>
      <c r="K9" s="278"/>
      <c r="L9" s="102"/>
      <c r="M9" s="76"/>
      <c r="N9" s="76"/>
    </row>
    <row r="10" spans="1:14" s="104" customFormat="1" ht="18" x14ac:dyDescent="0.2">
      <c r="A10" s="121"/>
      <c r="B10" s="275"/>
      <c r="C10" s="275"/>
      <c r="D10" s="275"/>
      <c r="E10" s="275"/>
      <c r="F10" s="102"/>
      <c r="G10" s="271"/>
      <c r="H10" s="271"/>
      <c r="I10" s="122"/>
      <c r="J10" s="122"/>
      <c r="K10" s="122"/>
      <c r="L10" s="102"/>
      <c r="M10" s="103"/>
      <c r="N10" s="103"/>
    </row>
    <row r="11" spans="1:14" s="104" customFormat="1" ht="18" x14ac:dyDescent="0.2">
      <c r="A11" s="102"/>
      <c r="B11" s="102"/>
      <c r="C11" s="102"/>
      <c r="D11" s="102"/>
      <c r="E11" s="102"/>
      <c r="F11" s="102"/>
      <c r="G11" s="273"/>
      <c r="H11" s="273"/>
      <c r="I11" s="272"/>
      <c r="J11" s="272"/>
      <c r="K11" s="272"/>
      <c r="L11" s="103"/>
      <c r="M11" s="103"/>
    </row>
    <row r="12" spans="1:14" s="104" customFormat="1" ht="18" x14ac:dyDescent="0.2">
      <c r="A12" s="102"/>
      <c r="B12" s="102"/>
      <c r="C12" s="102"/>
      <c r="D12" s="102"/>
      <c r="E12" s="102"/>
      <c r="F12" s="102"/>
      <c r="G12" s="102"/>
      <c r="H12" s="102"/>
      <c r="I12" s="102"/>
      <c r="J12" s="102"/>
      <c r="K12" s="102"/>
      <c r="L12" s="103"/>
      <c r="M12" s="103"/>
    </row>
    <row r="13" spans="1:14" ht="63.75" customHeight="1" x14ac:dyDescent="0.2">
      <c r="A13" s="31" t="s">
        <v>996</v>
      </c>
      <c r="B13" s="244" t="s">
        <v>92</v>
      </c>
      <c r="C13" s="244" t="s">
        <v>93</v>
      </c>
      <c r="D13" s="244" t="s">
        <v>660</v>
      </c>
      <c r="E13" s="244" t="s">
        <v>661</v>
      </c>
      <c r="F13" s="244" t="s">
        <v>662</v>
      </c>
      <c r="G13" s="244" t="s">
        <v>94</v>
      </c>
      <c r="H13" s="244" t="s">
        <v>95</v>
      </c>
      <c r="I13" s="244" t="s">
        <v>474</v>
      </c>
      <c r="J13" s="31" t="s">
        <v>997</v>
      </c>
      <c r="K13" s="244" t="s">
        <v>50</v>
      </c>
    </row>
    <row r="14" spans="1:14" ht="33" customHeight="1" x14ac:dyDescent="0.2">
      <c r="A14" s="19" t="s">
        <v>0</v>
      </c>
      <c r="B14" s="161" t="s">
        <v>771</v>
      </c>
      <c r="C14" s="90">
        <v>1</v>
      </c>
      <c r="D14" s="50">
        <v>2.9590000000000001</v>
      </c>
      <c r="E14" s="53">
        <v>0</v>
      </c>
      <c r="F14" s="53">
        <v>0</v>
      </c>
      <c r="G14" s="52">
        <f>4.13+1.43</f>
        <v>5.56</v>
      </c>
      <c r="H14" s="53">
        <v>0</v>
      </c>
      <c r="I14" s="53">
        <v>0</v>
      </c>
      <c r="J14" s="75">
        <f>H14</f>
        <v>0</v>
      </c>
      <c r="K14" s="54"/>
    </row>
    <row r="15" spans="1:14" ht="33" customHeight="1" x14ac:dyDescent="0.2">
      <c r="A15" s="19" t="s">
        <v>1</v>
      </c>
      <c r="B15" s="161" t="s">
        <v>772</v>
      </c>
      <c r="C15" s="90">
        <v>2</v>
      </c>
      <c r="D15" s="50">
        <v>3.2090000000000001</v>
      </c>
      <c r="E15" s="50">
        <v>0.189</v>
      </c>
      <c r="F15" s="53">
        <v>0</v>
      </c>
      <c r="G15" s="52">
        <f>4.13+1.43</f>
        <v>5.56</v>
      </c>
      <c r="H15" s="53">
        <v>0</v>
      </c>
      <c r="I15" s="53">
        <v>0</v>
      </c>
      <c r="J15" s="75">
        <f t="shared" ref="J15:J39" si="0">H15</f>
        <v>0</v>
      </c>
      <c r="K15" s="54"/>
    </row>
    <row r="16" spans="1:14" ht="33" customHeight="1" x14ac:dyDescent="0.2">
      <c r="A16" s="19" t="s">
        <v>11</v>
      </c>
      <c r="B16" s="161" t="s">
        <v>773</v>
      </c>
      <c r="C16" s="90">
        <v>2</v>
      </c>
      <c r="D16" s="50">
        <v>0.315</v>
      </c>
      <c r="E16" s="53">
        <v>0</v>
      </c>
      <c r="F16" s="53">
        <v>0</v>
      </c>
      <c r="G16" s="53">
        <v>0</v>
      </c>
      <c r="H16" s="53">
        <v>0</v>
      </c>
      <c r="I16" s="53">
        <v>0</v>
      </c>
      <c r="J16" s="75">
        <f t="shared" si="0"/>
        <v>0</v>
      </c>
      <c r="K16" s="54"/>
    </row>
    <row r="17" spans="1:11" ht="33" customHeight="1" x14ac:dyDescent="0.2">
      <c r="A17" s="19" t="s">
        <v>12</v>
      </c>
      <c r="B17" s="237" t="s">
        <v>774</v>
      </c>
      <c r="C17" s="90">
        <v>3</v>
      </c>
      <c r="D17" s="50">
        <v>2.1520000000000001</v>
      </c>
      <c r="E17" s="53">
        <v>0</v>
      </c>
      <c r="F17" s="53">
        <v>0</v>
      </c>
      <c r="G17" s="52">
        <v>7</v>
      </c>
      <c r="H17" s="53">
        <v>0</v>
      </c>
      <c r="I17" s="53">
        <v>0</v>
      </c>
      <c r="J17" s="75">
        <f t="shared" si="0"/>
        <v>0</v>
      </c>
      <c r="K17" s="54"/>
    </row>
    <row r="18" spans="1:11" ht="33" customHeight="1" x14ac:dyDescent="0.2">
      <c r="A18" s="19" t="s">
        <v>13</v>
      </c>
      <c r="B18" s="161" t="s">
        <v>775</v>
      </c>
      <c r="C18" s="90">
        <v>4</v>
      </c>
      <c r="D18" s="50">
        <v>2.9049999999999998</v>
      </c>
      <c r="E18" s="50">
        <v>0.249</v>
      </c>
      <c r="F18" s="53">
        <v>0</v>
      </c>
      <c r="G18" s="52">
        <v>7</v>
      </c>
      <c r="H18" s="53">
        <v>0</v>
      </c>
      <c r="I18" s="53">
        <v>0</v>
      </c>
      <c r="J18" s="75">
        <f t="shared" si="0"/>
        <v>0</v>
      </c>
      <c r="K18" s="54"/>
    </row>
    <row r="19" spans="1:11" ht="33" customHeight="1" x14ac:dyDescent="0.2">
      <c r="A19" s="19" t="s">
        <v>14</v>
      </c>
      <c r="B19" s="250">
        <v>294</v>
      </c>
      <c r="C19" s="90">
        <v>4</v>
      </c>
      <c r="D19" s="50">
        <v>0.32200000000000001</v>
      </c>
      <c r="E19" s="53">
        <v>0</v>
      </c>
      <c r="F19" s="53">
        <v>0</v>
      </c>
      <c r="G19" s="53">
        <v>0</v>
      </c>
      <c r="H19" s="53">
        <v>0</v>
      </c>
      <c r="I19" s="53">
        <v>0</v>
      </c>
      <c r="J19" s="75">
        <f t="shared" si="0"/>
        <v>0</v>
      </c>
      <c r="K19" s="54"/>
    </row>
    <row r="20" spans="1:11" ht="33" customHeight="1" x14ac:dyDescent="0.2">
      <c r="A20" s="19" t="s">
        <v>2</v>
      </c>
      <c r="B20" s="237">
        <v>300</v>
      </c>
      <c r="C20" s="90" t="s">
        <v>20</v>
      </c>
      <c r="D20" s="50">
        <v>2.6320000000000001</v>
      </c>
      <c r="E20" s="50">
        <v>0.13400000000000001</v>
      </c>
      <c r="F20" s="53">
        <v>0</v>
      </c>
      <c r="G20" s="52">
        <v>38.39</v>
      </c>
      <c r="H20" s="53">
        <v>0</v>
      </c>
      <c r="I20" s="53">
        <v>0</v>
      </c>
      <c r="J20" s="75">
        <f t="shared" si="0"/>
        <v>0</v>
      </c>
      <c r="K20" s="54"/>
    </row>
    <row r="21" spans="1:11" ht="33" customHeight="1" x14ac:dyDescent="0.2">
      <c r="A21" s="19" t="s">
        <v>15</v>
      </c>
      <c r="B21" s="237">
        <v>344</v>
      </c>
      <c r="C21" s="90" t="s">
        <v>20</v>
      </c>
      <c r="D21" s="50">
        <v>2.5640000000000001</v>
      </c>
      <c r="E21" s="50">
        <v>0.11899999999999999</v>
      </c>
      <c r="F21" s="53">
        <v>0</v>
      </c>
      <c r="G21" s="52">
        <v>29.39</v>
      </c>
      <c r="H21" s="53">
        <v>0</v>
      </c>
      <c r="I21" s="53">
        <v>0</v>
      </c>
      <c r="J21" s="75">
        <f t="shared" si="0"/>
        <v>0</v>
      </c>
      <c r="K21" s="73"/>
    </row>
    <row r="22" spans="1:11" ht="33" customHeight="1" x14ac:dyDescent="0.2">
      <c r="A22" s="19" t="s">
        <v>620</v>
      </c>
      <c r="B22" s="237">
        <v>116</v>
      </c>
      <c r="C22" s="90">
        <v>0</v>
      </c>
      <c r="D22" s="59">
        <v>16.8</v>
      </c>
      <c r="E22" s="55">
        <v>1.98</v>
      </c>
      <c r="F22" s="56">
        <v>0.14899999999999999</v>
      </c>
      <c r="G22" s="52">
        <f>4.13+1.43</f>
        <v>5.56</v>
      </c>
      <c r="H22" s="53">
        <v>0</v>
      </c>
      <c r="I22" s="53">
        <v>0</v>
      </c>
      <c r="J22" s="75">
        <f t="shared" si="0"/>
        <v>0</v>
      </c>
      <c r="K22" s="73"/>
    </row>
    <row r="23" spans="1:11" ht="33" customHeight="1" x14ac:dyDescent="0.2">
      <c r="A23" s="19" t="s">
        <v>621</v>
      </c>
      <c r="B23" s="237">
        <v>117</v>
      </c>
      <c r="C23" s="90">
        <v>0</v>
      </c>
      <c r="D23" s="59">
        <v>15.355</v>
      </c>
      <c r="E23" s="55">
        <v>1.8029999999999999</v>
      </c>
      <c r="F23" s="56">
        <v>0.13700000000000001</v>
      </c>
      <c r="G23" s="52">
        <v>7</v>
      </c>
      <c r="H23" s="53">
        <v>0</v>
      </c>
      <c r="I23" s="53">
        <v>0</v>
      </c>
      <c r="J23" s="75">
        <f t="shared" si="0"/>
        <v>0</v>
      </c>
      <c r="K23" s="73"/>
    </row>
    <row r="24" spans="1:11" ht="33" customHeight="1" x14ac:dyDescent="0.2">
      <c r="A24" s="19" t="s">
        <v>17</v>
      </c>
      <c r="B24" s="54">
        <v>300</v>
      </c>
      <c r="C24" s="90">
        <v>0</v>
      </c>
      <c r="D24" s="59">
        <v>12.61</v>
      </c>
      <c r="E24" s="55">
        <v>1.478</v>
      </c>
      <c r="F24" s="56">
        <v>0.10100000000000001</v>
      </c>
      <c r="G24" s="52">
        <v>10.61</v>
      </c>
      <c r="H24" s="52">
        <v>2.68</v>
      </c>
      <c r="I24" s="57">
        <v>0.47199999999999998</v>
      </c>
      <c r="J24" s="74">
        <f t="shared" si="0"/>
        <v>2.68</v>
      </c>
      <c r="K24" s="54"/>
    </row>
    <row r="25" spans="1:11" ht="33" customHeight="1" x14ac:dyDescent="0.2">
      <c r="A25" s="19" t="s">
        <v>18</v>
      </c>
      <c r="B25" s="54">
        <v>344</v>
      </c>
      <c r="C25" s="90">
        <v>0</v>
      </c>
      <c r="D25" s="59">
        <v>10.851000000000001</v>
      </c>
      <c r="E25" s="55">
        <v>1.2609999999999999</v>
      </c>
      <c r="F25" s="56">
        <v>7.0999999999999994E-2</v>
      </c>
      <c r="G25" s="52">
        <v>8.17</v>
      </c>
      <c r="H25" s="52">
        <v>2.98</v>
      </c>
      <c r="I25" s="57">
        <v>0.41699999999999998</v>
      </c>
      <c r="J25" s="74">
        <f t="shared" si="0"/>
        <v>2.98</v>
      </c>
      <c r="K25" s="54"/>
    </row>
    <row r="26" spans="1:11" ht="33" customHeight="1" x14ac:dyDescent="0.2">
      <c r="A26" s="19" t="s">
        <v>19</v>
      </c>
      <c r="B26" s="54">
        <v>400</v>
      </c>
      <c r="C26" s="90">
        <v>0</v>
      </c>
      <c r="D26" s="59">
        <v>9.4990000000000006</v>
      </c>
      <c r="E26" s="55">
        <v>1.109</v>
      </c>
      <c r="F26" s="56">
        <v>5.1999999999999998E-2</v>
      </c>
      <c r="G26" s="52">
        <v>81.06</v>
      </c>
      <c r="H26" s="52">
        <v>3.11</v>
      </c>
      <c r="I26" s="57">
        <v>0.33300000000000002</v>
      </c>
      <c r="J26" s="74">
        <f t="shared" si="0"/>
        <v>3.11</v>
      </c>
      <c r="K26" s="54"/>
    </row>
    <row r="27" spans="1:11" ht="33" customHeight="1" x14ac:dyDescent="0.2">
      <c r="A27" s="19" t="s">
        <v>203</v>
      </c>
      <c r="B27" s="54">
        <v>718</v>
      </c>
      <c r="C27" s="90">
        <v>8</v>
      </c>
      <c r="D27" s="50">
        <v>2.4180000000000001</v>
      </c>
      <c r="E27" s="53">
        <v>0</v>
      </c>
      <c r="F27" s="53">
        <v>0</v>
      </c>
      <c r="G27" s="53">
        <v>0</v>
      </c>
      <c r="H27" s="53">
        <v>0</v>
      </c>
      <c r="I27" s="53">
        <v>0</v>
      </c>
      <c r="J27" s="75">
        <f t="shared" si="0"/>
        <v>0</v>
      </c>
      <c r="K27" s="54"/>
    </row>
    <row r="28" spans="1:11" ht="33" customHeight="1" x14ac:dyDescent="0.2">
      <c r="A28" s="19" t="s">
        <v>204</v>
      </c>
      <c r="B28" s="54">
        <v>701</v>
      </c>
      <c r="C28" s="90">
        <v>1</v>
      </c>
      <c r="D28" s="50">
        <v>2.6629999999999998</v>
      </c>
      <c r="E28" s="53">
        <v>0</v>
      </c>
      <c r="F28" s="53">
        <v>0</v>
      </c>
      <c r="G28" s="53">
        <v>0</v>
      </c>
      <c r="H28" s="53">
        <v>0</v>
      </c>
      <c r="I28" s="53">
        <v>0</v>
      </c>
      <c r="J28" s="75">
        <f t="shared" si="0"/>
        <v>0</v>
      </c>
      <c r="K28" s="54"/>
    </row>
    <row r="29" spans="1:11" ht="33" customHeight="1" x14ac:dyDescent="0.2">
      <c r="A29" s="19" t="s">
        <v>205</v>
      </c>
      <c r="B29" s="54">
        <v>719</v>
      </c>
      <c r="C29" s="90">
        <v>1</v>
      </c>
      <c r="D29" s="50">
        <v>3.8540000000000001</v>
      </c>
      <c r="E29" s="53">
        <v>0</v>
      </c>
      <c r="F29" s="53">
        <v>0</v>
      </c>
      <c r="G29" s="53">
        <v>0</v>
      </c>
      <c r="H29" s="53">
        <v>0</v>
      </c>
      <c r="I29" s="53">
        <v>0</v>
      </c>
      <c r="J29" s="75">
        <f t="shared" si="0"/>
        <v>0</v>
      </c>
      <c r="K29" s="54"/>
    </row>
    <row r="30" spans="1:11" ht="33" customHeight="1" x14ac:dyDescent="0.2">
      <c r="A30" s="19" t="s">
        <v>206</v>
      </c>
      <c r="B30" s="54">
        <v>720</v>
      </c>
      <c r="C30" s="90">
        <v>1</v>
      </c>
      <c r="D30" s="50">
        <v>2.1819999999999999</v>
      </c>
      <c r="E30" s="53">
        <v>0</v>
      </c>
      <c r="F30" s="53">
        <v>0</v>
      </c>
      <c r="G30" s="53">
        <v>0</v>
      </c>
      <c r="H30" s="53">
        <v>0</v>
      </c>
      <c r="I30" s="53">
        <v>0</v>
      </c>
      <c r="J30" s="75">
        <f t="shared" si="0"/>
        <v>0</v>
      </c>
      <c r="K30" s="54"/>
    </row>
    <row r="31" spans="1:11" ht="33" customHeight="1" x14ac:dyDescent="0.2">
      <c r="A31" s="19" t="s">
        <v>3</v>
      </c>
      <c r="B31" s="54">
        <v>700</v>
      </c>
      <c r="C31" s="90">
        <v>0</v>
      </c>
      <c r="D31" s="72">
        <v>34.901000000000003</v>
      </c>
      <c r="E31" s="58">
        <v>2.5270000000000001</v>
      </c>
      <c r="F31" s="56">
        <v>0.88300000000000001</v>
      </c>
      <c r="G31" s="53">
        <v>0</v>
      </c>
      <c r="H31" s="53">
        <v>0</v>
      </c>
      <c r="I31" s="53">
        <v>0</v>
      </c>
      <c r="J31" s="75">
        <f t="shared" si="0"/>
        <v>0</v>
      </c>
      <c r="K31" s="54"/>
    </row>
    <row r="32" spans="1:11" ht="33" customHeight="1" x14ac:dyDescent="0.2">
      <c r="A32" s="19" t="s">
        <v>622</v>
      </c>
      <c r="B32" s="237">
        <v>697</v>
      </c>
      <c r="C32" s="90" t="s">
        <v>1011</v>
      </c>
      <c r="D32" s="50">
        <v>-0.75600000000000001</v>
      </c>
      <c r="E32" s="53">
        <v>0</v>
      </c>
      <c r="F32" s="53">
        <v>0</v>
      </c>
      <c r="G32" s="53">
        <v>0</v>
      </c>
      <c r="H32" s="53">
        <v>0</v>
      </c>
      <c r="I32" s="53">
        <v>0</v>
      </c>
      <c r="J32" s="75">
        <f t="shared" si="0"/>
        <v>0</v>
      </c>
      <c r="K32" s="54"/>
    </row>
    <row r="33" spans="1:11" ht="33" customHeight="1" x14ac:dyDescent="0.2">
      <c r="A33" s="19" t="s">
        <v>10</v>
      </c>
      <c r="B33" s="54">
        <v>717</v>
      </c>
      <c r="C33" s="90">
        <v>8</v>
      </c>
      <c r="D33" s="50">
        <v>-0.69</v>
      </c>
      <c r="E33" s="53">
        <v>0</v>
      </c>
      <c r="F33" s="53">
        <v>0</v>
      </c>
      <c r="G33" s="53">
        <v>0</v>
      </c>
      <c r="H33" s="53">
        <v>0</v>
      </c>
      <c r="I33" s="53">
        <v>0</v>
      </c>
      <c r="J33" s="75">
        <f t="shared" si="0"/>
        <v>0</v>
      </c>
      <c r="K33" s="73"/>
    </row>
    <row r="34" spans="1:11" ht="33" customHeight="1" x14ac:dyDescent="0.2">
      <c r="A34" s="19" t="s">
        <v>4</v>
      </c>
      <c r="B34" s="54">
        <v>697</v>
      </c>
      <c r="C34" s="90">
        <v>0</v>
      </c>
      <c r="D34" s="50">
        <v>-0.75600000000000001</v>
      </c>
      <c r="E34" s="53">
        <v>0</v>
      </c>
      <c r="F34" s="53">
        <v>0</v>
      </c>
      <c r="G34" s="53">
        <v>0</v>
      </c>
      <c r="H34" s="53">
        <v>0</v>
      </c>
      <c r="I34" s="57">
        <v>0.248</v>
      </c>
      <c r="J34" s="75">
        <f t="shared" si="0"/>
        <v>0</v>
      </c>
      <c r="K34" s="54"/>
    </row>
    <row r="35" spans="1:11" ht="33" customHeight="1" x14ac:dyDescent="0.2">
      <c r="A35" s="19" t="s">
        <v>5</v>
      </c>
      <c r="B35" s="54">
        <v>603</v>
      </c>
      <c r="C35" s="90">
        <v>0</v>
      </c>
      <c r="D35" s="59">
        <v>-5.9219999999999997</v>
      </c>
      <c r="E35" s="60">
        <v>-0.623</v>
      </c>
      <c r="F35" s="56">
        <v>-9.6000000000000002E-2</v>
      </c>
      <c r="G35" s="53">
        <v>0</v>
      </c>
      <c r="H35" s="53">
        <v>0</v>
      </c>
      <c r="I35" s="57">
        <v>0.248</v>
      </c>
      <c r="J35" s="75">
        <f t="shared" si="0"/>
        <v>0</v>
      </c>
      <c r="K35" s="54"/>
    </row>
    <row r="36" spans="1:11" ht="33" customHeight="1" x14ac:dyDescent="0.2">
      <c r="A36" s="19" t="s">
        <v>6</v>
      </c>
      <c r="B36" s="54">
        <v>602</v>
      </c>
      <c r="C36" s="90">
        <v>0</v>
      </c>
      <c r="D36" s="50">
        <v>-0.69</v>
      </c>
      <c r="E36" s="53">
        <v>0</v>
      </c>
      <c r="F36" s="53">
        <v>0</v>
      </c>
      <c r="G36" s="53">
        <v>0</v>
      </c>
      <c r="H36" s="53">
        <v>0</v>
      </c>
      <c r="I36" s="57">
        <v>0.216</v>
      </c>
      <c r="J36" s="75">
        <f t="shared" si="0"/>
        <v>0</v>
      </c>
      <c r="K36" s="54"/>
    </row>
    <row r="37" spans="1:11" ht="33" customHeight="1" x14ac:dyDescent="0.2">
      <c r="A37" s="19" t="s">
        <v>7</v>
      </c>
      <c r="B37" s="54">
        <v>604</v>
      </c>
      <c r="C37" s="90">
        <v>0</v>
      </c>
      <c r="D37" s="59">
        <v>-5.4480000000000004</v>
      </c>
      <c r="E37" s="55">
        <v>-0.56499999999999995</v>
      </c>
      <c r="F37" s="56">
        <v>-8.5999999999999993E-2</v>
      </c>
      <c r="G37" s="53">
        <v>0</v>
      </c>
      <c r="H37" s="53">
        <v>0</v>
      </c>
      <c r="I37" s="57">
        <v>0.216</v>
      </c>
      <c r="J37" s="75">
        <f t="shared" si="0"/>
        <v>0</v>
      </c>
      <c r="K37" s="54"/>
    </row>
    <row r="38" spans="1:11" ht="33" customHeight="1" x14ac:dyDescent="0.2">
      <c r="A38" s="19" t="s">
        <v>8</v>
      </c>
      <c r="B38" s="54">
        <v>698</v>
      </c>
      <c r="C38" s="90">
        <v>0</v>
      </c>
      <c r="D38" s="50">
        <v>-0.48</v>
      </c>
      <c r="E38" s="53">
        <v>0</v>
      </c>
      <c r="F38" s="53">
        <v>0</v>
      </c>
      <c r="G38" s="52">
        <v>39.08</v>
      </c>
      <c r="H38" s="53">
        <v>0</v>
      </c>
      <c r="I38" s="57">
        <v>0.17799999999999999</v>
      </c>
      <c r="J38" s="75">
        <f t="shared" si="0"/>
        <v>0</v>
      </c>
      <c r="K38" s="54"/>
    </row>
    <row r="39" spans="1:11" ht="33" customHeight="1" x14ac:dyDescent="0.2">
      <c r="A39" s="19" t="s">
        <v>9</v>
      </c>
      <c r="B39" s="54">
        <v>606</v>
      </c>
      <c r="C39" s="90">
        <v>0</v>
      </c>
      <c r="D39" s="59">
        <v>-3.93</v>
      </c>
      <c r="E39" s="55">
        <v>-0.376</v>
      </c>
      <c r="F39" s="56">
        <v>-5.1999999999999998E-2</v>
      </c>
      <c r="G39" s="52">
        <v>39.08</v>
      </c>
      <c r="H39" s="53">
        <v>0</v>
      </c>
      <c r="I39" s="57">
        <v>0.17799999999999999</v>
      </c>
      <c r="J39" s="75">
        <f t="shared" si="0"/>
        <v>0</v>
      </c>
      <c r="K39"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G8:H8"/>
    <mergeCell ref="B8:E8"/>
    <mergeCell ref="G10:H10"/>
    <mergeCell ref="I11:K11"/>
    <mergeCell ref="G11:H11"/>
    <mergeCell ref="C9:D9"/>
    <mergeCell ref="B10:E10"/>
    <mergeCell ref="G9:H9"/>
    <mergeCell ref="I9:K9"/>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98"/>
  <sheetViews>
    <sheetView view="pageBreakPreview" topLeftCell="A105" zoomScaleNormal="100" zoomScaleSheetLayoutView="100" workbookViewId="0">
      <selection activeCell="D134" sqref="D134"/>
    </sheetView>
  </sheetViews>
  <sheetFormatPr defaultRowHeight="27.75" customHeight="1" x14ac:dyDescent="0.2"/>
  <cols>
    <col min="1" max="1" width="14.5703125" style="77" customWidth="1"/>
    <col min="2" max="2" width="14.28515625" style="77" customWidth="1"/>
    <col min="3" max="3" width="17.140625" style="77" customWidth="1"/>
    <col min="4" max="4" width="14.7109375" style="83" customWidth="1"/>
    <col min="5" max="5" width="13.7109375" style="83" customWidth="1"/>
    <col min="6" max="6" width="17.28515625" style="83" customWidth="1"/>
    <col min="7" max="7" width="50.7109375" style="83" customWidth="1"/>
    <col min="8" max="8" width="14.7109375" style="83" customWidth="1"/>
    <col min="9" max="9" width="14.7109375" style="84" customWidth="1"/>
    <col min="10" max="11" width="14.7109375" style="85" customWidth="1"/>
    <col min="12" max="15" width="14.7109375" style="77" customWidth="1"/>
    <col min="16" max="17" width="15.5703125" style="77" customWidth="1"/>
    <col min="18" max="16384" width="9.140625" style="77"/>
  </cols>
  <sheetData>
    <row r="1" spans="1:15" ht="66.75" customHeight="1" x14ac:dyDescent="0.2">
      <c r="A1" s="189" t="s">
        <v>87</v>
      </c>
      <c r="B1" s="189"/>
      <c r="C1" s="282" t="s">
        <v>645</v>
      </c>
      <c r="D1" s="282"/>
      <c r="E1" s="190"/>
      <c r="F1" s="282" t="s">
        <v>202</v>
      </c>
      <c r="G1" s="282"/>
      <c r="H1" s="282"/>
      <c r="I1" s="282"/>
      <c r="J1" s="282"/>
      <c r="K1" s="282"/>
      <c r="L1" s="282"/>
      <c r="M1" s="282"/>
      <c r="N1" s="282"/>
      <c r="O1" s="282"/>
    </row>
    <row r="2" spans="1:15" s="78" customFormat="1" ht="25.5" customHeight="1" x14ac:dyDescent="0.2">
      <c r="A2" s="260" t="str">
        <f>Overview!B4&amp; " - Effective between "&amp;Overview!D4&amp;" and "&amp;Overview!E4&amp;" - "&amp;Overview!F4&amp;" EDCM charges"</f>
        <v>Western Power Distribution (South Wales) plc - Effective between 1/4/2016 and 31/3/2017 - Final EDCM charges</v>
      </c>
      <c r="B2" s="260"/>
      <c r="C2" s="260"/>
      <c r="D2" s="260"/>
      <c r="E2" s="260"/>
      <c r="F2" s="260"/>
      <c r="G2" s="260"/>
      <c r="H2" s="260"/>
      <c r="I2" s="260"/>
      <c r="J2" s="260"/>
      <c r="K2" s="260"/>
      <c r="L2" s="260"/>
      <c r="M2" s="260"/>
      <c r="N2" s="260"/>
      <c r="O2" s="260"/>
    </row>
    <row r="3" spans="1:15" s="105" customFormat="1" ht="10.5" customHeight="1" x14ac:dyDescent="0.2">
      <c r="A3" s="102"/>
      <c r="B3" s="102"/>
      <c r="C3" s="102"/>
      <c r="D3" s="102"/>
      <c r="E3" s="102"/>
      <c r="F3" s="102"/>
      <c r="G3" s="102"/>
      <c r="H3" s="102"/>
      <c r="I3" s="102"/>
      <c r="J3" s="102"/>
      <c r="K3" s="102"/>
      <c r="L3" s="102"/>
      <c r="M3" s="102"/>
      <c r="N3" s="102"/>
      <c r="O3" s="102"/>
    </row>
    <row r="4" spans="1:15" s="105" customFormat="1" ht="25.5" customHeight="1" x14ac:dyDescent="0.2">
      <c r="A4" s="260" t="s">
        <v>538</v>
      </c>
      <c r="B4" s="260"/>
      <c r="C4" s="260"/>
      <c r="D4" s="260"/>
      <c r="E4" s="260"/>
      <c r="F4" s="260"/>
      <c r="G4" s="102"/>
      <c r="H4" s="102"/>
      <c r="I4" s="102"/>
      <c r="J4" s="102"/>
      <c r="K4" s="102"/>
      <c r="L4" s="102"/>
      <c r="M4" s="102"/>
      <c r="N4" s="102"/>
      <c r="O4" s="102"/>
    </row>
    <row r="5" spans="1:15" s="105" customFormat="1" ht="18" x14ac:dyDescent="0.2">
      <c r="A5" s="287" t="s">
        <v>80</v>
      </c>
      <c r="B5" s="288"/>
      <c r="C5" s="288"/>
      <c r="D5" s="279" t="s">
        <v>533</v>
      </c>
      <c r="E5" s="280"/>
      <c r="F5" s="281"/>
      <c r="G5" s="102"/>
      <c r="H5" s="102"/>
      <c r="I5" s="102"/>
      <c r="J5" s="102"/>
      <c r="K5" s="102"/>
      <c r="L5" s="102"/>
      <c r="M5" s="102"/>
      <c r="N5" s="102"/>
      <c r="O5" s="102"/>
    </row>
    <row r="6" spans="1:15" s="105" customFormat="1" ht="31.5" customHeight="1" x14ac:dyDescent="0.2">
      <c r="A6" s="289" t="s">
        <v>776</v>
      </c>
      <c r="B6" s="289"/>
      <c r="C6" s="289"/>
      <c r="D6" s="276" t="s">
        <v>777</v>
      </c>
      <c r="E6" s="277"/>
      <c r="F6" s="278"/>
      <c r="G6" s="102"/>
      <c r="H6" s="102"/>
      <c r="I6" s="102"/>
      <c r="J6" s="102"/>
      <c r="K6" s="102"/>
      <c r="L6" s="102"/>
      <c r="M6" s="102"/>
      <c r="N6" s="102"/>
      <c r="O6" s="102"/>
    </row>
    <row r="7" spans="1:15" s="105" customFormat="1" ht="18" x14ac:dyDescent="0.2">
      <c r="A7" s="290" t="s">
        <v>81</v>
      </c>
      <c r="B7" s="290"/>
      <c r="C7" s="290"/>
      <c r="D7" s="283" t="s">
        <v>82</v>
      </c>
      <c r="E7" s="284"/>
      <c r="F7" s="285"/>
      <c r="G7" s="102"/>
      <c r="H7" s="102"/>
      <c r="I7" s="102"/>
      <c r="J7" s="102"/>
      <c r="K7" s="102"/>
      <c r="L7" s="102"/>
      <c r="M7" s="102"/>
      <c r="N7" s="102"/>
      <c r="O7" s="102"/>
    </row>
    <row r="8" spans="1:15" s="105" customFormat="1" ht="18" x14ac:dyDescent="0.2">
      <c r="A8" s="291"/>
      <c r="B8" s="291"/>
      <c r="C8" s="291"/>
      <c r="D8" s="286"/>
      <c r="E8" s="286"/>
      <c r="F8" s="286"/>
      <c r="G8" s="102"/>
      <c r="H8" s="102"/>
      <c r="I8" s="102"/>
      <c r="J8" s="102"/>
      <c r="K8" s="102"/>
      <c r="L8" s="102"/>
      <c r="M8" s="102"/>
      <c r="N8" s="102"/>
      <c r="O8" s="102"/>
    </row>
    <row r="9" spans="1:15" s="105" customFormat="1" ht="18" x14ac:dyDescent="0.2">
      <c r="A9" s="102"/>
      <c r="B9" s="102"/>
      <c r="C9" s="102"/>
      <c r="D9" s="102"/>
      <c r="E9" s="102"/>
      <c r="F9" s="102"/>
      <c r="G9" s="102"/>
      <c r="H9" s="102"/>
      <c r="I9" s="102"/>
      <c r="J9" s="102"/>
      <c r="K9" s="102"/>
      <c r="L9" s="102"/>
      <c r="M9" s="102"/>
      <c r="N9" s="102"/>
      <c r="O9" s="102"/>
    </row>
    <row r="10" spans="1:15" ht="63.75" x14ac:dyDescent="0.2">
      <c r="A10" s="205" t="s">
        <v>525</v>
      </c>
      <c r="B10" s="200" t="s">
        <v>490</v>
      </c>
      <c r="C10" s="205" t="s">
        <v>491</v>
      </c>
      <c r="D10" s="205" t="s">
        <v>527</v>
      </c>
      <c r="E10" s="200" t="s">
        <v>490</v>
      </c>
      <c r="F10" s="205" t="s">
        <v>492</v>
      </c>
      <c r="G10" s="199" t="s">
        <v>201</v>
      </c>
      <c r="H10" s="194" t="s">
        <v>664</v>
      </c>
      <c r="I10" s="199" t="s">
        <v>528</v>
      </c>
      <c r="J10" s="199" t="s">
        <v>665</v>
      </c>
      <c r="K10" s="199" t="s">
        <v>1000</v>
      </c>
      <c r="L10" s="199" t="s">
        <v>666</v>
      </c>
      <c r="M10" s="199" t="s">
        <v>529</v>
      </c>
      <c r="N10" s="199" t="s">
        <v>667</v>
      </c>
      <c r="O10" s="199" t="s">
        <v>1001</v>
      </c>
    </row>
    <row r="11" spans="1:15" ht="12.75" x14ac:dyDescent="0.2">
      <c r="A11" s="79">
        <v>419</v>
      </c>
      <c r="B11" s="79">
        <v>419</v>
      </c>
      <c r="C11" s="80">
        <v>2100041256896</v>
      </c>
      <c r="D11" s="79">
        <v>425</v>
      </c>
      <c r="E11" s="79">
        <v>425</v>
      </c>
      <c r="F11" s="80">
        <v>2100041256901</v>
      </c>
      <c r="G11" s="82" t="s">
        <v>1012</v>
      </c>
      <c r="H11" s="86">
        <v>0</v>
      </c>
      <c r="I11" s="87">
        <v>15.63</v>
      </c>
      <c r="J11" s="87">
        <v>3.33</v>
      </c>
      <c r="K11" s="87">
        <v>3.33</v>
      </c>
      <c r="L11" s="88">
        <v>0</v>
      </c>
      <c r="M11" s="89">
        <v>750.21</v>
      </c>
      <c r="N11" s="89">
        <v>0.05</v>
      </c>
      <c r="O11" s="89">
        <v>0.05</v>
      </c>
    </row>
    <row r="12" spans="1:15" ht="12.75" x14ac:dyDescent="0.2">
      <c r="A12" s="79">
        <v>420</v>
      </c>
      <c r="B12" s="79">
        <v>420</v>
      </c>
      <c r="C12" s="80">
        <v>2100041327873</v>
      </c>
      <c r="D12" s="79">
        <v>426</v>
      </c>
      <c r="E12" s="81">
        <v>426</v>
      </c>
      <c r="F12" s="80">
        <v>2100041327882</v>
      </c>
      <c r="G12" s="82" t="s">
        <v>1013</v>
      </c>
      <c r="H12" s="86">
        <v>0</v>
      </c>
      <c r="I12" s="87">
        <v>308.91000000000003</v>
      </c>
      <c r="J12" s="87">
        <v>2.56</v>
      </c>
      <c r="K12" s="87">
        <v>2.56</v>
      </c>
      <c r="L12" s="88">
        <v>-5.6000000000000001E-2</v>
      </c>
      <c r="M12" s="89">
        <v>3398.04</v>
      </c>
      <c r="N12" s="89">
        <v>0.05</v>
      </c>
      <c r="O12" s="89">
        <v>0.05</v>
      </c>
    </row>
    <row r="13" spans="1:15" ht="12.75" x14ac:dyDescent="0.2">
      <c r="A13" s="79">
        <v>460</v>
      </c>
      <c r="B13" s="79">
        <v>460</v>
      </c>
      <c r="C13" s="80">
        <v>2100041270311</v>
      </c>
      <c r="D13" s="79">
        <v>975</v>
      </c>
      <c r="E13" s="81">
        <v>975</v>
      </c>
      <c r="F13" s="80">
        <v>2100041270320</v>
      </c>
      <c r="G13" s="82" t="s">
        <v>1014</v>
      </c>
      <c r="H13" s="86">
        <v>6.6000000000000003E-2</v>
      </c>
      <c r="I13" s="87">
        <v>9.9600000000000009</v>
      </c>
      <c r="J13" s="87">
        <v>3.84</v>
      </c>
      <c r="K13" s="87">
        <v>3.84</v>
      </c>
      <c r="L13" s="88">
        <v>0</v>
      </c>
      <c r="M13" s="89">
        <v>609.64</v>
      </c>
      <c r="N13" s="89">
        <v>0.05</v>
      </c>
      <c r="O13" s="89">
        <v>0.05</v>
      </c>
    </row>
    <row r="14" spans="1:15" ht="12.75" x14ac:dyDescent="0.2">
      <c r="A14" s="79">
        <v>461</v>
      </c>
      <c r="B14" s="79">
        <v>461</v>
      </c>
      <c r="C14" s="80">
        <v>2100041270288</v>
      </c>
      <c r="D14" s="79"/>
      <c r="E14" s="81"/>
      <c r="F14" s="80"/>
      <c r="G14" s="82" t="s">
        <v>1015</v>
      </c>
      <c r="H14" s="86">
        <v>1.0049999999999999</v>
      </c>
      <c r="I14" s="87">
        <v>495</v>
      </c>
      <c r="J14" s="87">
        <v>8.5399999999999991</v>
      </c>
      <c r="K14" s="87">
        <v>8.5399999999999991</v>
      </c>
      <c r="L14" s="88">
        <v>0</v>
      </c>
      <c r="M14" s="89">
        <v>0</v>
      </c>
      <c r="N14" s="89">
        <v>0</v>
      </c>
      <c r="O14" s="89">
        <v>0</v>
      </c>
    </row>
    <row r="15" spans="1:15" ht="12.75" x14ac:dyDescent="0.2">
      <c r="A15" s="79">
        <v>462</v>
      </c>
      <c r="B15" s="79">
        <v>462</v>
      </c>
      <c r="C15" s="80">
        <v>2100041272860</v>
      </c>
      <c r="D15" s="79">
        <v>976</v>
      </c>
      <c r="E15" s="81">
        <v>976</v>
      </c>
      <c r="F15" s="80">
        <v>2100041272870</v>
      </c>
      <c r="G15" s="82" t="s">
        <v>1016</v>
      </c>
      <c r="H15" s="86">
        <v>2.5299999999999998</v>
      </c>
      <c r="I15" s="87">
        <v>4.25</v>
      </c>
      <c r="J15" s="87">
        <v>3.4</v>
      </c>
      <c r="K15" s="87">
        <v>3.4</v>
      </c>
      <c r="L15" s="88">
        <v>0</v>
      </c>
      <c r="M15" s="89">
        <v>708.96</v>
      </c>
      <c r="N15" s="89">
        <v>0.05</v>
      </c>
      <c r="O15" s="89">
        <v>0.05</v>
      </c>
    </row>
    <row r="16" spans="1:15" ht="12.75" x14ac:dyDescent="0.2">
      <c r="A16" s="79">
        <v>464</v>
      </c>
      <c r="B16" s="79">
        <v>464</v>
      </c>
      <c r="C16" s="80">
        <v>2100041278152</v>
      </c>
      <c r="D16" s="79">
        <v>977</v>
      </c>
      <c r="E16" s="81">
        <v>977</v>
      </c>
      <c r="F16" s="80">
        <v>2100041278161</v>
      </c>
      <c r="G16" s="82" t="s">
        <v>1017</v>
      </c>
      <c r="H16" s="86">
        <v>0</v>
      </c>
      <c r="I16" s="87">
        <v>2.1</v>
      </c>
      <c r="J16" s="87">
        <v>3.1</v>
      </c>
      <c r="K16" s="87">
        <v>3.1</v>
      </c>
      <c r="L16" s="88">
        <v>0</v>
      </c>
      <c r="M16" s="89">
        <v>419.86</v>
      </c>
      <c r="N16" s="89">
        <v>0.05</v>
      </c>
      <c r="O16" s="89">
        <v>0.05</v>
      </c>
    </row>
    <row r="17" spans="1:15" ht="12.75" x14ac:dyDescent="0.2">
      <c r="A17" s="79">
        <v>465</v>
      </c>
      <c r="B17" s="79">
        <v>465</v>
      </c>
      <c r="C17" s="80">
        <v>2100041290958</v>
      </c>
      <c r="D17" s="79">
        <v>978</v>
      </c>
      <c r="E17" s="81">
        <v>978</v>
      </c>
      <c r="F17" s="80">
        <v>2100041290967</v>
      </c>
      <c r="G17" s="82" t="s">
        <v>1018</v>
      </c>
      <c r="H17" s="86">
        <v>5.0869999999999997</v>
      </c>
      <c r="I17" s="87">
        <v>15.92</v>
      </c>
      <c r="J17" s="87">
        <v>3.06</v>
      </c>
      <c r="K17" s="87">
        <v>3.06</v>
      </c>
      <c r="L17" s="88">
        <v>0</v>
      </c>
      <c r="M17" s="89">
        <v>1217.81</v>
      </c>
      <c r="N17" s="89">
        <v>0.05</v>
      </c>
      <c r="O17" s="89">
        <v>0.05</v>
      </c>
    </row>
    <row r="18" spans="1:15" ht="12.75" x14ac:dyDescent="0.2">
      <c r="A18" s="79">
        <v>466</v>
      </c>
      <c r="B18" s="79">
        <v>466</v>
      </c>
      <c r="C18" s="80">
        <v>2100041309926</v>
      </c>
      <c r="D18" s="79">
        <v>979</v>
      </c>
      <c r="E18" s="81">
        <v>979</v>
      </c>
      <c r="F18" s="80">
        <v>2100041309935</v>
      </c>
      <c r="G18" s="82" t="s">
        <v>1019</v>
      </c>
      <c r="H18" s="86">
        <v>1.4359999999999999</v>
      </c>
      <c r="I18" s="87">
        <v>2.93</v>
      </c>
      <c r="J18" s="87">
        <v>3.56</v>
      </c>
      <c r="K18" s="87">
        <v>3.56</v>
      </c>
      <c r="L18" s="88">
        <v>0</v>
      </c>
      <c r="M18" s="89">
        <v>468.01</v>
      </c>
      <c r="N18" s="89">
        <v>0.05</v>
      </c>
      <c r="O18" s="89">
        <v>0.05</v>
      </c>
    </row>
    <row r="19" spans="1:15" ht="12.75" x14ac:dyDescent="0.2">
      <c r="A19" s="79">
        <v>467</v>
      </c>
      <c r="B19" s="79">
        <v>467</v>
      </c>
      <c r="C19" s="80">
        <v>2100041319358</v>
      </c>
      <c r="D19" s="79">
        <v>980</v>
      </c>
      <c r="E19" s="81">
        <v>980</v>
      </c>
      <c r="F19" s="80">
        <v>2100041319367</v>
      </c>
      <c r="G19" s="82" t="s">
        <v>1020</v>
      </c>
      <c r="H19" s="86">
        <v>0.11799999999999999</v>
      </c>
      <c r="I19" s="87">
        <v>2.8</v>
      </c>
      <c r="J19" s="87">
        <v>3.1</v>
      </c>
      <c r="K19" s="87">
        <v>3.1</v>
      </c>
      <c r="L19" s="88">
        <v>0</v>
      </c>
      <c r="M19" s="89">
        <v>448.61</v>
      </c>
      <c r="N19" s="89">
        <v>0.05</v>
      </c>
      <c r="O19" s="89">
        <v>0.05</v>
      </c>
    </row>
    <row r="20" spans="1:15" ht="12.75" x14ac:dyDescent="0.2">
      <c r="A20" s="79">
        <v>468</v>
      </c>
      <c r="B20" s="79">
        <v>468</v>
      </c>
      <c r="C20" s="80">
        <v>2100041320646</v>
      </c>
      <c r="D20" s="79">
        <v>981</v>
      </c>
      <c r="E20" s="81">
        <v>981</v>
      </c>
      <c r="F20" s="80">
        <v>2100041320655</v>
      </c>
      <c r="G20" s="82" t="s">
        <v>1021</v>
      </c>
      <c r="H20" s="86">
        <v>0</v>
      </c>
      <c r="I20" s="87">
        <v>13.09</v>
      </c>
      <c r="J20" s="87">
        <v>3.07</v>
      </c>
      <c r="K20" s="87">
        <v>3.07</v>
      </c>
      <c r="L20" s="88">
        <v>0</v>
      </c>
      <c r="M20" s="89">
        <v>796.58</v>
      </c>
      <c r="N20" s="89">
        <v>0.05</v>
      </c>
      <c r="O20" s="89">
        <v>0.05</v>
      </c>
    </row>
    <row r="21" spans="1:15" ht="12.75" x14ac:dyDescent="0.2">
      <c r="A21" s="79">
        <v>469</v>
      </c>
      <c r="B21" s="79">
        <v>469</v>
      </c>
      <c r="C21" s="80">
        <v>2100041320682</v>
      </c>
      <c r="D21" s="79">
        <v>982</v>
      </c>
      <c r="E21" s="81">
        <v>982</v>
      </c>
      <c r="F21" s="80">
        <v>2100041320691</v>
      </c>
      <c r="G21" s="82" t="s">
        <v>1022</v>
      </c>
      <c r="H21" s="86">
        <v>1.7000000000000001E-2</v>
      </c>
      <c r="I21" s="87">
        <v>3.09</v>
      </c>
      <c r="J21" s="87">
        <v>3.51</v>
      </c>
      <c r="K21" s="87">
        <v>3.51</v>
      </c>
      <c r="L21" s="88">
        <v>0</v>
      </c>
      <c r="M21" s="89">
        <v>618.23</v>
      </c>
      <c r="N21" s="89">
        <v>0.05</v>
      </c>
      <c r="O21" s="89">
        <v>0.05</v>
      </c>
    </row>
    <row r="22" spans="1:15" ht="12.75" x14ac:dyDescent="0.2">
      <c r="A22" s="79">
        <v>470</v>
      </c>
      <c r="B22" s="79">
        <v>470</v>
      </c>
      <c r="C22" s="80">
        <v>2100041321808</v>
      </c>
      <c r="D22" s="79">
        <v>983</v>
      </c>
      <c r="E22" s="81">
        <v>983</v>
      </c>
      <c r="F22" s="80">
        <v>2100041321817</v>
      </c>
      <c r="G22" s="82" t="s">
        <v>1023</v>
      </c>
      <c r="H22" s="86">
        <v>0</v>
      </c>
      <c r="I22" s="87">
        <v>1.84</v>
      </c>
      <c r="J22" s="87">
        <v>3.06</v>
      </c>
      <c r="K22" s="87">
        <v>3.06</v>
      </c>
      <c r="L22" s="88">
        <v>0</v>
      </c>
      <c r="M22" s="89">
        <v>490.58</v>
      </c>
      <c r="N22" s="89">
        <v>0.05</v>
      </c>
      <c r="O22" s="89">
        <v>0.05</v>
      </c>
    </row>
    <row r="23" spans="1:15" ht="12.75" x14ac:dyDescent="0.2">
      <c r="A23" s="79">
        <v>471</v>
      </c>
      <c r="B23" s="79">
        <v>471</v>
      </c>
      <c r="C23" s="80">
        <v>2100041322183</v>
      </c>
      <c r="D23" s="79">
        <v>984</v>
      </c>
      <c r="E23" s="81">
        <v>984</v>
      </c>
      <c r="F23" s="80">
        <v>2100041322192</v>
      </c>
      <c r="G23" s="82" t="s">
        <v>1024</v>
      </c>
      <c r="H23" s="86">
        <v>0</v>
      </c>
      <c r="I23" s="87">
        <v>14.85</v>
      </c>
      <c r="J23" s="87">
        <v>2.36</v>
      </c>
      <c r="K23" s="87">
        <v>2.36</v>
      </c>
      <c r="L23" s="88">
        <v>0</v>
      </c>
      <c r="M23" s="89">
        <v>395.94</v>
      </c>
      <c r="N23" s="89">
        <v>0.05</v>
      </c>
      <c r="O23" s="89">
        <v>0.05</v>
      </c>
    </row>
    <row r="24" spans="1:15" ht="12.75" x14ac:dyDescent="0.2">
      <c r="A24" s="79">
        <v>472</v>
      </c>
      <c r="B24" s="79">
        <v>472</v>
      </c>
      <c r="C24" s="80">
        <v>2100041330919</v>
      </c>
      <c r="D24" s="79">
        <v>985</v>
      </c>
      <c r="E24" s="81">
        <v>985</v>
      </c>
      <c r="F24" s="80">
        <v>2100041330928</v>
      </c>
      <c r="G24" s="82" t="s">
        <v>1025</v>
      </c>
      <c r="H24" s="86">
        <v>6.5000000000000002E-2</v>
      </c>
      <c r="I24" s="87">
        <v>12.12</v>
      </c>
      <c r="J24" s="87">
        <v>1.68</v>
      </c>
      <c r="K24" s="87">
        <v>1.68</v>
      </c>
      <c r="L24" s="88">
        <v>0</v>
      </c>
      <c r="M24" s="89">
        <v>1038.8499999999999</v>
      </c>
      <c r="N24" s="89">
        <v>0.05</v>
      </c>
      <c r="O24" s="89">
        <v>0.05</v>
      </c>
    </row>
    <row r="25" spans="1:15" ht="12.75" x14ac:dyDescent="0.2">
      <c r="A25" s="79">
        <v>473</v>
      </c>
      <c r="B25" s="79">
        <v>473</v>
      </c>
      <c r="C25" s="80">
        <v>2100041335439</v>
      </c>
      <c r="D25" s="79">
        <v>986</v>
      </c>
      <c r="E25" s="81">
        <v>986</v>
      </c>
      <c r="F25" s="80">
        <v>2100041335448</v>
      </c>
      <c r="G25" s="82" t="s">
        <v>1026</v>
      </c>
      <c r="H25" s="86">
        <v>0.83799999999999997</v>
      </c>
      <c r="I25" s="87">
        <v>10.130000000000001</v>
      </c>
      <c r="J25" s="87">
        <v>1.7</v>
      </c>
      <c r="K25" s="87">
        <v>1.7</v>
      </c>
      <c r="L25" s="88">
        <v>-0.83799999999999997</v>
      </c>
      <c r="M25" s="89">
        <v>1057.3399999999999</v>
      </c>
      <c r="N25" s="89">
        <v>0.05</v>
      </c>
      <c r="O25" s="89">
        <v>0.05</v>
      </c>
    </row>
    <row r="26" spans="1:15" ht="12.75" x14ac:dyDescent="0.2">
      <c r="A26" s="79">
        <v>474</v>
      </c>
      <c r="B26" s="79">
        <v>474</v>
      </c>
      <c r="C26" s="80">
        <v>2100041331434</v>
      </c>
      <c r="D26" s="79">
        <v>987</v>
      </c>
      <c r="E26" s="81">
        <v>987</v>
      </c>
      <c r="F26" s="80">
        <v>2100041331443</v>
      </c>
      <c r="G26" s="82" t="s">
        <v>1027</v>
      </c>
      <c r="H26" s="86">
        <v>0</v>
      </c>
      <c r="I26" s="87">
        <v>0</v>
      </c>
      <c r="J26" s="87">
        <v>2.36</v>
      </c>
      <c r="K26" s="87">
        <v>2.36</v>
      </c>
      <c r="L26" s="88">
        <v>0</v>
      </c>
      <c r="M26" s="89">
        <v>0</v>
      </c>
      <c r="N26" s="89">
        <v>0.05</v>
      </c>
      <c r="O26" s="89">
        <v>0.05</v>
      </c>
    </row>
    <row r="27" spans="1:15" ht="12.75" x14ac:dyDescent="0.2">
      <c r="A27" s="79">
        <v>475</v>
      </c>
      <c r="B27" s="79">
        <v>475</v>
      </c>
      <c r="C27" s="80">
        <v>2100041336488</v>
      </c>
      <c r="D27" s="79">
        <v>988</v>
      </c>
      <c r="E27" s="81">
        <v>988</v>
      </c>
      <c r="F27" s="80">
        <v>2100041336497</v>
      </c>
      <c r="G27" s="82" t="s">
        <v>1028</v>
      </c>
      <c r="H27" s="86">
        <v>0</v>
      </c>
      <c r="I27" s="87">
        <v>0</v>
      </c>
      <c r="J27" s="87">
        <v>2.36</v>
      </c>
      <c r="K27" s="87">
        <v>2.36</v>
      </c>
      <c r="L27" s="88">
        <v>0</v>
      </c>
      <c r="M27" s="89">
        <v>0</v>
      </c>
      <c r="N27" s="89">
        <v>0.05</v>
      </c>
      <c r="O27" s="89">
        <v>0.05</v>
      </c>
    </row>
    <row r="28" spans="1:15" ht="12.75" x14ac:dyDescent="0.2">
      <c r="A28" s="79">
        <v>476</v>
      </c>
      <c r="B28" s="79">
        <v>476</v>
      </c>
      <c r="C28" s="80">
        <v>2100041336734</v>
      </c>
      <c r="D28" s="79">
        <v>989</v>
      </c>
      <c r="E28" s="81">
        <v>989</v>
      </c>
      <c r="F28" s="80">
        <v>2100041336743</v>
      </c>
      <c r="G28" s="82" t="s">
        <v>1029</v>
      </c>
      <c r="H28" s="86">
        <v>0</v>
      </c>
      <c r="I28" s="87">
        <v>8.52</v>
      </c>
      <c r="J28" s="87">
        <v>3.06</v>
      </c>
      <c r="K28" s="87">
        <v>3.06</v>
      </c>
      <c r="L28" s="88">
        <v>0</v>
      </c>
      <c r="M28" s="89">
        <v>532.75</v>
      </c>
      <c r="N28" s="89">
        <v>0.05</v>
      </c>
      <c r="O28" s="89">
        <v>0.05</v>
      </c>
    </row>
    <row r="29" spans="1:15" ht="12.75" x14ac:dyDescent="0.2">
      <c r="A29" s="79">
        <v>477</v>
      </c>
      <c r="B29" s="79">
        <v>477</v>
      </c>
      <c r="C29" s="80">
        <v>2100041336716</v>
      </c>
      <c r="D29" s="79">
        <v>721</v>
      </c>
      <c r="E29" s="81">
        <v>721</v>
      </c>
      <c r="F29" s="80">
        <v>2100041336725</v>
      </c>
      <c r="G29" s="82" t="s">
        <v>1030</v>
      </c>
      <c r="H29" s="86">
        <v>0.17899999999999999</v>
      </c>
      <c r="I29" s="87">
        <v>1.71</v>
      </c>
      <c r="J29" s="87">
        <v>3.24</v>
      </c>
      <c r="K29" s="87">
        <v>3.24</v>
      </c>
      <c r="L29" s="88">
        <v>0</v>
      </c>
      <c r="M29" s="89">
        <v>426.27</v>
      </c>
      <c r="N29" s="89">
        <v>0.05</v>
      </c>
      <c r="O29" s="89">
        <v>0.05</v>
      </c>
    </row>
    <row r="30" spans="1:15" ht="136.5" customHeight="1" x14ac:dyDescent="0.2">
      <c r="A30" s="79">
        <v>504</v>
      </c>
      <c r="B30" s="79">
        <v>504</v>
      </c>
      <c r="C30" s="80" t="s">
        <v>1180</v>
      </c>
      <c r="D30" s="79"/>
      <c r="E30" s="81"/>
      <c r="F30" s="80"/>
      <c r="G30" s="82" t="s">
        <v>802</v>
      </c>
      <c r="H30" s="86">
        <v>0.82599999999999996</v>
      </c>
      <c r="I30" s="87">
        <v>0</v>
      </c>
      <c r="J30" s="87">
        <v>5.43</v>
      </c>
      <c r="K30" s="87">
        <v>5.43</v>
      </c>
      <c r="L30" s="88">
        <v>0</v>
      </c>
      <c r="M30" s="89">
        <v>0</v>
      </c>
      <c r="N30" s="89">
        <v>0</v>
      </c>
      <c r="O30" s="89">
        <v>0</v>
      </c>
    </row>
    <row r="31" spans="1:15" ht="42" customHeight="1" x14ac:dyDescent="0.2">
      <c r="A31" s="79">
        <v>505</v>
      </c>
      <c r="B31" s="79">
        <v>505</v>
      </c>
      <c r="C31" s="80" t="s">
        <v>1181</v>
      </c>
      <c r="D31" s="79"/>
      <c r="E31" s="81"/>
      <c r="F31" s="80"/>
      <c r="G31" s="82" t="s">
        <v>803</v>
      </c>
      <c r="H31" s="86">
        <v>0.128</v>
      </c>
      <c r="I31" s="87">
        <v>2503.44</v>
      </c>
      <c r="J31" s="87">
        <v>3.72</v>
      </c>
      <c r="K31" s="87">
        <v>3.72</v>
      </c>
      <c r="L31" s="88">
        <v>0</v>
      </c>
      <c r="M31" s="89">
        <v>0</v>
      </c>
      <c r="N31" s="89">
        <v>0</v>
      </c>
      <c r="O31" s="89">
        <v>0</v>
      </c>
    </row>
    <row r="32" spans="1:15" ht="12.75" x14ac:dyDescent="0.2">
      <c r="A32" s="79">
        <v>507</v>
      </c>
      <c r="B32" s="79">
        <v>507</v>
      </c>
      <c r="C32" s="80">
        <v>2100040067486</v>
      </c>
      <c r="D32" s="79">
        <v>664</v>
      </c>
      <c r="E32" s="81">
        <v>664</v>
      </c>
      <c r="F32" s="80">
        <v>2100040067477</v>
      </c>
      <c r="G32" s="82" t="s">
        <v>804</v>
      </c>
      <c r="H32" s="86">
        <v>0</v>
      </c>
      <c r="I32" s="87">
        <v>9.7100000000000009</v>
      </c>
      <c r="J32" s="87">
        <v>1.84</v>
      </c>
      <c r="K32" s="87">
        <v>1.84</v>
      </c>
      <c r="L32" s="88">
        <v>0</v>
      </c>
      <c r="M32" s="89">
        <v>575.74</v>
      </c>
      <c r="N32" s="89">
        <v>0.05</v>
      </c>
      <c r="O32" s="89">
        <v>0.05</v>
      </c>
    </row>
    <row r="33" spans="1:15" ht="12.75" x14ac:dyDescent="0.2">
      <c r="A33" s="79">
        <v>508</v>
      </c>
      <c r="B33" s="79">
        <v>508</v>
      </c>
      <c r="C33" s="80">
        <v>2100041079038</v>
      </c>
      <c r="D33" s="79">
        <v>674</v>
      </c>
      <c r="E33" s="81">
        <v>674</v>
      </c>
      <c r="F33" s="80">
        <v>2100041079047</v>
      </c>
      <c r="G33" s="82" t="s">
        <v>805</v>
      </c>
      <c r="H33" s="86">
        <v>0</v>
      </c>
      <c r="I33" s="87">
        <v>10.67</v>
      </c>
      <c r="J33" s="87">
        <v>1.93</v>
      </c>
      <c r="K33" s="87">
        <v>1.93</v>
      </c>
      <c r="L33" s="88">
        <v>0</v>
      </c>
      <c r="M33" s="89">
        <v>789.29</v>
      </c>
      <c r="N33" s="89">
        <v>0.05</v>
      </c>
      <c r="O33" s="89">
        <v>0.05</v>
      </c>
    </row>
    <row r="34" spans="1:15" ht="12.75" x14ac:dyDescent="0.2">
      <c r="A34" s="79">
        <v>509</v>
      </c>
      <c r="B34" s="79">
        <v>509</v>
      </c>
      <c r="C34" s="80">
        <v>2100040126342</v>
      </c>
      <c r="D34" s="79">
        <v>660</v>
      </c>
      <c r="E34" s="81">
        <v>660</v>
      </c>
      <c r="F34" s="80">
        <v>2100040126333</v>
      </c>
      <c r="G34" s="82" t="s">
        <v>806</v>
      </c>
      <c r="H34" s="86">
        <v>2.129</v>
      </c>
      <c r="I34" s="87">
        <v>18.27</v>
      </c>
      <c r="J34" s="87">
        <v>2.12</v>
      </c>
      <c r="K34" s="87">
        <v>2.12</v>
      </c>
      <c r="L34" s="88">
        <v>0</v>
      </c>
      <c r="M34" s="89">
        <v>0</v>
      </c>
      <c r="N34" s="89">
        <v>0</v>
      </c>
      <c r="O34" s="89">
        <v>0</v>
      </c>
    </row>
    <row r="35" spans="1:15" ht="12.75" x14ac:dyDescent="0.2">
      <c r="A35" s="79">
        <v>510</v>
      </c>
      <c r="B35" s="79">
        <v>510</v>
      </c>
      <c r="C35" s="80">
        <v>2199989614144</v>
      </c>
      <c r="D35" s="79"/>
      <c r="E35" s="81"/>
      <c r="F35" s="80"/>
      <c r="G35" s="82" t="s">
        <v>1031</v>
      </c>
      <c r="H35" s="86">
        <v>0</v>
      </c>
      <c r="I35" s="87">
        <v>728.8</v>
      </c>
      <c r="J35" s="87">
        <v>0.75</v>
      </c>
      <c r="K35" s="87">
        <v>0.75</v>
      </c>
      <c r="L35" s="88">
        <v>0</v>
      </c>
      <c r="M35" s="89">
        <v>0</v>
      </c>
      <c r="N35" s="89">
        <v>0</v>
      </c>
      <c r="O35" s="89">
        <v>0</v>
      </c>
    </row>
    <row r="36" spans="1:15" ht="54.75" customHeight="1" x14ac:dyDescent="0.2">
      <c r="A36" s="79">
        <v>511</v>
      </c>
      <c r="B36" s="79">
        <v>511</v>
      </c>
      <c r="C36" s="80" t="s">
        <v>1182</v>
      </c>
      <c r="D36" s="79"/>
      <c r="E36" s="81"/>
      <c r="F36" s="80"/>
      <c r="G36" s="82" t="s">
        <v>1032</v>
      </c>
      <c r="H36" s="86">
        <v>0</v>
      </c>
      <c r="I36" s="87">
        <v>2008.02</v>
      </c>
      <c r="J36" s="87">
        <v>4.12</v>
      </c>
      <c r="K36" s="87">
        <v>4.12</v>
      </c>
      <c r="L36" s="88">
        <v>0</v>
      </c>
      <c r="M36" s="89">
        <v>0</v>
      </c>
      <c r="N36" s="89">
        <v>0</v>
      </c>
      <c r="O36" s="89">
        <v>0</v>
      </c>
    </row>
    <row r="37" spans="1:15" ht="12.75" x14ac:dyDescent="0.2">
      <c r="A37" s="79">
        <v>512</v>
      </c>
      <c r="B37" s="79">
        <v>512</v>
      </c>
      <c r="C37" s="80">
        <v>2199989610024</v>
      </c>
      <c r="D37" s="79">
        <v>778</v>
      </c>
      <c r="E37" s="81">
        <v>778</v>
      </c>
      <c r="F37" s="80">
        <v>2100041256140</v>
      </c>
      <c r="G37" s="82" t="s">
        <v>809</v>
      </c>
      <c r="H37" s="86">
        <v>0.39600000000000002</v>
      </c>
      <c r="I37" s="87">
        <v>2611.2399999999998</v>
      </c>
      <c r="J37" s="87">
        <v>6.06</v>
      </c>
      <c r="K37" s="87">
        <v>6.06</v>
      </c>
      <c r="L37" s="88">
        <v>0</v>
      </c>
      <c r="M37" s="89">
        <v>72.53</v>
      </c>
      <c r="N37" s="89">
        <v>0.05</v>
      </c>
      <c r="O37" s="89">
        <v>0.05</v>
      </c>
    </row>
    <row r="38" spans="1:15" ht="12.75" x14ac:dyDescent="0.2">
      <c r="A38" s="79">
        <v>513</v>
      </c>
      <c r="B38" s="79">
        <v>513</v>
      </c>
      <c r="C38" s="80">
        <v>2199989616995</v>
      </c>
      <c r="D38" s="79"/>
      <c r="E38" s="81"/>
      <c r="F38" s="80"/>
      <c r="G38" s="82" t="s">
        <v>810</v>
      </c>
      <c r="H38" s="86">
        <v>3.7999999999999999E-2</v>
      </c>
      <c r="I38" s="87">
        <v>759.92</v>
      </c>
      <c r="J38" s="87">
        <v>2.41</v>
      </c>
      <c r="K38" s="87">
        <v>2.41</v>
      </c>
      <c r="L38" s="88">
        <v>0</v>
      </c>
      <c r="M38" s="89">
        <v>0</v>
      </c>
      <c r="N38" s="89">
        <v>0</v>
      </c>
      <c r="O38" s="89">
        <v>0</v>
      </c>
    </row>
    <row r="39" spans="1:15" ht="12.75" x14ac:dyDescent="0.2">
      <c r="A39" s="79">
        <v>514</v>
      </c>
      <c r="B39" s="79">
        <v>514</v>
      </c>
      <c r="C39" s="80">
        <v>2189999999928</v>
      </c>
      <c r="D39" s="79"/>
      <c r="E39" s="81"/>
      <c r="F39" s="80"/>
      <c r="G39" s="82" t="s">
        <v>1033</v>
      </c>
      <c r="H39" s="86">
        <v>6.0000000000000001E-3</v>
      </c>
      <c r="I39" s="87">
        <v>4939.8500000000004</v>
      </c>
      <c r="J39" s="87">
        <v>3.02</v>
      </c>
      <c r="K39" s="87">
        <v>3.02</v>
      </c>
      <c r="L39" s="88">
        <v>0</v>
      </c>
      <c r="M39" s="89">
        <v>0</v>
      </c>
      <c r="N39" s="89">
        <v>0</v>
      </c>
      <c r="O39" s="89">
        <v>0</v>
      </c>
    </row>
    <row r="40" spans="1:15" ht="25.5" x14ac:dyDescent="0.2">
      <c r="A40" s="79">
        <v>515</v>
      </c>
      <c r="B40" s="79">
        <v>515</v>
      </c>
      <c r="C40" s="80" t="s">
        <v>1162</v>
      </c>
      <c r="D40" s="79"/>
      <c r="E40" s="81"/>
      <c r="F40" s="80"/>
      <c r="G40" s="82" t="s">
        <v>1034</v>
      </c>
      <c r="H40" s="86">
        <v>2.9620000000000002</v>
      </c>
      <c r="I40" s="87">
        <v>6664.96</v>
      </c>
      <c r="J40" s="87">
        <v>6.21</v>
      </c>
      <c r="K40" s="87">
        <v>6.21</v>
      </c>
      <c r="L40" s="88">
        <v>0</v>
      </c>
      <c r="M40" s="89">
        <v>0</v>
      </c>
      <c r="N40" s="89">
        <v>0</v>
      </c>
      <c r="O40" s="89">
        <v>0</v>
      </c>
    </row>
    <row r="41" spans="1:15" ht="12.75" x14ac:dyDescent="0.2">
      <c r="A41" s="79">
        <v>517</v>
      </c>
      <c r="B41" s="79">
        <v>517</v>
      </c>
      <c r="C41" s="80">
        <v>2189999998678</v>
      </c>
      <c r="D41" s="79"/>
      <c r="E41" s="81"/>
      <c r="F41" s="80"/>
      <c r="G41" s="82" t="s">
        <v>1035</v>
      </c>
      <c r="H41" s="86">
        <v>0</v>
      </c>
      <c r="I41" s="87">
        <v>29375.759999999998</v>
      </c>
      <c r="J41" s="87">
        <v>2.76</v>
      </c>
      <c r="K41" s="87">
        <v>2.76</v>
      </c>
      <c r="L41" s="88">
        <v>0</v>
      </c>
      <c r="M41" s="89">
        <v>0</v>
      </c>
      <c r="N41" s="89">
        <v>0</v>
      </c>
      <c r="O41" s="89">
        <v>0</v>
      </c>
    </row>
    <row r="42" spans="1:15" ht="25.5" x14ac:dyDescent="0.2">
      <c r="A42" s="79">
        <v>518</v>
      </c>
      <c r="B42" s="79">
        <v>518</v>
      </c>
      <c r="C42" s="80" t="s">
        <v>1163</v>
      </c>
      <c r="D42" s="79">
        <v>619</v>
      </c>
      <c r="E42" s="81">
        <v>619</v>
      </c>
      <c r="F42" s="80" t="s">
        <v>1175</v>
      </c>
      <c r="G42" s="82" t="s">
        <v>1036</v>
      </c>
      <c r="H42" s="86">
        <v>0.153</v>
      </c>
      <c r="I42" s="87">
        <v>127.53</v>
      </c>
      <c r="J42" s="87">
        <v>9</v>
      </c>
      <c r="K42" s="87">
        <v>9</v>
      </c>
      <c r="L42" s="88">
        <v>0</v>
      </c>
      <c r="M42" s="89">
        <v>0</v>
      </c>
      <c r="N42" s="89">
        <v>0</v>
      </c>
      <c r="O42" s="89">
        <v>0</v>
      </c>
    </row>
    <row r="43" spans="1:15" ht="12.75" x14ac:dyDescent="0.2">
      <c r="A43" s="79">
        <v>519</v>
      </c>
      <c r="B43" s="79">
        <v>519</v>
      </c>
      <c r="C43" s="80">
        <v>2199989611204</v>
      </c>
      <c r="D43" s="79"/>
      <c r="E43" s="81"/>
      <c r="F43" s="80"/>
      <c r="G43" s="82" t="s">
        <v>815</v>
      </c>
      <c r="H43" s="86">
        <v>2.4380000000000002</v>
      </c>
      <c r="I43" s="87">
        <v>124.8</v>
      </c>
      <c r="J43" s="87">
        <v>6.35</v>
      </c>
      <c r="K43" s="87">
        <v>6.35</v>
      </c>
      <c r="L43" s="88">
        <v>0</v>
      </c>
      <c r="M43" s="89">
        <v>0</v>
      </c>
      <c r="N43" s="89">
        <v>0</v>
      </c>
      <c r="O43" s="89">
        <v>0</v>
      </c>
    </row>
    <row r="44" spans="1:15" ht="12.75" x14ac:dyDescent="0.2">
      <c r="A44" s="79">
        <v>520</v>
      </c>
      <c r="B44" s="79">
        <v>520</v>
      </c>
      <c r="C44" s="80">
        <v>2189999999937</v>
      </c>
      <c r="D44" s="79"/>
      <c r="E44" s="81"/>
      <c r="F44" s="80"/>
      <c r="G44" s="82" t="s">
        <v>1037</v>
      </c>
      <c r="H44" s="86">
        <v>0.95299999999999996</v>
      </c>
      <c r="I44" s="87">
        <v>2720.69</v>
      </c>
      <c r="J44" s="87">
        <v>3.51</v>
      </c>
      <c r="K44" s="87">
        <v>3.51</v>
      </c>
      <c r="L44" s="88">
        <v>0</v>
      </c>
      <c r="M44" s="89">
        <v>0</v>
      </c>
      <c r="N44" s="89">
        <v>0</v>
      </c>
      <c r="O44" s="89">
        <v>0</v>
      </c>
    </row>
    <row r="45" spans="1:15" ht="12.75" x14ac:dyDescent="0.2">
      <c r="A45" s="79">
        <v>522</v>
      </c>
      <c r="B45" s="79">
        <v>522</v>
      </c>
      <c r="C45" s="80">
        <v>2199989628537</v>
      </c>
      <c r="D45" s="79"/>
      <c r="E45" s="81"/>
      <c r="F45" s="80"/>
      <c r="G45" s="82" t="s">
        <v>1038</v>
      </c>
      <c r="H45" s="86">
        <v>0</v>
      </c>
      <c r="I45" s="87">
        <v>779.07</v>
      </c>
      <c r="J45" s="87">
        <v>3.97</v>
      </c>
      <c r="K45" s="87">
        <v>3.97</v>
      </c>
      <c r="L45" s="88">
        <v>0</v>
      </c>
      <c r="M45" s="89">
        <v>0</v>
      </c>
      <c r="N45" s="89">
        <v>0</v>
      </c>
      <c r="O45" s="89">
        <v>0</v>
      </c>
    </row>
    <row r="46" spans="1:15" ht="51" x14ac:dyDescent="0.2">
      <c r="A46" s="79">
        <v>529</v>
      </c>
      <c r="B46" s="79">
        <v>529</v>
      </c>
      <c r="C46" s="80" t="s">
        <v>1164</v>
      </c>
      <c r="D46" s="79"/>
      <c r="E46" s="81"/>
      <c r="F46" s="80"/>
      <c r="G46" s="82" t="s">
        <v>818</v>
      </c>
      <c r="H46" s="86">
        <v>1.4E-2</v>
      </c>
      <c r="I46" s="87">
        <v>1276.3900000000001</v>
      </c>
      <c r="J46" s="87">
        <v>4.93</v>
      </c>
      <c r="K46" s="87">
        <v>4.93</v>
      </c>
      <c r="L46" s="88">
        <v>0</v>
      </c>
      <c r="M46" s="89">
        <v>0</v>
      </c>
      <c r="N46" s="89">
        <v>0</v>
      </c>
      <c r="O46" s="89">
        <v>0</v>
      </c>
    </row>
    <row r="47" spans="1:15" ht="12.75" x14ac:dyDescent="0.2">
      <c r="A47" s="79">
        <v>531</v>
      </c>
      <c r="B47" s="79">
        <v>531</v>
      </c>
      <c r="C47" s="80">
        <v>2199989628430</v>
      </c>
      <c r="D47" s="79"/>
      <c r="E47" s="81"/>
      <c r="F47" s="80"/>
      <c r="G47" s="82" t="s">
        <v>819</v>
      </c>
      <c r="H47" s="86">
        <v>0.53600000000000003</v>
      </c>
      <c r="I47" s="87">
        <v>2422.94</v>
      </c>
      <c r="J47" s="87">
        <v>4.0999999999999996</v>
      </c>
      <c r="K47" s="87">
        <v>4.0999999999999996</v>
      </c>
      <c r="L47" s="88">
        <v>0</v>
      </c>
      <c r="M47" s="89">
        <v>0</v>
      </c>
      <c r="N47" s="89">
        <v>0</v>
      </c>
      <c r="O47" s="89">
        <v>0</v>
      </c>
    </row>
    <row r="48" spans="1:15" ht="12.75" x14ac:dyDescent="0.2">
      <c r="A48" s="79">
        <v>532</v>
      </c>
      <c r="B48" s="79">
        <v>532</v>
      </c>
      <c r="C48" s="80">
        <v>2199989640232</v>
      </c>
      <c r="D48" s="79"/>
      <c r="E48" s="81"/>
      <c r="F48" s="80"/>
      <c r="G48" s="82" t="s">
        <v>820</v>
      </c>
      <c r="H48" s="86">
        <v>1.3859999999999999</v>
      </c>
      <c r="I48" s="87">
        <v>759.92</v>
      </c>
      <c r="J48" s="87">
        <v>3.43</v>
      </c>
      <c r="K48" s="87">
        <v>3.43</v>
      </c>
      <c r="L48" s="88">
        <v>0</v>
      </c>
      <c r="M48" s="89">
        <v>0</v>
      </c>
      <c r="N48" s="89">
        <v>0</v>
      </c>
      <c r="O48" s="89">
        <v>0</v>
      </c>
    </row>
    <row r="49" spans="1:15" ht="38.25" x14ac:dyDescent="0.2">
      <c r="A49" s="79">
        <v>533</v>
      </c>
      <c r="B49" s="79">
        <v>533</v>
      </c>
      <c r="C49" s="80" t="s">
        <v>1165</v>
      </c>
      <c r="D49" s="79">
        <v>633</v>
      </c>
      <c r="E49" s="81">
        <v>633</v>
      </c>
      <c r="F49" s="80">
        <v>2198765427530</v>
      </c>
      <c r="G49" s="82" t="s">
        <v>1039</v>
      </c>
      <c r="H49" s="86">
        <v>0.38600000000000001</v>
      </c>
      <c r="I49" s="87">
        <v>295.58</v>
      </c>
      <c r="J49" s="87">
        <v>3.88</v>
      </c>
      <c r="K49" s="87">
        <v>3.88</v>
      </c>
      <c r="L49" s="88">
        <v>0</v>
      </c>
      <c r="M49" s="89">
        <v>0</v>
      </c>
      <c r="N49" s="89">
        <v>0</v>
      </c>
      <c r="O49" s="89">
        <v>0</v>
      </c>
    </row>
    <row r="50" spans="1:15" ht="45.75" customHeight="1" x14ac:dyDescent="0.2">
      <c r="A50" s="79">
        <v>534</v>
      </c>
      <c r="B50" s="79">
        <v>534</v>
      </c>
      <c r="C50" s="80" t="s">
        <v>1184</v>
      </c>
      <c r="D50" s="79"/>
      <c r="E50" s="81"/>
      <c r="F50" s="80"/>
      <c r="G50" s="82" t="s">
        <v>1040</v>
      </c>
      <c r="H50" s="86">
        <v>0</v>
      </c>
      <c r="I50" s="87">
        <v>374.4</v>
      </c>
      <c r="J50" s="87">
        <v>7.99</v>
      </c>
      <c r="K50" s="87">
        <v>7.99</v>
      </c>
      <c r="L50" s="88">
        <v>0</v>
      </c>
      <c r="M50" s="89">
        <v>0</v>
      </c>
      <c r="N50" s="89">
        <v>0</v>
      </c>
      <c r="O50" s="89">
        <v>0</v>
      </c>
    </row>
    <row r="51" spans="1:15" ht="51" x14ac:dyDescent="0.2">
      <c r="A51" s="79">
        <v>535</v>
      </c>
      <c r="B51" s="79">
        <v>535</v>
      </c>
      <c r="C51" s="80" t="s">
        <v>1183</v>
      </c>
      <c r="D51" s="79">
        <v>617</v>
      </c>
      <c r="E51" s="81">
        <v>617</v>
      </c>
      <c r="F51" s="80" t="s">
        <v>1176</v>
      </c>
      <c r="G51" s="82" t="s">
        <v>1041</v>
      </c>
      <c r="H51" s="86">
        <v>5.6000000000000001E-2</v>
      </c>
      <c r="I51" s="87">
        <v>322.06</v>
      </c>
      <c r="J51" s="87">
        <v>4.05</v>
      </c>
      <c r="K51" s="87">
        <v>4.05</v>
      </c>
      <c r="L51" s="88">
        <v>-1.113</v>
      </c>
      <c r="M51" s="89">
        <v>177.14</v>
      </c>
      <c r="N51" s="89">
        <v>0.05</v>
      </c>
      <c r="O51" s="89">
        <v>0.05</v>
      </c>
    </row>
    <row r="52" spans="1:15" ht="25.5" x14ac:dyDescent="0.2">
      <c r="A52" s="79">
        <v>536</v>
      </c>
      <c r="B52" s="79">
        <v>536</v>
      </c>
      <c r="C52" s="80" t="s">
        <v>1166</v>
      </c>
      <c r="D52" s="79">
        <v>636</v>
      </c>
      <c r="E52" s="81">
        <v>636</v>
      </c>
      <c r="F52" s="80">
        <v>2189999997354</v>
      </c>
      <c r="G52" s="82" t="s">
        <v>824</v>
      </c>
      <c r="H52" s="86">
        <v>0</v>
      </c>
      <c r="I52" s="87">
        <v>433.65</v>
      </c>
      <c r="J52" s="87">
        <v>7.47</v>
      </c>
      <c r="K52" s="87">
        <v>7.47</v>
      </c>
      <c r="L52" s="88">
        <v>0</v>
      </c>
      <c r="M52" s="89">
        <v>0</v>
      </c>
      <c r="N52" s="89">
        <v>0</v>
      </c>
      <c r="O52" s="89">
        <v>0</v>
      </c>
    </row>
    <row r="53" spans="1:15" ht="12.75" x14ac:dyDescent="0.2">
      <c r="A53" s="79">
        <v>538</v>
      </c>
      <c r="B53" s="79">
        <v>538</v>
      </c>
      <c r="C53" s="80">
        <v>2198765295402</v>
      </c>
      <c r="D53" s="79">
        <v>786</v>
      </c>
      <c r="E53" s="81">
        <v>786</v>
      </c>
      <c r="F53" s="80">
        <v>2100041213572</v>
      </c>
      <c r="G53" s="82" t="s">
        <v>825</v>
      </c>
      <c r="H53" s="86">
        <v>0.127</v>
      </c>
      <c r="I53" s="87">
        <v>153.96</v>
      </c>
      <c r="J53" s="87">
        <v>6.11</v>
      </c>
      <c r="K53" s="87">
        <v>6.11</v>
      </c>
      <c r="L53" s="88">
        <v>-0.26700000000000002</v>
      </c>
      <c r="M53" s="89">
        <v>95.64</v>
      </c>
      <c r="N53" s="89">
        <v>0.05</v>
      </c>
      <c r="O53" s="89">
        <v>0.05</v>
      </c>
    </row>
    <row r="54" spans="1:15" ht="12.75" x14ac:dyDescent="0.2">
      <c r="A54" s="79">
        <v>539</v>
      </c>
      <c r="B54" s="79">
        <v>539</v>
      </c>
      <c r="C54" s="80">
        <v>2100040302060</v>
      </c>
      <c r="D54" s="79"/>
      <c r="E54" s="81"/>
      <c r="F54" s="80"/>
      <c r="G54" s="82" t="s">
        <v>1042</v>
      </c>
      <c r="H54" s="86">
        <v>4.2999999999999997E-2</v>
      </c>
      <c r="I54" s="87">
        <v>797.6</v>
      </c>
      <c r="J54" s="87">
        <v>2.3199999999999998</v>
      </c>
      <c r="K54" s="87">
        <v>2.3199999999999998</v>
      </c>
      <c r="L54" s="88">
        <v>0</v>
      </c>
      <c r="M54" s="89">
        <v>0</v>
      </c>
      <c r="N54" s="89">
        <v>0</v>
      </c>
      <c r="O54" s="89">
        <v>0</v>
      </c>
    </row>
    <row r="55" spans="1:15" ht="25.5" x14ac:dyDescent="0.2">
      <c r="A55" s="79">
        <v>541</v>
      </c>
      <c r="B55" s="79">
        <v>541</v>
      </c>
      <c r="C55" s="80" t="s">
        <v>1167</v>
      </c>
      <c r="D55" s="79">
        <v>678</v>
      </c>
      <c r="E55" s="81">
        <v>678</v>
      </c>
      <c r="F55" s="80" t="s">
        <v>1177</v>
      </c>
      <c r="G55" s="82" t="s">
        <v>1043</v>
      </c>
      <c r="H55" s="86">
        <v>2.254</v>
      </c>
      <c r="I55" s="87">
        <v>120.5</v>
      </c>
      <c r="J55" s="87">
        <v>1.8</v>
      </c>
      <c r="K55" s="87">
        <v>1.8</v>
      </c>
      <c r="L55" s="88">
        <v>-2.254</v>
      </c>
      <c r="M55" s="89">
        <v>129.1</v>
      </c>
      <c r="N55" s="89">
        <v>0.05</v>
      </c>
      <c r="O55" s="89">
        <v>0.05</v>
      </c>
    </row>
    <row r="56" spans="1:15" ht="25.5" x14ac:dyDescent="0.2">
      <c r="A56" s="79">
        <v>542</v>
      </c>
      <c r="B56" s="79">
        <v>542</v>
      </c>
      <c r="C56" s="80" t="s">
        <v>1168</v>
      </c>
      <c r="D56" s="79"/>
      <c r="E56" s="81"/>
      <c r="F56" s="80"/>
      <c r="G56" s="82" t="s">
        <v>1044</v>
      </c>
      <c r="H56" s="86">
        <v>2.99</v>
      </c>
      <c r="I56" s="87">
        <v>11478.53</v>
      </c>
      <c r="J56" s="87">
        <v>7.02</v>
      </c>
      <c r="K56" s="87">
        <v>7.02</v>
      </c>
      <c r="L56" s="88">
        <v>0</v>
      </c>
      <c r="M56" s="89">
        <v>0</v>
      </c>
      <c r="N56" s="89">
        <v>0</v>
      </c>
      <c r="O56" s="89">
        <v>0</v>
      </c>
    </row>
    <row r="57" spans="1:15" ht="38.25" x14ac:dyDescent="0.2">
      <c r="A57" s="79">
        <v>545</v>
      </c>
      <c r="B57" s="79">
        <v>545</v>
      </c>
      <c r="C57" s="80" t="s">
        <v>1169</v>
      </c>
      <c r="D57" s="79"/>
      <c r="E57" s="81"/>
      <c r="F57" s="80"/>
      <c r="G57" s="82" t="s">
        <v>1045</v>
      </c>
      <c r="H57" s="86">
        <v>0</v>
      </c>
      <c r="I57" s="87">
        <v>4465.8</v>
      </c>
      <c r="J57" s="87">
        <v>1.48</v>
      </c>
      <c r="K57" s="87">
        <v>1.48</v>
      </c>
      <c r="L57" s="88">
        <v>0</v>
      </c>
      <c r="M57" s="89">
        <v>0</v>
      </c>
      <c r="N57" s="89">
        <v>0</v>
      </c>
      <c r="O57" s="89">
        <v>0</v>
      </c>
    </row>
    <row r="58" spans="1:15" ht="25.5" x14ac:dyDescent="0.2">
      <c r="A58" s="79">
        <v>546</v>
      </c>
      <c r="B58" s="79">
        <v>546</v>
      </c>
      <c r="C58" s="80" t="s">
        <v>1170</v>
      </c>
      <c r="D58" s="79"/>
      <c r="E58" s="81"/>
      <c r="F58" s="80"/>
      <c r="G58" s="82" t="s">
        <v>1046</v>
      </c>
      <c r="H58" s="86">
        <v>3.7999999999999999E-2</v>
      </c>
      <c r="I58" s="87">
        <v>759.92</v>
      </c>
      <c r="J58" s="87">
        <v>3.88</v>
      </c>
      <c r="K58" s="87">
        <v>3.88</v>
      </c>
      <c r="L58" s="88">
        <v>0</v>
      </c>
      <c r="M58" s="89">
        <v>0</v>
      </c>
      <c r="N58" s="89">
        <v>0</v>
      </c>
      <c r="O58" s="89">
        <v>0</v>
      </c>
    </row>
    <row r="59" spans="1:15" ht="12.75" x14ac:dyDescent="0.2">
      <c r="A59" s="79">
        <v>547</v>
      </c>
      <c r="B59" s="79">
        <v>547</v>
      </c>
      <c r="C59" s="80">
        <v>2100040495610</v>
      </c>
      <c r="D59" s="79">
        <v>663</v>
      </c>
      <c r="E59" s="81">
        <v>663</v>
      </c>
      <c r="F59" s="80">
        <v>2100040495600</v>
      </c>
      <c r="G59" s="82" t="s">
        <v>831</v>
      </c>
      <c r="H59" s="86">
        <v>2E-3</v>
      </c>
      <c r="I59" s="87">
        <v>3.45</v>
      </c>
      <c r="J59" s="87">
        <v>3.28</v>
      </c>
      <c r="K59" s="87">
        <v>3.28</v>
      </c>
      <c r="L59" s="88">
        <v>0</v>
      </c>
      <c r="M59" s="89">
        <v>0</v>
      </c>
      <c r="N59" s="89">
        <v>0</v>
      </c>
      <c r="O59" s="89">
        <v>0</v>
      </c>
    </row>
    <row r="60" spans="1:15" ht="12.75" x14ac:dyDescent="0.2">
      <c r="A60" s="79">
        <v>548</v>
      </c>
      <c r="B60" s="79">
        <v>548</v>
      </c>
      <c r="C60" s="80">
        <v>2100040878007</v>
      </c>
      <c r="D60" s="79">
        <v>668</v>
      </c>
      <c r="E60" s="81">
        <v>668</v>
      </c>
      <c r="F60" s="80">
        <v>2100040878016</v>
      </c>
      <c r="G60" s="82" t="s">
        <v>1047</v>
      </c>
      <c r="H60" s="86">
        <v>0.188</v>
      </c>
      <c r="I60" s="87">
        <v>544.29</v>
      </c>
      <c r="J60" s="87">
        <v>2.87</v>
      </c>
      <c r="K60" s="87">
        <v>2.87</v>
      </c>
      <c r="L60" s="88">
        <v>0</v>
      </c>
      <c r="M60" s="89">
        <v>12518.74</v>
      </c>
      <c r="N60" s="89">
        <v>0.05</v>
      </c>
      <c r="O60" s="89">
        <v>0.05</v>
      </c>
    </row>
    <row r="61" spans="1:15" ht="12.75" x14ac:dyDescent="0.2">
      <c r="A61" s="79">
        <v>549</v>
      </c>
      <c r="B61" s="79">
        <v>549</v>
      </c>
      <c r="C61" s="80">
        <v>2199989639264</v>
      </c>
      <c r="D61" s="79">
        <v>651</v>
      </c>
      <c r="E61" s="81">
        <v>651</v>
      </c>
      <c r="F61" s="80">
        <v>2199989632384</v>
      </c>
      <c r="G61" s="82" t="s">
        <v>1048</v>
      </c>
      <c r="H61" s="86">
        <v>1.8</v>
      </c>
      <c r="I61" s="87">
        <v>19.98</v>
      </c>
      <c r="J61" s="87">
        <v>4.24</v>
      </c>
      <c r="K61" s="87">
        <v>4.24</v>
      </c>
      <c r="L61" s="88">
        <v>0</v>
      </c>
      <c r="M61" s="89">
        <v>0</v>
      </c>
      <c r="N61" s="89">
        <v>0</v>
      </c>
      <c r="O61" s="89">
        <v>0</v>
      </c>
    </row>
    <row r="62" spans="1:15" ht="12.75" x14ac:dyDescent="0.2">
      <c r="A62" s="79">
        <v>571</v>
      </c>
      <c r="B62" s="79">
        <v>571</v>
      </c>
      <c r="C62" s="80">
        <v>2100040067538</v>
      </c>
      <c r="D62" s="79">
        <v>665</v>
      </c>
      <c r="E62" s="81">
        <v>665</v>
      </c>
      <c r="F62" s="80">
        <v>2100040067529</v>
      </c>
      <c r="G62" s="82" t="s">
        <v>834</v>
      </c>
      <c r="H62" s="86">
        <v>0.11899999999999999</v>
      </c>
      <c r="I62" s="87">
        <v>110.83</v>
      </c>
      <c r="J62" s="87">
        <v>3.33</v>
      </c>
      <c r="K62" s="87">
        <v>3.33</v>
      </c>
      <c r="L62" s="88">
        <v>0</v>
      </c>
      <c r="M62" s="89">
        <v>0</v>
      </c>
      <c r="N62" s="89">
        <v>0</v>
      </c>
      <c r="O62" s="89">
        <v>0</v>
      </c>
    </row>
    <row r="63" spans="1:15" ht="12.75" x14ac:dyDescent="0.2">
      <c r="A63" s="79">
        <v>572</v>
      </c>
      <c r="B63" s="79">
        <v>572</v>
      </c>
      <c r="C63" s="80">
        <v>2199989635669</v>
      </c>
      <c r="D63" s="79">
        <v>652</v>
      </c>
      <c r="E63" s="81">
        <v>652</v>
      </c>
      <c r="F63" s="80">
        <v>2189999997390</v>
      </c>
      <c r="G63" s="82" t="s">
        <v>1049</v>
      </c>
      <c r="H63" s="86">
        <v>1.514</v>
      </c>
      <c r="I63" s="87">
        <v>3.6</v>
      </c>
      <c r="J63" s="87">
        <v>2.35</v>
      </c>
      <c r="K63" s="87">
        <v>2.35</v>
      </c>
      <c r="L63" s="88">
        <v>0</v>
      </c>
      <c r="M63" s="89">
        <v>0</v>
      </c>
      <c r="N63" s="89">
        <v>0</v>
      </c>
      <c r="O63" s="89">
        <v>0</v>
      </c>
    </row>
    <row r="64" spans="1:15" ht="12.75" x14ac:dyDescent="0.2">
      <c r="A64" s="79">
        <v>574</v>
      </c>
      <c r="B64" s="79">
        <v>574</v>
      </c>
      <c r="C64" s="80">
        <v>2199989614809</v>
      </c>
      <c r="D64" s="79">
        <v>653</v>
      </c>
      <c r="E64" s="81">
        <v>653</v>
      </c>
      <c r="F64" s="80">
        <v>2199989612769</v>
      </c>
      <c r="G64" s="82" t="s">
        <v>836</v>
      </c>
      <c r="H64" s="86">
        <v>1.55</v>
      </c>
      <c r="I64" s="87">
        <v>18.420000000000002</v>
      </c>
      <c r="J64" s="87">
        <v>1.58</v>
      </c>
      <c r="K64" s="87">
        <v>1.58</v>
      </c>
      <c r="L64" s="88">
        <v>0</v>
      </c>
      <c r="M64" s="89">
        <v>0</v>
      </c>
      <c r="N64" s="89">
        <v>0</v>
      </c>
      <c r="O64" s="89">
        <v>0</v>
      </c>
    </row>
    <row r="65" spans="1:15" ht="12.75" x14ac:dyDescent="0.2">
      <c r="A65" s="79">
        <v>575</v>
      </c>
      <c r="B65" s="79">
        <v>575</v>
      </c>
      <c r="C65" s="80">
        <v>2100041079171</v>
      </c>
      <c r="D65" s="79">
        <v>676</v>
      </c>
      <c r="E65" s="81">
        <v>676</v>
      </c>
      <c r="F65" s="80">
        <v>2100041079180</v>
      </c>
      <c r="G65" s="82" t="s">
        <v>837</v>
      </c>
      <c r="H65" s="86">
        <v>0.13400000000000001</v>
      </c>
      <c r="I65" s="87">
        <v>18.649999999999999</v>
      </c>
      <c r="J65" s="87">
        <v>1.39</v>
      </c>
      <c r="K65" s="87">
        <v>1.39</v>
      </c>
      <c r="L65" s="88">
        <v>0</v>
      </c>
      <c r="M65" s="89">
        <v>1492.13</v>
      </c>
      <c r="N65" s="89">
        <v>0.05</v>
      </c>
      <c r="O65" s="89">
        <v>0.05</v>
      </c>
    </row>
    <row r="66" spans="1:15" ht="12.75" x14ac:dyDescent="0.2">
      <c r="A66" s="79">
        <v>577</v>
      </c>
      <c r="B66" s="79">
        <v>577</v>
      </c>
      <c r="C66" s="80">
        <v>2100040719992</v>
      </c>
      <c r="D66" s="79">
        <v>661</v>
      </c>
      <c r="E66" s="81">
        <v>661</v>
      </c>
      <c r="F66" s="80">
        <v>2100040719983</v>
      </c>
      <c r="G66" s="82" t="s">
        <v>838</v>
      </c>
      <c r="H66" s="86">
        <v>0</v>
      </c>
      <c r="I66" s="87">
        <v>257.10000000000002</v>
      </c>
      <c r="J66" s="87">
        <v>1.0900000000000001</v>
      </c>
      <c r="K66" s="87">
        <v>1.0900000000000001</v>
      </c>
      <c r="L66" s="88">
        <v>0</v>
      </c>
      <c r="M66" s="89">
        <v>2031.13</v>
      </c>
      <c r="N66" s="89">
        <v>0.05</v>
      </c>
      <c r="O66" s="89">
        <v>0.05</v>
      </c>
    </row>
    <row r="67" spans="1:15" ht="12.75" x14ac:dyDescent="0.2">
      <c r="A67" s="79">
        <v>579</v>
      </c>
      <c r="B67" s="79">
        <v>579</v>
      </c>
      <c r="C67" s="80">
        <v>2100040485950</v>
      </c>
      <c r="D67" s="79">
        <v>670</v>
      </c>
      <c r="E67" s="81">
        <v>670</v>
      </c>
      <c r="F67" s="80">
        <v>2100040485940</v>
      </c>
      <c r="G67" s="82" t="s">
        <v>1050</v>
      </c>
      <c r="H67" s="86">
        <v>0.13300000000000001</v>
      </c>
      <c r="I67" s="87">
        <v>17.45</v>
      </c>
      <c r="J67" s="87">
        <v>1.33</v>
      </c>
      <c r="K67" s="87">
        <v>1.33</v>
      </c>
      <c r="L67" s="88">
        <v>0</v>
      </c>
      <c r="M67" s="89">
        <v>0</v>
      </c>
      <c r="N67" s="89">
        <v>0</v>
      </c>
      <c r="O67" s="89">
        <v>0</v>
      </c>
    </row>
    <row r="68" spans="1:15" ht="12.75" x14ac:dyDescent="0.2">
      <c r="A68" s="79">
        <v>580</v>
      </c>
      <c r="B68" s="79">
        <v>580</v>
      </c>
      <c r="C68" s="80">
        <v>2199989641937</v>
      </c>
      <c r="D68" s="79">
        <v>650</v>
      </c>
      <c r="E68" s="81">
        <v>650</v>
      </c>
      <c r="F68" s="80">
        <v>2189999997345</v>
      </c>
      <c r="G68" s="82" t="s">
        <v>1051</v>
      </c>
      <c r="H68" s="86">
        <v>2.4E-2</v>
      </c>
      <c r="I68" s="87">
        <v>3.07</v>
      </c>
      <c r="J68" s="87">
        <v>1.78</v>
      </c>
      <c r="K68" s="87">
        <v>1.78</v>
      </c>
      <c r="L68" s="88">
        <v>0</v>
      </c>
      <c r="M68" s="89">
        <v>0</v>
      </c>
      <c r="N68" s="89">
        <v>0</v>
      </c>
      <c r="O68" s="89">
        <v>0</v>
      </c>
    </row>
    <row r="69" spans="1:15" ht="12.75" x14ac:dyDescent="0.2">
      <c r="A69" s="79">
        <v>581</v>
      </c>
      <c r="B69" s="79">
        <v>581</v>
      </c>
      <c r="C69" s="80">
        <v>2100040609516</v>
      </c>
      <c r="D69" s="79">
        <v>662</v>
      </c>
      <c r="E69" s="81">
        <v>662</v>
      </c>
      <c r="F69" s="80">
        <v>2100040609507</v>
      </c>
      <c r="G69" s="82" t="s">
        <v>841</v>
      </c>
      <c r="H69" s="86">
        <v>0.85</v>
      </c>
      <c r="I69" s="87">
        <v>89.19</v>
      </c>
      <c r="J69" s="87">
        <v>1.21</v>
      </c>
      <c r="K69" s="87">
        <v>1.21</v>
      </c>
      <c r="L69" s="88">
        <v>-0.85</v>
      </c>
      <c r="M69" s="89">
        <v>535.14</v>
      </c>
      <c r="N69" s="89">
        <v>0.05</v>
      </c>
      <c r="O69" s="89">
        <v>0.05</v>
      </c>
    </row>
    <row r="70" spans="1:15" ht="12.75" x14ac:dyDescent="0.2">
      <c r="A70" s="79">
        <v>582</v>
      </c>
      <c r="B70" s="79">
        <v>582</v>
      </c>
      <c r="C70" s="80">
        <v>2100040694060</v>
      </c>
      <c r="D70" s="79">
        <v>666</v>
      </c>
      <c r="E70" s="81">
        <v>666</v>
      </c>
      <c r="F70" s="80">
        <v>2100040694051</v>
      </c>
      <c r="G70" s="82" t="s">
        <v>1052</v>
      </c>
      <c r="H70" s="86">
        <v>5.2050000000000001</v>
      </c>
      <c r="I70" s="87">
        <v>8.09</v>
      </c>
      <c r="J70" s="87">
        <v>1.48</v>
      </c>
      <c r="K70" s="87">
        <v>1.48</v>
      </c>
      <c r="L70" s="88">
        <v>-5.673</v>
      </c>
      <c r="M70" s="89">
        <v>464.99</v>
      </c>
      <c r="N70" s="89">
        <v>0.05</v>
      </c>
      <c r="O70" s="89">
        <v>0.05</v>
      </c>
    </row>
    <row r="71" spans="1:15" ht="12.75" x14ac:dyDescent="0.2">
      <c r="A71" s="79">
        <v>583</v>
      </c>
      <c r="B71" s="79">
        <v>583</v>
      </c>
      <c r="C71" s="80">
        <v>2198765146436</v>
      </c>
      <c r="D71" s="79">
        <v>659</v>
      </c>
      <c r="E71" s="81">
        <v>659</v>
      </c>
      <c r="F71" s="80">
        <v>2198765142992</v>
      </c>
      <c r="G71" s="82" t="s">
        <v>843</v>
      </c>
      <c r="H71" s="86">
        <v>1.484</v>
      </c>
      <c r="I71" s="87">
        <v>0</v>
      </c>
      <c r="J71" s="87">
        <v>2.2400000000000002</v>
      </c>
      <c r="K71" s="87">
        <v>2.2400000000000002</v>
      </c>
      <c r="L71" s="88">
        <v>0</v>
      </c>
      <c r="M71" s="89">
        <v>0</v>
      </c>
      <c r="N71" s="89">
        <v>0</v>
      </c>
      <c r="O71" s="89">
        <v>0</v>
      </c>
    </row>
    <row r="72" spans="1:15" ht="12.75" x14ac:dyDescent="0.2">
      <c r="A72" s="79">
        <v>584</v>
      </c>
      <c r="B72" s="79">
        <v>584</v>
      </c>
      <c r="C72" s="80">
        <v>2100040841771</v>
      </c>
      <c r="D72" s="79">
        <v>667</v>
      </c>
      <c r="E72" s="81">
        <v>667</v>
      </c>
      <c r="F72" s="80">
        <v>2100040841780</v>
      </c>
      <c r="G72" s="82" t="s">
        <v>844</v>
      </c>
      <c r="H72" s="86">
        <v>1.484</v>
      </c>
      <c r="I72" s="87">
        <v>22.73</v>
      </c>
      <c r="J72" s="87">
        <v>1.94</v>
      </c>
      <c r="K72" s="87">
        <v>1.94</v>
      </c>
      <c r="L72" s="88">
        <v>0</v>
      </c>
      <c r="M72" s="89">
        <v>396.66</v>
      </c>
      <c r="N72" s="89">
        <v>0.05</v>
      </c>
      <c r="O72" s="89">
        <v>0.05</v>
      </c>
    </row>
    <row r="73" spans="1:15" ht="12.75" x14ac:dyDescent="0.2">
      <c r="A73" s="79">
        <v>585</v>
      </c>
      <c r="B73" s="79">
        <v>585</v>
      </c>
      <c r="C73" s="80">
        <v>2100040960600</v>
      </c>
      <c r="D73" s="79">
        <v>684</v>
      </c>
      <c r="E73" s="81">
        <v>684</v>
      </c>
      <c r="F73" s="80">
        <v>2100040960619</v>
      </c>
      <c r="G73" s="82" t="s">
        <v>1053</v>
      </c>
      <c r="H73" s="86">
        <v>0.02</v>
      </c>
      <c r="I73" s="87">
        <v>89.32</v>
      </c>
      <c r="J73" s="87">
        <v>1.98</v>
      </c>
      <c r="K73" s="87">
        <v>1.98</v>
      </c>
      <c r="L73" s="88">
        <v>0</v>
      </c>
      <c r="M73" s="89">
        <v>4644.63</v>
      </c>
      <c r="N73" s="89">
        <v>0.05</v>
      </c>
      <c r="O73" s="89">
        <v>0.05</v>
      </c>
    </row>
    <row r="74" spans="1:15" ht="12.75" x14ac:dyDescent="0.2">
      <c r="A74" s="79">
        <v>586</v>
      </c>
      <c r="B74" s="79">
        <v>586</v>
      </c>
      <c r="C74" s="80">
        <v>2100040989413</v>
      </c>
      <c r="D74" s="79">
        <v>679</v>
      </c>
      <c r="E74" s="81">
        <v>679</v>
      </c>
      <c r="F74" s="80">
        <v>2100040989431</v>
      </c>
      <c r="G74" s="82" t="s">
        <v>1054</v>
      </c>
      <c r="H74" s="86">
        <v>0</v>
      </c>
      <c r="I74" s="87">
        <v>23.75</v>
      </c>
      <c r="J74" s="87">
        <v>1.28</v>
      </c>
      <c r="K74" s="87">
        <v>1.28</v>
      </c>
      <c r="L74" s="88">
        <v>0</v>
      </c>
      <c r="M74" s="89">
        <v>760</v>
      </c>
      <c r="N74" s="89">
        <v>0.05</v>
      </c>
      <c r="O74" s="89">
        <v>0.05</v>
      </c>
    </row>
    <row r="75" spans="1:15" ht="12.75" x14ac:dyDescent="0.2">
      <c r="A75" s="79">
        <v>587</v>
      </c>
      <c r="B75" s="79">
        <v>587</v>
      </c>
      <c r="C75" s="80">
        <v>2100041090096</v>
      </c>
      <c r="D75" s="79">
        <v>685</v>
      </c>
      <c r="E75" s="81">
        <v>685</v>
      </c>
      <c r="F75" s="80">
        <v>2100041090087</v>
      </c>
      <c r="G75" s="82" t="s">
        <v>847</v>
      </c>
      <c r="H75" s="86">
        <v>0</v>
      </c>
      <c r="I75" s="87">
        <v>31.04</v>
      </c>
      <c r="J75" s="87">
        <v>1.83</v>
      </c>
      <c r="K75" s="87">
        <v>1.83</v>
      </c>
      <c r="L75" s="88">
        <v>0</v>
      </c>
      <c r="M75" s="89">
        <v>2898.81</v>
      </c>
      <c r="N75" s="89">
        <v>0.05</v>
      </c>
      <c r="O75" s="89">
        <v>0.05</v>
      </c>
    </row>
    <row r="76" spans="1:15" ht="12.75" x14ac:dyDescent="0.2">
      <c r="A76" s="79">
        <v>588</v>
      </c>
      <c r="B76" s="79">
        <v>588</v>
      </c>
      <c r="C76" s="80">
        <v>2100041063650</v>
      </c>
      <c r="D76" s="79">
        <v>686</v>
      </c>
      <c r="E76" s="81">
        <v>686</v>
      </c>
      <c r="F76" s="80">
        <v>2100041063669</v>
      </c>
      <c r="G76" s="82" t="s">
        <v>1055</v>
      </c>
      <c r="H76" s="86">
        <v>2.4E-2</v>
      </c>
      <c r="I76" s="87">
        <v>10.09</v>
      </c>
      <c r="J76" s="87">
        <v>1.58</v>
      </c>
      <c r="K76" s="87">
        <v>1.58</v>
      </c>
      <c r="L76" s="88">
        <v>0</v>
      </c>
      <c r="M76" s="89">
        <v>672.67</v>
      </c>
      <c r="N76" s="89">
        <v>0.05</v>
      </c>
      <c r="O76" s="89">
        <v>0.05</v>
      </c>
    </row>
    <row r="77" spans="1:15" ht="12.75" x14ac:dyDescent="0.2">
      <c r="A77" s="79">
        <v>589</v>
      </c>
      <c r="B77" s="79">
        <v>589</v>
      </c>
      <c r="C77" s="81"/>
      <c r="D77" s="79">
        <v>687</v>
      </c>
      <c r="E77" s="81">
        <v>687</v>
      </c>
      <c r="F77" s="81"/>
      <c r="G77" s="82" t="s">
        <v>849</v>
      </c>
      <c r="H77" s="86">
        <v>0</v>
      </c>
      <c r="I77" s="87">
        <v>19.36</v>
      </c>
      <c r="J77" s="87">
        <v>1.68</v>
      </c>
      <c r="K77" s="87">
        <v>1.68</v>
      </c>
      <c r="L77" s="88">
        <v>0</v>
      </c>
      <c r="M77" s="89">
        <v>387.13</v>
      </c>
      <c r="N77" s="89">
        <v>0.05</v>
      </c>
      <c r="O77" s="89">
        <v>0.05</v>
      </c>
    </row>
    <row r="78" spans="1:15" ht="12.75" x14ac:dyDescent="0.2">
      <c r="A78" s="79">
        <v>590</v>
      </c>
      <c r="B78" s="79">
        <v>590</v>
      </c>
      <c r="C78" s="80">
        <v>2100041200253</v>
      </c>
      <c r="D78" s="79">
        <v>649</v>
      </c>
      <c r="E78" s="81">
        <v>649</v>
      </c>
      <c r="F78" s="80">
        <v>2100041200262</v>
      </c>
      <c r="G78" s="82" t="s">
        <v>1056</v>
      </c>
      <c r="H78" s="86">
        <v>0</v>
      </c>
      <c r="I78" s="87">
        <v>8.73</v>
      </c>
      <c r="J78" s="87">
        <v>3.92</v>
      </c>
      <c r="K78" s="87">
        <v>3.92</v>
      </c>
      <c r="L78" s="88">
        <v>0</v>
      </c>
      <c r="M78" s="89">
        <v>891.64</v>
      </c>
      <c r="N78" s="89">
        <v>0.05</v>
      </c>
      <c r="O78" s="89">
        <v>0.05</v>
      </c>
    </row>
    <row r="79" spans="1:15" ht="25.5" x14ac:dyDescent="0.2">
      <c r="A79" s="79">
        <v>593</v>
      </c>
      <c r="B79" s="79">
        <v>593</v>
      </c>
      <c r="C79" s="80" t="s">
        <v>1171</v>
      </c>
      <c r="D79" s="79"/>
      <c r="E79" s="81"/>
      <c r="F79" s="80"/>
      <c r="G79" s="82" t="s">
        <v>1057</v>
      </c>
      <c r="H79" s="86">
        <v>1.8220000000000001</v>
      </c>
      <c r="I79" s="87">
        <v>0</v>
      </c>
      <c r="J79" s="87">
        <v>6.88</v>
      </c>
      <c r="K79" s="87">
        <v>6.88</v>
      </c>
      <c r="L79" s="88">
        <v>0</v>
      </c>
      <c r="M79" s="89">
        <v>0</v>
      </c>
      <c r="N79" s="89">
        <v>0</v>
      </c>
      <c r="O79" s="89">
        <v>0</v>
      </c>
    </row>
    <row r="80" spans="1:15" ht="38.25" x14ac:dyDescent="0.2">
      <c r="A80" s="79">
        <v>594</v>
      </c>
      <c r="B80" s="79">
        <v>594</v>
      </c>
      <c r="C80" s="80" t="s">
        <v>1172</v>
      </c>
      <c r="D80" s="79"/>
      <c r="E80" s="81"/>
      <c r="F80" s="80"/>
      <c r="G80" s="82" t="s">
        <v>852</v>
      </c>
      <c r="H80" s="86">
        <v>1.73</v>
      </c>
      <c r="I80" s="87">
        <v>374.4</v>
      </c>
      <c r="J80" s="87">
        <v>9.65</v>
      </c>
      <c r="K80" s="87">
        <v>9.65</v>
      </c>
      <c r="L80" s="88">
        <v>0</v>
      </c>
      <c r="M80" s="89">
        <v>0</v>
      </c>
      <c r="N80" s="89">
        <v>0</v>
      </c>
      <c r="O80" s="89">
        <v>0</v>
      </c>
    </row>
    <row r="81" spans="1:15" ht="12.75" x14ac:dyDescent="0.2">
      <c r="A81" s="79">
        <v>620</v>
      </c>
      <c r="B81" s="79">
        <v>620</v>
      </c>
      <c r="C81" s="80">
        <v>2199989611348</v>
      </c>
      <c r="D81" s="79"/>
      <c r="E81" s="81"/>
      <c r="F81" s="80"/>
      <c r="G81" s="82" t="s">
        <v>853</v>
      </c>
      <c r="H81" s="86">
        <v>1.8149999999999999</v>
      </c>
      <c r="I81" s="87">
        <v>249.6</v>
      </c>
      <c r="J81" s="87">
        <v>3.4</v>
      </c>
      <c r="K81" s="87">
        <v>3.4</v>
      </c>
      <c r="L81" s="88">
        <v>0</v>
      </c>
      <c r="M81" s="89">
        <v>0</v>
      </c>
      <c r="N81" s="89">
        <v>0</v>
      </c>
      <c r="O81" s="89">
        <v>0</v>
      </c>
    </row>
    <row r="82" spans="1:15" ht="12.75" x14ac:dyDescent="0.2">
      <c r="A82" s="79">
        <v>622</v>
      </c>
      <c r="B82" s="79">
        <v>622</v>
      </c>
      <c r="C82" s="80">
        <v>2199989609970</v>
      </c>
      <c r="D82" s="79"/>
      <c r="E82" s="81"/>
      <c r="F82" s="80"/>
      <c r="G82" s="82" t="s">
        <v>1058</v>
      </c>
      <c r="H82" s="86">
        <v>2.8610000000000002</v>
      </c>
      <c r="I82" s="87">
        <v>124.8</v>
      </c>
      <c r="J82" s="87">
        <v>11.15</v>
      </c>
      <c r="K82" s="87">
        <v>11.15</v>
      </c>
      <c r="L82" s="88">
        <v>0</v>
      </c>
      <c r="M82" s="89">
        <v>0</v>
      </c>
      <c r="N82" s="89">
        <v>0</v>
      </c>
      <c r="O82" s="89">
        <v>0</v>
      </c>
    </row>
    <row r="83" spans="1:15" ht="25.5" x14ac:dyDescent="0.2">
      <c r="A83" s="79">
        <v>623</v>
      </c>
      <c r="B83" s="79">
        <v>623</v>
      </c>
      <c r="C83" s="80" t="s">
        <v>1173</v>
      </c>
      <c r="D83" s="79"/>
      <c r="E83" s="81"/>
      <c r="F83" s="80"/>
      <c r="G83" s="82" t="s">
        <v>855</v>
      </c>
      <c r="H83" s="86">
        <v>0.127</v>
      </c>
      <c r="I83" s="87">
        <v>0</v>
      </c>
      <c r="J83" s="87">
        <v>4.93</v>
      </c>
      <c r="K83" s="87">
        <v>4.93</v>
      </c>
      <c r="L83" s="88">
        <v>0</v>
      </c>
      <c r="M83" s="89">
        <v>0</v>
      </c>
      <c r="N83" s="89">
        <v>0</v>
      </c>
      <c r="O83" s="89">
        <v>0</v>
      </c>
    </row>
    <row r="84" spans="1:15" ht="12.75" x14ac:dyDescent="0.2">
      <c r="A84" s="79">
        <v>625</v>
      </c>
      <c r="B84" s="79">
        <v>625</v>
      </c>
      <c r="C84" s="80">
        <v>2100040983990</v>
      </c>
      <c r="D84" s="79">
        <v>658</v>
      </c>
      <c r="E84" s="81">
        <v>658</v>
      </c>
      <c r="F84" s="80">
        <v>2199989641360</v>
      </c>
      <c r="G84" s="82" t="s">
        <v>856</v>
      </c>
      <c r="H84" s="86">
        <v>3.202</v>
      </c>
      <c r="I84" s="87">
        <v>1.24</v>
      </c>
      <c r="J84" s="87">
        <v>1.8</v>
      </c>
      <c r="K84" s="87">
        <v>1.8</v>
      </c>
      <c r="L84" s="88">
        <v>-3.202</v>
      </c>
      <c r="M84" s="89">
        <v>123.56</v>
      </c>
      <c r="N84" s="89">
        <v>0.05</v>
      </c>
      <c r="O84" s="89">
        <v>0.05</v>
      </c>
    </row>
    <row r="85" spans="1:15" ht="12.75" x14ac:dyDescent="0.2">
      <c r="A85" s="79">
        <v>627</v>
      </c>
      <c r="B85" s="79">
        <v>627</v>
      </c>
      <c r="C85" s="80">
        <v>2100041072798</v>
      </c>
      <c r="D85" s="79">
        <v>646</v>
      </c>
      <c r="E85" s="81">
        <v>646</v>
      </c>
      <c r="F85" s="80">
        <v>2100041072803</v>
      </c>
      <c r="G85" s="82" t="s">
        <v>1059</v>
      </c>
      <c r="H85" s="86">
        <v>0.24199999999999999</v>
      </c>
      <c r="I85" s="87">
        <v>2.2599999999999998</v>
      </c>
      <c r="J85" s="87">
        <v>1.22</v>
      </c>
      <c r="K85" s="87">
        <v>1.22</v>
      </c>
      <c r="L85" s="88">
        <v>-0.24199999999999999</v>
      </c>
      <c r="M85" s="89">
        <v>451.07</v>
      </c>
      <c r="N85" s="89">
        <v>0.05</v>
      </c>
      <c r="O85" s="89">
        <v>0.05</v>
      </c>
    </row>
    <row r="86" spans="1:15" ht="12.75" x14ac:dyDescent="0.2">
      <c r="A86" s="79">
        <v>628</v>
      </c>
      <c r="B86" s="79">
        <v>628</v>
      </c>
      <c r="C86" s="80">
        <v>2100041078805</v>
      </c>
      <c r="D86" s="79">
        <v>645</v>
      </c>
      <c r="E86" s="81">
        <v>645</v>
      </c>
      <c r="F86" s="80">
        <v>2100041078814</v>
      </c>
      <c r="G86" s="82" t="s">
        <v>858</v>
      </c>
      <c r="H86" s="86">
        <v>6.0999999999999999E-2</v>
      </c>
      <c r="I86" s="87">
        <v>1.85</v>
      </c>
      <c r="J86" s="87">
        <v>1.61</v>
      </c>
      <c r="K86" s="87">
        <v>1.61</v>
      </c>
      <c r="L86" s="88">
        <v>-0.114</v>
      </c>
      <c r="M86" s="89">
        <v>402.83</v>
      </c>
      <c r="N86" s="89">
        <v>0.05</v>
      </c>
      <c r="O86" s="89">
        <v>0.05</v>
      </c>
    </row>
    <row r="87" spans="1:15" ht="12.75" x14ac:dyDescent="0.2">
      <c r="A87" s="79">
        <v>629</v>
      </c>
      <c r="B87" s="79">
        <v>629</v>
      </c>
      <c r="C87" s="80">
        <v>2100041089700</v>
      </c>
      <c r="D87" s="79">
        <v>644</v>
      </c>
      <c r="E87" s="81">
        <v>644</v>
      </c>
      <c r="F87" s="80">
        <v>2100041089685</v>
      </c>
      <c r="G87" s="82" t="s">
        <v>859</v>
      </c>
      <c r="H87" s="86">
        <v>0.13100000000000001</v>
      </c>
      <c r="I87" s="87">
        <v>4.3899999999999997</v>
      </c>
      <c r="J87" s="87">
        <v>1.58</v>
      </c>
      <c r="K87" s="87">
        <v>1.58</v>
      </c>
      <c r="L87" s="88">
        <v>-0.13100000000000001</v>
      </c>
      <c r="M87" s="89">
        <v>955.66</v>
      </c>
      <c r="N87" s="89">
        <v>0.05</v>
      </c>
      <c r="O87" s="89">
        <v>0.05</v>
      </c>
    </row>
    <row r="88" spans="1:15" ht="12.75" x14ac:dyDescent="0.2">
      <c r="A88" s="79">
        <v>631</v>
      </c>
      <c r="B88" s="79">
        <v>631</v>
      </c>
      <c r="C88" s="80">
        <v>2100041080121</v>
      </c>
      <c r="D88" s="79">
        <v>643</v>
      </c>
      <c r="E88" s="81">
        <v>643</v>
      </c>
      <c r="F88" s="80">
        <v>2100041080130</v>
      </c>
      <c r="G88" s="82" t="s">
        <v>1060</v>
      </c>
      <c r="H88" s="86">
        <v>0.64800000000000002</v>
      </c>
      <c r="I88" s="87">
        <v>8.1</v>
      </c>
      <c r="J88" s="87">
        <v>2.52</v>
      </c>
      <c r="K88" s="87">
        <v>2.52</v>
      </c>
      <c r="L88" s="88">
        <v>0</v>
      </c>
      <c r="M88" s="89">
        <v>404.93</v>
      </c>
      <c r="N88" s="89">
        <v>0.05</v>
      </c>
      <c r="O88" s="89">
        <v>0.05</v>
      </c>
    </row>
    <row r="89" spans="1:15" ht="12.75" x14ac:dyDescent="0.2">
      <c r="A89" s="79">
        <v>632</v>
      </c>
      <c r="B89" s="79">
        <v>632</v>
      </c>
      <c r="C89" s="80">
        <v>2100041080140</v>
      </c>
      <c r="D89" s="79">
        <v>642</v>
      </c>
      <c r="E89" s="81">
        <v>642</v>
      </c>
      <c r="F89" s="80">
        <v>2100041080177</v>
      </c>
      <c r="G89" s="82" t="s">
        <v>1061</v>
      </c>
      <c r="H89" s="86">
        <v>0.80100000000000005</v>
      </c>
      <c r="I89" s="87">
        <v>8.19</v>
      </c>
      <c r="J89" s="87">
        <v>3.02</v>
      </c>
      <c r="K89" s="87">
        <v>3.02</v>
      </c>
      <c r="L89" s="88">
        <v>0</v>
      </c>
      <c r="M89" s="89">
        <v>409.47</v>
      </c>
      <c r="N89" s="89">
        <v>0.05</v>
      </c>
      <c r="O89" s="89">
        <v>0.05</v>
      </c>
    </row>
    <row r="90" spans="1:15" ht="12.75" x14ac:dyDescent="0.2">
      <c r="A90" s="79">
        <v>760</v>
      </c>
      <c r="B90" s="79">
        <v>760</v>
      </c>
      <c r="C90" s="80">
        <v>2100041324775</v>
      </c>
      <c r="D90" s="79"/>
      <c r="E90" s="81"/>
      <c r="F90" s="80"/>
      <c r="G90" s="82" t="s">
        <v>1062</v>
      </c>
      <c r="H90" s="86">
        <v>0.13400000000000001</v>
      </c>
      <c r="I90" s="87">
        <v>1252.48</v>
      </c>
      <c r="J90" s="87">
        <v>2.86</v>
      </c>
      <c r="K90" s="87">
        <v>2.86</v>
      </c>
      <c r="L90" s="88">
        <v>0</v>
      </c>
      <c r="M90" s="89">
        <v>0</v>
      </c>
      <c r="N90" s="89">
        <v>0</v>
      </c>
      <c r="O90" s="89">
        <v>0</v>
      </c>
    </row>
    <row r="91" spans="1:15" ht="25.5" x14ac:dyDescent="0.2">
      <c r="A91" s="79">
        <v>880</v>
      </c>
      <c r="B91" s="79">
        <v>880</v>
      </c>
      <c r="C91" s="80" t="s">
        <v>1174</v>
      </c>
      <c r="D91" s="79">
        <v>601</v>
      </c>
      <c r="E91" s="81">
        <v>601</v>
      </c>
      <c r="F91" s="80">
        <v>2189999998739</v>
      </c>
      <c r="G91" s="82" t="s">
        <v>1063</v>
      </c>
      <c r="H91" s="86">
        <v>0</v>
      </c>
      <c r="I91" s="87">
        <v>0</v>
      </c>
      <c r="J91" s="87">
        <v>2.76</v>
      </c>
      <c r="K91" s="87">
        <v>2.76</v>
      </c>
      <c r="L91" s="88">
        <v>-0.89600000000000002</v>
      </c>
      <c r="M91" s="89">
        <v>0</v>
      </c>
      <c r="N91" s="89">
        <v>0.05</v>
      </c>
      <c r="O91" s="89">
        <v>0.05</v>
      </c>
    </row>
    <row r="92" spans="1:15" ht="12.75" x14ac:dyDescent="0.2">
      <c r="A92" s="79">
        <v>882</v>
      </c>
      <c r="B92" s="79">
        <v>882</v>
      </c>
      <c r="C92" s="80">
        <v>2100041103391</v>
      </c>
      <c r="D92" s="79">
        <v>790</v>
      </c>
      <c r="E92" s="81">
        <v>790</v>
      </c>
      <c r="F92" s="80">
        <v>2100041103407</v>
      </c>
      <c r="G92" s="82" t="s">
        <v>863</v>
      </c>
      <c r="H92" s="86">
        <v>0.11799999999999999</v>
      </c>
      <c r="I92" s="87">
        <v>1.78</v>
      </c>
      <c r="J92" s="87">
        <v>1.67</v>
      </c>
      <c r="K92" s="87">
        <v>1.67</v>
      </c>
      <c r="L92" s="88">
        <v>-0.16400000000000001</v>
      </c>
      <c r="M92" s="89">
        <v>423.18</v>
      </c>
      <c r="N92" s="89">
        <v>0.05</v>
      </c>
      <c r="O92" s="89">
        <v>0.05</v>
      </c>
    </row>
    <row r="93" spans="1:15" ht="12.75" x14ac:dyDescent="0.2">
      <c r="A93" s="79">
        <v>883</v>
      </c>
      <c r="B93" s="79">
        <v>883</v>
      </c>
      <c r="C93" s="80">
        <v>2100041105593</v>
      </c>
      <c r="D93" s="79">
        <v>940</v>
      </c>
      <c r="E93" s="81">
        <v>940</v>
      </c>
      <c r="F93" s="80">
        <v>2100041105609</v>
      </c>
      <c r="G93" s="82" t="s">
        <v>864</v>
      </c>
      <c r="H93" s="86">
        <v>3.431</v>
      </c>
      <c r="I93" s="87">
        <v>7.72</v>
      </c>
      <c r="J93" s="87">
        <v>1.92</v>
      </c>
      <c r="K93" s="87">
        <v>1.92</v>
      </c>
      <c r="L93" s="88">
        <v>0</v>
      </c>
      <c r="M93" s="89">
        <v>1102.22</v>
      </c>
      <c r="N93" s="89">
        <v>0.05</v>
      </c>
      <c r="O93" s="89">
        <v>0.05</v>
      </c>
    </row>
    <row r="94" spans="1:15" ht="12.75" x14ac:dyDescent="0.2">
      <c r="A94" s="79">
        <v>884</v>
      </c>
      <c r="B94" s="79">
        <v>884</v>
      </c>
      <c r="C94" s="80">
        <v>2100041113229</v>
      </c>
      <c r="D94" s="79">
        <v>791</v>
      </c>
      <c r="E94" s="81">
        <v>791</v>
      </c>
      <c r="F94" s="80">
        <v>2100041113247</v>
      </c>
      <c r="G94" s="82" t="s">
        <v>865</v>
      </c>
      <c r="H94" s="86">
        <v>2.7709999999999999</v>
      </c>
      <c r="I94" s="87">
        <v>4.8</v>
      </c>
      <c r="J94" s="87">
        <v>1.98</v>
      </c>
      <c r="K94" s="87">
        <v>1.98</v>
      </c>
      <c r="L94" s="88">
        <v>0</v>
      </c>
      <c r="M94" s="89">
        <v>424.89</v>
      </c>
      <c r="N94" s="89">
        <v>0.05</v>
      </c>
      <c r="O94" s="89">
        <v>0.05</v>
      </c>
    </row>
    <row r="95" spans="1:15" ht="12.75" x14ac:dyDescent="0.2">
      <c r="A95" s="79">
        <v>885</v>
      </c>
      <c r="B95" s="79">
        <v>885</v>
      </c>
      <c r="C95" s="80">
        <v>2100041113326</v>
      </c>
      <c r="D95" s="79">
        <v>792</v>
      </c>
      <c r="E95" s="81">
        <v>792</v>
      </c>
      <c r="F95" s="80">
        <v>2100041113335</v>
      </c>
      <c r="G95" s="82" t="s">
        <v>866</v>
      </c>
      <c r="H95" s="86">
        <v>3.2589999999999999</v>
      </c>
      <c r="I95" s="87">
        <v>2.2200000000000002</v>
      </c>
      <c r="J95" s="87">
        <v>7.27</v>
      </c>
      <c r="K95" s="87">
        <v>7.27</v>
      </c>
      <c r="L95" s="88">
        <v>0</v>
      </c>
      <c r="M95" s="89">
        <v>505.24</v>
      </c>
      <c r="N95" s="89">
        <v>0.05</v>
      </c>
      <c r="O95" s="89">
        <v>0.05</v>
      </c>
    </row>
    <row r="96" spans="1:15" ht="12.75" x14ac:dyDescent="0.2">
      <c r="A96" s="79">
        <v>886</v>
      </c>
      <c r="B96" s="79">
        <v>886</v>
      </c>
      <c r="C96" s="80">
        <v>2100041115787</v>
      </c>
      <c r="D96" s="79">
        <v>793</v>
      </c>
      <c r="E96" s="81">
        <v>793</v>
      </c>
      <c r="F96" s="80">
        <v>2100041115796</v>
      </c>
      <c r="G96" s="82" t="s">
        <v>1064</v>
      </c>
      <c r="H96" s="86">
        <v>5.1820000000000004</v>
      </c>
      <c r="I96" s="87">
        <v>5.34</v>
      </c>
      <c r="J96" s="87">
        <v>4.33</v>
      </c>
      <c r="K96" s="87">
        <v>4.33</v>
      </c>
      <c r="L96" s="88">
        <v>0</v>
      </c>
      <c r="M96" s="89">
        <v>972.59</v>
      </c>
      <c r="N96" s="89">
        <v>0.05</v>
      </c>
      <c r="O96" s="89">
        <v>0.05</v>
      </c>
    </row>
    <row r="97" spans="1:15" ht="12.75" x14ac:dyDescent="0.2">
      <c r="A97" s="79">
        <v>888</v>
      </c>
      <c r="B97" s="79">
        <v>888</v>
      </c>
      <c r="C97" s="80">
        <v>2100041120350</v>
      </c>
      <c r="D97" s="79">
        <v>942</v>
      </c>
      <c r="E97" s="81">
        <v>942</v>
      </c>
      <c r="F97" s="80">
        <v>2100041120360</v>
      </c>
      <c r="G97" s="82" t="s">
        <v>868</v>
      </c>
      <c r="H97" s="86">
        <v>0.83799999999999997</v>
      </c>
      <c r="I97" s="87">
        <v>3.67</v>
      </c>
      <c r="J97" s="87">
        <v>2.97</v>
      </c>
      <c r="K97" s="87">
        <v>2.97</v>
      </c>
      <c r="L97" s="88">
        <v>-0.83799999999999997</v>
      </c>
      <c r="M97" s="89">
        <v>798.11</v>
      </c>
      <c r="N97" s="89">
        <v>0.05</v>
      </c>
      <c r="O97" s="89">
        <v>0.05</v>
      </c>
    </row>
    <row r="98" spans="1:15" ht="12.75" x14ac:dyDescent="0.2">
      <c r="A98" s="79">
        <v>463</v>
      </c>
      <c r="B98" s="79">
        <v>463</v>
      </c>
      <c r="C98" s="80">
        <v>2100041136537</v>
      </c>
      <c r="D98" s="79">
        <v>943</v>
      </c>
      <c r="E98" s="81">
        <v>943</v>
      </c>
      <c r="F98" s="80">
        <v>2100041136546</v>
      </c>
      <c r="G98" s="82" t="s">
        <v>1065</v>
      </c>
      <c r="H98" s="86">
        <v>2.5299999999999998</v>
      </c>
      <c r="I98" s="87">
        <v>2.13</v>
      </c>
      <c r="J98" s="87">
        <v>3.4</v>
      </c>
      <c r="K98" s="87">
        <v>3.4</v>
      </c>
      <c r="L98" s="88">
        <v>0</v>
      </c>
      <c r="M98" s="89">
        <v>639.38</v>
      </c>
      <c r="N98" s="89">
        <v>0.05</v>
      </c>
      <c r="O98" s="89">
        <v>0.05</v>
      </c>
    </row>
    <row r="99" spans="1:15" ht="12.75" x14ac:dyDescent="0.2">
      <c r="A99" s="79">
        <v>890</v>
      </c>
      <c r="B99" s="79">
        <v>890</v>
      </c>
      <c r="C99" s="80">
        <v>2100041142372</v>
      </c>
      <c r="D99" s="79">
        <v>944</v>
      </c>
      <c r="E99" s="81">
        <v>944</v>
      </c>
      <c r="F99" s="80">
        <v>2100041142381</v>
      </c>
      <c r="G99" s="82" t="s">
        <v>1066</v>
      </c>
      <c r="H99" s="86">
        <v>7.0000000000000001E-3</v>
      </c>
      <c r="I99" s="87">
        <v>205.4</v>
      </c>
      <c r="J99" s="87">
        <v>2.08</v>
      </c>
      <c r="K99" s="87">
        <v>2.08</v>
      </c>
      <c r="L99" s="88">
        <v>-7.0000000000000001E-3</v>
      </c>
      <c r="M99" s="89">
        <v>1317.5</v>
      </c>
      <c r="N99" s="89">
        <v>0.05</v>
      </c>
      <c r="O99" s="89">
        <v>0.05</v>
      </c>
    </row>
    <row r="100" spans="1:15" ht="12.75" x14ac:dyDescent="0.2">
      <c r="A100" s="79">
        <v>891</v>
      </c>
      <c r="B100" s="79">
        <v>891</v>
      </c>
      <c r="C100" s="80">
        <v>2100041150763</v>
      </c>
      <c r="D100" s="79">
        <v>945</v>
      </c>
      <c r="E100" s="81">
        <v>945</v>
      </c>
      <c r="F100" s="80">
        <v>2100041150772</v>
      </c>
      <c r="G100" s="82" t="s">
        <v>1067</v>
      </c>
      <c r="H100" s="86">
        <v>6.0999999999999999E-2</v>
      </c>
      <c r="I100" s="87">
        <v>1.95</v>
      </c>
      <c r="J100" s="87">
        <v>3.43</v>
      </c>
      <c r="K100" s="87">
        <v>3.43</v>
      </c>
      <c r="L100" s="88">
        <v>0</v>
      </c>
      <c r="M100" s="89">
        <v>488.32</v>
      </c>
      <c r="N100" s="89">
        <v>0.05</v>
      </c>
      <c r="O100" s="89">
        <v>0.05</v>
      </c>
    </row>
    <row r="101" spans="1:15" ht="12.75" x14ac:dyDescent="0.2">
      <c r="A101" s="79">
        <v>892</v>
      </c>
      <c r="B101" s="79">
        <v>892</v>
      </c>
      <c r="C101" s="80">
        <v>2100041150781</v>
      </c>
      <c r="D101" s="79">
        <v>946</v>
      </c>
      <c r="E101" s="81">
        <v>946</v>
      </c>
      <c r="F101" s="80">
        <v>2100041150790</v>
      </c>
      <c r="G101" s="82" t="s">
        <v>1068</v>
      </c>
      <c r="H101" s="86">
        <v>5.5119999999999996</v>
      </c>
      <c r="I101" s="87">
        <v>4.05</v>
      </c>
      <c r="J101" s="87">
        <v>9.51</v>
      </c>
      <c r="K101" s="87">
        <v>9.51</v>
      </c>
      <c r="L101" s="88">
        <v>0</v>
      </c>
      <c r="M101" s="89">
        <v>404.59</v>
      </c>
      <c r="N101" s="89">
        <v>0.05</v>
      </c>
      <c r="O101" s="89">
        <v>0.05</v>
      </c>
    </row>
    <row r="102" spans="1:15" ht="12.75" x14ac:dyDescent="0.2">
      <c r="A102" s="79">
        <v>893</v>
      </c>
      <c r="B102" s="79">
        <v>893</v>
      </c>
      <c r="C102" s="80">
        <v>2100041150833</v>
      </c>
      <c r="D102" s="79">
        <v>947</v>
      </c>
      <c r="E102" s="81">
        <v>947</v>
      </c>
      <c r="F102" s="80">
        <v>2100041150842</v>
      </c>
      <c r="G102" s="82" t="s">
        <v>1069</v>
      </c>
      <c r="H102" s="86">
        <v>3.9780000000000002</v>
      </c>
      <c r="I102" s="87">
        <v>2.2000000000000002</v>
      </c>
      <c r="J102" s="87">
        <v>6.48</v>
      </c>
      <c r="K102" s="87">
        <v>6.48</v>
      </c>
      <c r="L102" s="88">
        <v>0</v>
      </c>
      <c r="M102" s="89">
        <v>461.01</v>
      </c>
      <c r="N102" s="89">
        <v>0.05</v>
      </c>
      <c r="O102" s="89">
        <v>0.05</v>
      </c>
    </row>
    <row r="103" spans="1:15" ht="12.75" x14ac:dyDescent="0.2">
      <c r="A103" s="79">
        <v>894</v>
      </c>
      <c r="B103" s="79">
        <v>894</v>
      </c>
      <c r="C103" s="80">
        <v>2100041172093</v>
      </c>
      <c r="D103" s="79">
        <v>948</v>
      </c>
      <c r="E103" s="81">
        <v>948</v>
      </c>
      <c r="F103" s="80">
        <v>2100041172109</v>
      </c>
      <c r="G103" s="82" t="s">
        <v>1070</v>
      </c>
      <c r="H103" s="86">
        <v>0</v>
      </c>
      <c r="I103" s="87">
        <v>6.94</v>
      </c>
      <c r="J103" s="87">
        <v>1.92</v>
      </c>
      <c r="K103" s="87">
        <v>1.92</v>
      </c>
      <c r="L103" s="88">
        <v>0</v>
      </c>
      <c r="M103" s="89">
        <v>444.23</v>
      </c>
      <c r="N103" s="89">
        <v>0.05</v>
      </c>
      <c r="O103" s="89">
        <v>0.05</v>
      </c>
    </row>
    <row r="104" spans="1:15" ht="12.75" x14ac:dyDescent="0.2">
      <c r="A104" s="79">
        <v>895</v>
      </c>
      <c r="B104" s="79">
        <v>895</v>
      </c>
      <c r="C104" s="80">
        <v>2100041172075</v>
      </c>
      <c r="D104" s="79">
        <v>949</v>
      </c>
      <c r="E104" s="81">
        <v>949</v>
      </c>
      <c r="F104" s="80">
        <v>2100041172084</v>
      </c>
      <c r="G104" s="82" t="s">
        <v>875</v>
      </c>
      <c r="H104" s="86">
        <v>0.12</v>
      </c>
      <c r="I104" s="87">
        <v>2.4700000000000002</v>
      </c>
      <c r="J104" s="87">
        <v>1.7</v>
      </c>
      <c r="K104" s="87">
        <v>1.7</v>
      </c>
      <c r="L104" s="88">
        <v>-0.12</v>
      </c>
      <c r="M104" s="89">
        <v>494.67</v>
      </c>
      <c r="N104" s="89">
        <v>0.05</v>
      </c>
      <c r="O104" s="89">
        <v>0.05</v>
      </c>
    </row>
    <row r="105" spans="1:15" ht="12.75" x14ac:dyDescent="0.2">
      <c r="A105" s="79">
        <v>896</v>
      </c>
      <c r="B105" s="79">
        <v>896</v>
      </c>
      <c r="C105" s="80">
        <v>2100041195090</v>
      </c>
      <c r="D105" s="79">
        <v>950</v>
      </c>
      <c r="E105" s="81">
        <v>950</v>
      </c>
      <c r="F105" s="80">
        <v>2100041195106</v>
      </c>
      <c r="G105" s="82" t="s">
        <v>1071</v>
      </c>
      <c r="H105" s="86">
        <v>0</v>
      </c>
      <c r="I105" s="87">
        <v>10.69</v>
      </c>
      <c r="J105" s="87">
        <v>3.25</v>
      </c>
      <c r="K105" s="87">
        <v>3.25</v>
      </c>
      <c r="L105" s="88">
        <v>0</v>
      </c>
      <c r="M105" s="89">
        <v>406.12</v>
      </c>
      <c r="N105" s="89">
        <v>0.05</v>
      </c>
      <c r="O105" s="89">
        <v>0.05</v>
      </c>
    </row>
    <row r="106" spans="1:15" ht="12.75" x14ac:dyDescent="0.2">
      <c r="A106" s="79">
        <v>897</v>
      </c>
      <c r="B106" s="79">
        <v>897</v>
      </c>
      <c r="C106" s="80">
        <v>2100041197887</v>
      </c>
      <c r="D106" s="79">
        <v>951</v>
      </c>
      <c r="E106" s="81">
        <v>951</v>
      </c>
      <c r="F106" s="80">
        <v>2100041197896</v>
      </c>
      <c r="G106" s="82" t="s">
        <v>1072</v>
      </c>
      <c r="H106" s="86">
        <v>0</v>
      </c>
      <c r="I106" s="87">
        <v>2.1800000000000002</v>
      </c>
      <c r="J106" s="87">
        <v>3.44</v>
      </c>
      <c r="K106" s="87">
        <v>3.44</v>
      </c>
      <c r="L106" s="88">
        <v>0</v>
      </c>
      <c r="M106" s="89">
        <v>419.35</v>
      </c>
      <c r="N106" s="89">
        <v>0.05</v>
      </c>
      <c r="O106" s="89">
        <v>0.05</v>
      </c>
    </row>
    <row r="107" spans="1:15" ht="12.75" x14ac:dyDescent="0.2">
      <c r="A107" s="79">
        <v>898</v>
      </c>
      <c r="B107" s="79">
        <v>898</v>
      </c>
      <c r="C107" s="80">
        <v>2100041197869</v>
      </c>
      <c r="D107" s="79">
        <v>952</v>
      </c>
      <c r="E107" s="81">
        <v>952</v>
      </c>
      <c r="F107" s="80">
        <v>2100041197878</v>
      </c>
      <c r="G107" s="82" t="s">
        <v>1073</v>
      </c>
      <c r="H107" s="86">
        <v>0</v>
      </c>
      <c r="I107" s="87">
        <v>10.29</v>
      </c>
      <c r="J107" s="87">
        <v>2.13</v>
      </c>
      <c r="K107" s="87">
        <v>2.13</v>
      </c>
      <c r="L107" s="88">
        <v>0</v>
      </c>
      <c r="M107" s="89">
        <v>822.85</v>
      </c>
      <c r="N107" s="89">
        <v>0.05</v>
      </c>
      <c r="O107" s="89">
        <v>0.05</v>
      </c>
    </row>
    <row r="108" spans="1:15" ht="12.75" x14ac:dyDescent="0.2">
      <c r="A108" s="79">
        <v>899</v>
      </c>
      <c r="B108" s="79">
        <v>899</v>
      </c>
      <c r="C108" s="80">
        <v>2100041201318</v>
      </c>
      <c r="D108" s="79">
        <v>953</v>
      </c>
      <c r="E108" s="81">
        <v>953</v>
      </c>
      <c r="F108" s="80">
        <v>2100041201327</v>
      </c>
      <c r="G108" s="82" t="s">
        <v>1074</v>
      </c>
      <c r="H108" s="86">
        <v>0</v>
      </c>
      <c r="I108" s="87">
        <v>2.04</v>
      </c>
      <c r="J108" s="87">
        <v>1.52</v>
      </c>
      <c r="K108" s="87">
        <v>1.52</v>
      </c>
      <c r="L108" s="88">
        <v>0</v>
      </c>
      <c r="M108" s="89">
        <v>734.43</v>
      </c>
      <c r="N108" s="89">
        <v>0.05</v>
      </c>
      <c r="O108" s="89">
        <v>0.05</v>
      </c>
    </row>
    <row r="109" spans="1:15" ht="12.75" x14ac:dyDescent="0.2">
      <c r="A109" s="79">
        <v>900</v>
      </c>
      <c r="B109" s="79">
        <v>900</v>
      </c>
      <c r="C109" s="80">
        <v>2100041201293</v>
      </c>
      <c r="D109" s="79">
        <v>954</v>
      </c>
      <c r="E109" s="81">
        <v>954</v>
      </c>
      <c r="F109" s="80">
        <v>2100041201309</v>
      </c>
      <c r="G109" s="82" t="s">
        <v>1075</v>
      </c>
      <c r="H109" s="86">
        <v>0.13</v>
      </c>
      <c r="I109" s="87">
        <v>1.55</v>
      </c>
      <c r="J109" s="87">
        <v>5.31</v>
      </c>
      <c r="K109" s="87">
        <v>5.31</v>
      </c>
      <c r="L109" s="88">
        <v>0</v>
      </c>
      <c r="M109" s="89">
        <v>637.38</v>
      </c>
      <c r="N109" s="89">
        <v>0.05</v>
      </c>
      <c r="O109" s="89">
        <v>0.05</v>
      </c>
    </row>
    <row r="110" spans="1:15" ht="12.75" x14ac:dyDescent="0.2">
      <c r="A110" s="79">
        <v>901</v>
      </c>
      <c r="B110" s="79">
        <v>901</v>
      </c>
      <c r="C110" s="80">
        <v>2100041212221</v>
      </c>
      <c r="D110" s="79">
        <v>955</v>
      </c>
      <c r="E110" s="81">
        <v>955</v>
      </c>
      <c r="F110" s="80">
        <v>2100041212230</v>
      </c>
      <c r="G110" s="82" t="s">
        <v>1076</v>
      </c>
      <c r="H110" s="86">
        <v>0.80100000000000005</v>
      </c>
      <c r="I110" s="87">
        <v>122.96</v>
      </c>
      <c r="J110" s="87">
        <v>2.09</v>
      </c>
      <c r="K110" s="87">
        <v>2.09</v>
      </c>
      <c r="L110" s="88">
        <v>0</v>
      </c>
      <c r="M110" s="89">
        <v>1229.6300000000001</v>
      </c>
      <c r="N110" s="89">
        <v>0.05</v>
      </c>
      <c r="O110" s="89">
        <v>0.05</v>
      </c>
    </row>
    <row r="111" spans="1:15" ht="12.75" x14ac:dyDescent="0.2">
      <c r="A111" s="79">
        <v>902</v>
      </c>
      <c r="B111" s="79">
        <v>902</v>
      </c>
      <c r="C111" s="80">
        <v>2100041221059</v>
      </c>
      <c r="D111" s="79">
        <v>956</v>
      </c>
      <c r="E111" s="81">
        <v>956</v>
      </c>
      <c r="F111" s="80">
        <v>2100041221068</v>
      </c>
      <c r="G111" s="82" t="s">
        <v>882</v>
      </c>
      <c r="H111" s="86">
        <v>7.0000000000000001E-3</v>
      </c>
      <c r="I111" s="87">
        <v>10.02</v>
      </c>
      <c r="J111" s="87">
        <v>1.7</v>
      </c>
      <c r="K111" s="87">
        <v>1.7</v>
      </c>
      <c r="L111" s="88">
        <v>-7.0000000000000001E-3</v>
      </c>
      <c r="M111" s="89">
        <v>400.77</v>
      </c>
      <c r="N111" s="89">
        <v>0.05</v>
      </c>
      <c r="O111" s="89">
        <v>0.05</v>
      </c>
    </row>
    <row r="112" spans="1:15" ht="12.75" x14ac:dyDescent="0.2">
      <c r="A112" s="79">
        <v>903</v>
      </c>
      <c r="B112" s="79">
        <v>903</v>
      </c>
      <c r="C112" s="80">
        <v>2100041230833</v>
      </c>
      <c r="D112" s="79">
        <v>957</v>
      </c>
      <c r="E112" s="81">
        <v>957</v>
      </c>
      <c r="F112" s="80">
        <v>2100041230842</v>
      </c>
      <c r="G112" s="82" t="s">
        <v>1077</v>
      </c>
      <c r="H112" s="86">
        <v>5.0860000000000003</v>
      </c>
      <c r="I112" s="87">
        <v>2.5299999999999998</v>
      </c>
      <c r="J112" s="87">
        <v>9.9499999999999993</v>
      </c>
      <c r="K112" s="87">
        <v>9.9499999999999993</v>
      </c>
      <c r="L112" s="88">
        <v>0</v>
      </c>
      <c r="M112" s="89">
        <v>1819.84</v>
      </c>
      <c r="N112" s="89">
        <v>0.05</v>
      </c>
      <c r="O112" s="89">
        <v>0.05</v>
      </c>
    </row>
    <row r="113" spans="1:15" ht="12.75" x14ac:dyDescent="0.2">
      <c r="A113" s="79">
        <v>904</v>
      </c>
      <c r="B113" s="79">
        <v>904</v>
      </c>
      <c r="C113" s="80">
        <v>2100041240344</v>
      </c>
      <c r="D113" s="79">
        <v>958</v>
      </c>
      <c r="E113" s="81">
        <v>958</v>
      </c>
      <c r="F113" s="80">
        <v>2100041240353</v>
      </c>
      <c r="G113" s="82" t="s">
        <v>1078</v>
      </c>
      <c r="H113" s="86">
        <v>4.3739999999999997</v>
      </c>
      <c r="I113" s="87">
        <v>1.01</v>
      </c>
      <c r="J113" s="87">
        <v>4.3</v>
      </c>
      <c r="K113" s="87">
        <v>4.3</v>
      </c>
      <c r="L113" s="88">
        <v>0</v>
      </c>
      <c r="M113" s="89">
        <v>405.91</v>
      </c>
      <c r="N113" s="89">
        <v>0.05</v>
      </c>
      <c r="O113" s="89">
        <v>0.05</v>
      </c>
    </row>
    <row r="114" spans="1:15" ht="12.75" x14ac:dyDescent="0.2">
      <c r="A114" s="79">
        <v>905</v>
      </c>
      <c r="B114" s="79">
        <v>905</v>
      </c>
      <c r="C114" s="80">
        <v>2100041251258</v>
      </c>
      <c r="D114" s="79">
        <v>959</v>
      </c>
      <c r="E114" s="81">
        <v>959</v>
      </c>
      <c r="F114" s="80">
        <v>2100041251267</v>
      </c>
      <c r="G114" s="82" t="s">
        <v>1079</v>
      </c>
      <c r="H114" s="86">
        <v>0.13</v>
      </c>
      <c r="I114" s="87">
        <v>4.07</v>
      </c>
      <c r="J114" s="87">
        <v>3.08</v>
      </c>
      <c r="K114" s="87">
        <v>3.08</v>
      </c>
      <c r="L114" s="88">
        <v>0</v>
      </c>
      <c r="M114" s="89">
        <v>539.48</v>
      </c>
      <c r="N114" s="89">
        <v>0.05</v>
      </c>
      <c r="O114" s="89">
        <v>0.05</v>
      </c>
    </row>
    <row r="115" spans="1:15" ht="12.75" x14ac:dyDescent="0.2">
      <c r="A115" s="79">
        <v>906</v>
      </c>
      <c r="B115" s="79">
        <v>906</v>
      </c>
      <c r="C115" s="80">
        <v>2100041251276</v>
      </c>
      <c r="D115" s="79">
        <v>960</v>
      </c>
      <c r="E115" s="81">
        <v>960</v>
      </c>
      <c r="F115" s="80">
        <v>2100041251285</v>
      </c>
      <c r="G115" s="82" t="s">
        <v>1080</v>
      </c>
      <c r="H115" s="86">
        <v>0.13</v>
      </c>
      <c r="I115" s="87">
        <v>8.44</v>
      </c>
      <c r="J115" s="87">
        <v>3.08</v>
      </c>
      <c r="K115" s="87">
        <v>3.08</v>
      </c>
      <c r="L115" s="88">
        <v>0</v>
      </c>
      <c r="M115" s="89">
        <v>1043.82</v>
      </c>
      <c r="N115" s="89">
        <v>0.05</v>
      </c>
      <c r="O115" s="89">
        <v>0.05</v>
      </c>
    </row>
    <row r="116" spans="1:15" ht="12.75" x14ac:dyDescent="0.2">
      <c r="A116" s="79">
        <v>907</v>
      </c>
      <c r="B116" s="79">
        <v>907</v>
      </c>
      <c r="C116" s="80">
        <v>2100041254969</v>
      </c>
      <c r="D116" s="79">
        <v>961</v>
      </c>
      <c r="E116" s="81">
        <v>961</v>
      </c>
      <c r="F116" s="80">
        <v>2100041254978</v>
      </c>
      <c r="G116" s="82" t="s">
        <v>1081</v>
      </c>
      <c r="H116" s="86">
        <v>0.129</v>
      </c>
      <c r="I116" s="87">
        <v>1.51</v>
      </c>
      <c r="J116" s="87">
        <v>3.46</v>
      </c>
      <c r="K116" s="87">
        <v>3.46</v>
      </c>
      <c r="L116" s="88">
        <v>0</v>
      </c>
      <c r="M116" s="89">
        <v>512.4</v>
      </c>
      <c r="N116" s="89">
        <v>0.05</v>
      </c>
      <c r="O116" s="89">
        <v>0.05</v>
      </c>
    </row>
    <row r="117" spans="1:15" ht="12.75" x14ac:dyDescent="0.2">
      <c r="A117" s="79">
        <v>908</v>
      </c>
      <c r="B117" s="79">
        <v>908</v>
      </c>
      <c r="C117" s="80">
        <v>2100041257250</v>
      </c>
      <c r="D117" s="79">
        <v>962</v>
      </c>
      <c r="E117" s="81">
        <v>962</v>
      </c>
      <c r="F117" s="80">
        <v>2100041257269</v>
      </c>
      <c r="G117" s="82" t="s">
        <v>1082</v>
      </c>
      <c r="H117" s="86">
        <v>0.88600000000000001</v>
      </c>
      <c r="I117" s="87">
        <v>2.58</v>
      </c>
      <c r="J117" s="87">
        <v>3.06</v>
      </c>
      <c r="K117" s="87">
        <v>3.06</v>
      </c>
      <c r="L117" s="88">
        <v>0</v>
      </c>
      <c r="M117" s="89">
        <v>430.55</v>
      </c>
      <c r="N117" s="89">
        <v>0.05</v>
      </c>
      <c r="O117" s="89">
        <v>0.05</v>
      </c>
    </row>
    <row r="118" spans="1:15" ht="12.75" x14ac:dyDescent="0.2">
      <c r="A118" s="79">
        <v>909</v>
      </c>
      <c r="B118" s="79">
        <v>909</v>
      </c>
      <c r="C118" s="80">
        <v>2100041258591</v>
      </c>
      <c r="D118" s="79">
        <v>963</v>
      </c>
      <c r="E118" s="81">
        <v>963</v>
      </c>
      <c r="F118" s="80">
        <v>2100041258607</v>
      </c>
      <c r="G118" s="82" t="s">
        <v>1083</v>
      </c>
      <c r="H118" s="86">
        <v>6.5000000000000002E-2</v>
      </c>
      <c r="I118" s="87">
        <v>4.4800000000000004</v>
      </c>
      <c r="J118" s="87">
        <v>3.64</v>
      </c>
      <c r="K118" s="87">
        <v>3.64</v>
      </c>
      <c r="L118" s="88">
        <v>0</v>
      </c>
      <c r="M118" s="89">
        <v>447.56</v>
      </c>
      <c r="N118" s="89">
        <v>0.05</v>
      </c>
      <c r="O118" s="89">
        <v>0.05</v>
      </c>
    </row>
    <row r="119" spans="1:15" ht="12.75" x14ac:dyDescent="0.2">
      <c r="A119" s="79">
        <v>910</v>
      </c>
      <c r="B119" s="79">
        <v>910</v>
      </c>
      <c r="C119" s="80">
        <v>2100041252819</v>
      </c>
      <c r="D119" s="79">
        <v>964</v>
      </c>
      <c r="E119" s="81">
        <v>964</v>
      </c>
      <c r="F119" s="80">
        <v>2100041252837</v>
      </c>
      <c r="G119" s="82" t="s">
        <v>1084</v>
      </c>
      <c r="H119" s="86">
        <v>0.83699999999999997</v>
      </c>
      <c r="I119" s="87">
        <v>3.83</v>
      </c>
      <c r="J119" s="87">
        <v>2.68</v>
      </c>
      <c r="K119" s="87">
        <v>2.68</v>
      </c>
      <c r="L119" s="88">
        <v>0</v>
      </c>
      <c r="M119" s="89">
        <v>411.25</v>
      </c>
      <c r="N119" s="89">
        <v>0.05</v>
      </c>
      <c r="O119" s="89">
        <v>0.05</v>
      </c>
    </row>
    <row r="120" spans="1:15" ht="12.75" x14ac:dyDescent="0.2">
      <c r="A120" s="79">
        <v>911</v>
      </c>
      <c r="B120" s="79">
        <v>911</v>
      </c>
      <c r="C120" s="80">
        <v>2100041260304</v>
      </c>
      <c r="D120" s="79">
        <v>965</v>
      </c>
      <c r="E120" s="81">
        <v>965</v>
      </c>
      <c r="F120" s="80">
        <v>2100041260313</v>
      </c>
      <c r="G120" s="82" t="s">
        <v>1085</v>
      </c>
      <c r="H120" s="86">
        <v>2.5030000000000001</v>
      </c>
      <c r="I120" s="87">
        <v>8.2799999999999994</v>
      </c>
      <c r="J120" s="87">
        <v>3.68</v>
      </c>
      <c r="K120" s="87">
        <v>3.68</v>
      </c>
      <c r="L120" s="88">
        <v>0</v>
      </c>
      <c r="M120" s="89">
        <v>2485.04</v>
      </c>
      <c r="N120" s="89">
        <v>0.05</v>
      </c>
      <c r="O120" s="89">
        <v>0.05</v>
      </c>
    </row>
    <row r="121" spans="1:15" ht="12.75" x14ac:dyDescent="0.2">
      <c r="A121" s="79">
        <v>912</v>
      </c>
      <c r="B121" s="79">
        <v>912</v>
      </c>
      <c r="C121" s="80">
        <v>2100041260331</v>
      </c>
      <c r="D121" s="79">
        <v>966</v>
      </c>
      <c r="E121" s="81">
        <v>966</v>
      </c>
      <c r="F121" s="80">
        <v>2100041260340</v>
      </c>
      <c r="G121" s="82" t="s">
        <v>1086</v>
      </c>
      <c r="H121" s="86">
        <v>2.4</v>
      </c>
      <c r="I121" s="87">
        <v>1.95</v>
      </c>
      <c r="J121" s="87">
        <v>4.12</v>
      </c>
      <c r="K121" s="87">
        <v>4.12</v>
      </c>
      <c r="L121" s="88">
        <v>0</v>
      </c>
      <c r="M121" s="89">
        <v>423.88</v>
      </c>
      <c r="N121" s="89">
        <v>0.05</v>
      </c>
      <c r="O121" s="89">
        <v>0.05</v>
      </c>
    </row>
    <row r="122" spans="1:15" ht="12.75" x14ac:dyDescent="0.2">
      <c r="A122" s="79">
        <v>913</v>
      </c>
      <c r="B122" s="79">
        <v>913</v>
      </c>
      <c r="C122" s="80">
        <v>2100041260651</v>
      </c>
      <c r="D122" s="79">
        <v>967</v>
      </c>
      <c r="E122" s="81">
        <v>967</v>
      </c>
      <c r="F122" s="80">
        <v>2100041260660</v>
      </c>
      <c r="G122" s="82" t="s">
        <v>1087</v>
      </c>
      <c r="H122" s="86">
        <v>0</v>
      </c>
      <c r="I122" s="87">
        <v>0.87</v>
      </c>
      <c r="J122" s="87">
        <v>3.06</v>
      </c>
      <c r="K122" s="87">
        <v>3.06</v>
      </c>
      <c r="L122" s="88">
        <v>0</v>
      </c>
      <c r="M122" s="89">
        <v>427.1</v>
      </c>
      <c r="N122" s="89">
        <v>0.05</v>
      </c>
      <c r="O122" s="89">
        <v>0.05</v>
      </c>
    </row>
    <row r="123" spans="1:15" ht="12.75" x14ac:dyDescent="0.2">
      <c r="A123" s="79">
        <v>914</v>
      </c>
      <c r="B123" s="79">
        <v>914</v>
      </c>
      <c r="C123" s="80">
        <v>2100041260633</v>
      </c>
      <c r="D123" s="79">
        <v>968</v>
      </c>
      <c r="E123" s="81">
        <v>968</v>
      </c>
      <c r="F123" s="80">
        <v>2100041260642</v>
      </c>
      <c r="G123" s="82" t="s">
        <v>1088</v>
      </c>
      <c r="H123" s="86">
        <v>0</v>
      </c>
      <c r="I123" s="87">
        <v>41.74</v>
      </c>
      <c r="J123" s="87">
        <v>3.07</v>
      </c>
      <c r="K123" s="87">
        <v>3.07</v>
      </c>
      <c r="L123" s="88">
        <v>0</v>
      </c>
      <c r="M123" s="89">
        <v>1938.74</v>
      </c>
      <c r="N123" s="89">
        <v>0.05</v>
      </c>
      <c r="O123" s="89">
        <v>0.05</v>
      </c>
    </row>
    <row r="124" spans="1:15" ht="12.75" x14ac:dyDescent="0.2">
      <c r="A124" s="79">
        <v>915</v>
      </c>
      <c r="B124" s="79">
        <v>915</v>
      </c>
      <c r="C124" s="80">
        <v>2100041264080</v>
      </c>
      <c r="D124" s="79">
        <v>969</v>
      </c>
      <c r="E124" s="81">
        <v>969</v>
      </c>
      <c r="F124" s="80">
        <v>2100041264099</v>
      </c>
      <c r="G124" s="82" t="s">
        <v>1089</v>
      </c>
      <c r="H124" s="86">
        <v>2.4</v>
      </c>
      <c r="I124" s="87">
        <v>0.96</v>
      </c>
      <c r="J124" s="87">
        <v>4.3099999999999996</v>
      </c>
      <c r="K124" s="87">
        <v>4.3099999999999996</v>
      </c>
      <c r="L124" s="88">
        <v>0</v>
      </c>
      <c r="M124" s="89">
        <v>818.86</v>
      </c>
      <c r="N124" s="89">
        <v>0.05</v>
      </c>
      <c r="O124" s="89">
        <v>0.05</v>
      </c>
    </row>
    <row r="125" spans="1:15" ht="12.75" x14ac:dyDescent="0.2">
      <c r="A125" s="79">
        <v>916</v>
      </c>
      <c r="B125" s="79">
        <v>916</v>
      </c>
      <c r="C125" s="80">
        <v>2100041265516</v>
      </c>
      <c r="D125" s="79">
        <v>970</v>
      </c>
      <c r="E125" s="81">
        <v>970</v>
      </c>
      <c r="F125" s="80">
        <v>2100041265525</v>
      </c>
      <c r="G125" s="82" t="s">
        <v>1090</v>
      </c>
      <c r="H125" s="86">
        <v>2.5760000000000001</v>
      </c>
      <c r="I125" s="87">
        <v>21.46</v>
      </c>
      <c r="J125" s="87">
        <v>3.4</v>
      </c>
      <c r="K125" s="87">
        <v>3.4</v>
      </c>
      <c r="L125" s="88">
        <v>0</v>
      </c>
      <c r="M125" s="89">
        <v>1716.96</v>
      </c>
      <c r="N125" s="89">
        <v>0.05</v>
      </c>
      <c r="O125" s="89">
        <v>0.05</v>
      </c>
    </row>
    <row r="126" spans="1:15" ht="12.75" x14ac:dyDescent="0.2">
      <c r="A126" s="79">
        <v>917</v>
      </c>
      <c r="B126" s="79">
        <v>917</v>
      </c>
      <c r="C126" s="80">
        <v>2100041265809</v>
      </c>
      <c r="D126" s="79">
        <v>971</v>
      </c>
      <c r="E126" s="81">
        <v>971</v>
      </c>
      <c r="F126" s="80">
        <v>2100041265818</v>
      </c>
      <c r="G126" s="82" t="s">
        <v>896</v>
      </c>
      <c r="H126" s="86">
        <v>0</v>
      </c>
      <c r="I126" s="87">
        <v>104.12</v>
      </c>
      <c r="J126" s="87">
        <v>2.36</v>
      </c>
      <c r="K126" s="87">
        <v>2.36</v>
      </c>
      <c r="L126" s="88">
        <v>0</v>
      </c>
      <c r="M126" s="89">
        <v>1221.67</v>
      </c>
      <c r="N126" s="89">
        <v>0.05</v>
      </c>
      <c r="O126" s="89">
        <v>0.05</v>
      </c>
    </row>
    <row r="127" spans="1:15" ht="12.75" x14ac:dyDescent="0.2">
      <c r="A127" s="79">
        <v>918</v>
      </c>
      <c r="B127" s="79">
        <v>918</v>
      </c>
      <c r="C127" s="80">
        <v>2100041267912</v>
      </c>
      <c r="D127" s="79">
        <v>972</v>
      </c>
      <c r="E127" s="81">
        <v>972</v>
      </c>
      <c r="F127" s="80">
        <v>2100041267930</v>
      </c>
      <c r="G127" s="82" t="s">
        <v>1091</v>
      </c>
      <c r="H127" s="86">
        <v>0</v>
      </c>
      <c r="I127" s="87">
        <v>3.66</v>
      </c>
      <c r="J127" s="87">
        <v>3.07</v>
      </c>
      <c r="K127" s="87">
        <v>3.07</v>
      </c>
      <c r="L127" s="88">
        <v>0</v>
      </c>
      <c r="M127" s="89">
        <v>732.8</v>
      </c>
      <c r="N127" s="89">
        <v>0.05</v>
      </c>
      <c r="O127" s="89">
        <v>0.05</v>
      </c>
    </row>
    <row r="128" spans="1:15" ht="12.75" x14ac:dyDescent="0.2">
      <c r="A128" s="79">
        <v>919</v>
      </c>
      <c r="B128" s="79">
        <v>919</v>
      </c>
      <c r="C128" s="80">
        <v>2100041268837</v>
      </c>
      <c r="D128" s="79">
        <v>973</v>
      </c>
      <c r="E128" s="81">
        <v>973</v>
      </c>
      <c r="F128" s="80">
        <v>2100041268846</v>
      </c>
      <c r="G128" s="82" t="s">
        <v>1092</v>
      </c>
      <c r="H128" s="86">
        <v>5.0860000000000003</v>
      </c>
      <c r="I128" s="87">
        <v>3.32</v>
      </c>
      <c r="J128" s="87">
        <v>3.06</v>
      </c>
      <c r="K128" s="87">
        <v>3.06</v>
      </c>
      <c r="L128" s="88">
        <v>0</v>
      </c>
      <c r="M128" s="89">
        <v>664.4</v>
      </c>
      <c r="N128" s="89">
        <v>0.05</v>
      </c>
      <c r="O128" s="89">
        <v>0.05</v>
      </c>
    </row>
    <row r="129" spans="1:15" ht="12.75" x14ac:dyDescent="0.2">
      <c r="A129" s="79">
        <v>920</v>
      </c>
      <c r="B129" s="79">
        <v>920</v>
      </c>
      <c r="C129" s="80">
        <v>2100041269812</v>
      </c>
      <c r="D129" s="79">
        <v>974</v>
      </c>
      <c r="E129" s="81">
        <v>974</v>
      </c>
      <c r="F129" s="80">
        <v>2100041269821</v>
      </c>
      <c r="G129" s="82" t="s">
        <v>1093</v>
      </c>
      <c r="H129" s="86">
        <v>0.8</v>
      </c>
      <c r="I129" s="87">
        <v>1.05</v>
      </c>
      <c r="J129" s="87">
        <v>2.4500000000000002</v>
      </c>
      <c r="K129" s="87">
        <v>2.4500000000000002</v>
      </c>
      <c r="L129" s="88">
        <v>0</v>
      </c>
      <c r="M129" s="89">
        <v>522.79</v>
      </c>
      <c r="N129" s="89">
        <v>0.05</v>
      </c>
      <c r="O129" s="89">
        <v>0.05</v>
      </c>
    </row>
    <row r="130" spans="1:15" ht="12.75" x14ac:dyDescent="0.2">
      <c r="A130" s="79">
        <v>2614</v>
      </c>
      <c r="B130" s="79" t="s">
        <v>1178</v>
      </c>
      <c r="C130" s="80">
        <v>2614</v>
      </c>
      <c r="D130" s="79"/>
      <c r="E130" s="79" t="s">
        <v>1178</v>
      </c>
      <c r="F130" s="80"/>
      <c r="G130" s="82" t="s">
        <v>1094</v>
      </c>
      <c r="H130" s="86">
        <v>0.21</v>
      </c>
      <c r="I130" s="87">
        <v>0</v>
      </c>
      <c r="J130" s="87">
        <v>11.25</v>
      </c>
      <c r="K130" s="87">
        <v>11.25</v>
      </c>
      <c r="L130" s="88">
        <v>0</v>
      </c>
      <c r="M130" s="89">
        <v>0</v>
      </c>
      <c r="N130" s="89">
        <v>0</v>
      </c>
      <c r="O130" s="89">
        <v>0</v>
      </c>
    </row>
    <row r="131" spans="1:15" ht="12.75" x14ac:dyDescent="0.2">
      <c r="A131" s="79">
        <v>7051</v>
      </c>
      <c r="B131" s="79" t="s">
        <v>1178</v>
      </c>
      <c r="C131" s="80">
        <v>7051</v>
      </c>
      <c r="D131" s="79" t="s">
        <v>1315</v>
      </c>
      <c r="E131" s="81" t="s">
        <v>1178</v>
      </c>
      <c r="F131" s="80">
        <v>7051</v>
      </c>
      <c r="G131" s="82" t="s">
        <v>1095</v>
      </c>
      <c r="H131" s="86">
        <v>0</v>
      </c>
      <c r="I131" s="87">
        <v>0</v>
      </c>
      <c r="J131" s="87">
        <v>2.19</v>
      </c>
      <c r="K131" s="87">
        <v>2.19</v>
      </c>
      <c r="L131" s="88">
        <v>0</v>
      </c>
      <c r="M131" s="89">
        <v>0</v>
      </c>
      <c r="N131" s="89">
        <v>0</v>
      </c>
      <c r="O131" s="89">
        <v>0</v>
      </c>
    </row>
    <row r="132" spans="1:15" ht="12.75" x14ac:dyDescent="0.2">
      <c r="A132" s="79">
        <v>7159</v>
      </c>
      <c r="B132" s="79" t="s">
        <v>1178</v>
      </c>
      <c r="C132" s="80">
        <v>7159</v>
      </c>
      <c r="D132" s="79" t="s">
        <v>1316</v>
      </c>
      <c r="E132" s="81" t="s">
        <v>1178</v>
      </c>
      <c r="F132" s="80">
        <v>7159</v>
      </c>
      <c r="G132" s="82" t="s">
        <v>1096</v>
      </c>
      <c r="H132" s="86">
        <v>4.8000000000000001E-2</v>
      </c>
      <c r="I132" s="87">
        <v>9.48</v>
      </c>
      <c r="J132" s="87">
        <v>1.67</v>
      </c>
      <c r="K132" s="87">
        <v>1.67</v>
      </c>
      <c r="L132" s="88">
        <v>-3.7999999999999999E-2</v>
      </c>
      <c r="M132" s="89">
        <v>266.25</v>
      </c>
      <c r="N132" s="89">
        <v>0.05</v>
      </c>
      <c r="O132" s="89">
        <v>0.05</v>
      </c>
    </row>
    <row r="133" spans="1:15" ht="12.75" x14ac:dyDescent="0.2">
      <c r="A133" s="79">
        <v>7163</v>
      </c>
      <c r="B133" s="79" t="s">
        <v>1178</v>
      </c>
      <c r="C133" s="80">
        <v>7163</v>
      </c>
      <c r="D133" s="79" t="s">
        <v>1317</v>
      </c>
      <c r="E133" s="81" t="s">
        <v>1178</v>
      </c>
      <c r="F133" s="80">
        <v>7163</v>
      </c>
      <c r="G133" s="82" t="s">
        <v>1097</v>
      </c>
      <c r="H133" s="86">
        <v>0</v>
      </c>
      <c r="I133" s="87">
        <v>16.11</v>
      </c>
      <c r="J133" s="87">
        <v>1.84</v>
      </c>
      <c r="K133" s="87">
        <v>1.84</v>
      </c>
      <c r="L133" s="88">
        <v>0</v>
      </c>
      <c r="M133" s="89">
        <v>452.31</v>
      </c>
      <c r="N133" s="89">
        <v>0.05</v>
      </c>
      <c r="O133" s="89">
        <v>0.05</v>
      </c>
    </row>
    <row r="134" spans="1:15" ht="12.75" x14ac:dyDescent="0.2">
      <c r="A134" s="79" t="s">
        <v>1185</v>
      </c>
      <c r="B134" s="79" t="s">
        <v>1185</v>
      </c>
      <c r="C134" s="79" t="s">
        <v>1185</v>
      </c>
      <c r="D134" s="79" t="s">
        <v>1186</v>
      </c>
      <c r="E134" s="79" t="s">
        <v>1186</v>
      </c>
      <c r="F134" s="79" t="s">
        <v>1186</v>
      </c>
      <c r="G134" s="82" t="s">
        <v>1098</v>
      </c>
      <c r="H134" s="86">
        <v>2.1999999999999999E-2</v>
      </c>
      <c r="I134" s="87">
        <v>3.07</v>
      </c>
      <c r="J134" s="87">
        <v>3.06</v>
      </c>
      <c r="K134" s="87">
        <v>3.06</v>
      </c>
      <c r="L134" s="88">
        <v>0</v>
      </c>
      <c r="M134" s="89">
        <v>510.84</v>
      </c>
      <c r="N134" s="89">
        <v>0.05</v>
      </c>
      <c r="O134" s="89">
        <v>0.05</v>
      </c>
    </row>
    <row r="135" spans="1:15" ht="12.75" x14ac:dyDescent="0.2">
      <c r="A135" s="79" t="s">
        <v>1187</v>
      </c>
      <c r="B135" s="79" t="s">
        <v>1187</v>
      </c>
      <c r="C135" s="79" t="s">
        <v>1187</v>
      </c>
      <c r="D135" s="79" t="s">
        <v>1188</v>
      </c>
      <c r="E135" s="79" t="s">
        <v>1188</v>
      </c>
      <c r="F135" s="79" t="s">
        <v>1188</v>
      </c>
      <c r="G135" s="82" t="s">
        <v>1099</v>
      </c>
      <c r="H135" s="86">
        <v>1.407</v>
      </c>
      <c r="I135" s="87">
        <v>4.17</v>
      </c>
      <c r="J135" s="87">
        <v>3.93</v>
      </c>
      <c r="K135" s="87">
        <v>3.93</v>
      </c>
      <c r="L135" s="88">
        <v>0</v>
      </c>
      <c r="M135" s="89">
        <v>555.36</v>
      </c>
      <c r="N135" s="89">
        <v>0.05</v>
      </c>
      <c r="O135" s="89">
        <v>0.05</v>
      </c>
    </row>
    <row r="136" spans="1:15" ht="12.75" x14ac:dyDescent="0.2">
      <c r="A136" s="79" t="s">
        <v>1189</v>
      </c>
      <c r="B136" s="79" t="s">
        <v>1189</v>
      </c>
      <c r="C136" s="79" t="s">
        <v>1189</v>
      </c>
      <c r="D136" s="79" t="s">
        <v>1190</v>
      </c>
      <c r="E136" s="79" t="s">
        <v>1190</v>
      </c>
      <c r="F136" s="79" t="s">
        <v>1190</v>
      </c>
      <c r="G136" s="82" t="s">
        <v>1100</v>
      </c>
      <c r="H136" s="86">
        <v>1.752</v>
      </c>
      <c r="I136" s="87">
        <v>20.34</v>
      </c>
      <c r="J136" s="87">
        <v>3.71</v>
      </c>
      <c r="K136" s="87">
        <v>3.71</v>
      </c>
      <c r="L136" s="88">
        <v>0</v>
      </c>
      <c r="M136" s="89">
        <v>895.06</v>
      </c>
      <c r="N136" s="89">
        <v>0.05</v>
      </c>
      <c r="O136" s="89">
        <v>0.05</v>
      </c>
    </row>
    <row r="137" spans="1:15" ht="12.75" x14ac:dyDescent="0.2">
      <c r="A137" s="79" t="s">
        <v>1191</v>
      </c>
      <c r="B137" s="79" t="s">
        <v>1191</v>
      </c>
      <c r="C137" s="79" t="s">
        <v>1191</v>
      </c>
      <c r="D137" s="79" t="s">
        <v>1192</v>
      </c>
      <c r="E137" s="79" t="s">
        <v>1192</v>
      </c>
      <c r="F137" s="79" t="s">
        <v>1192</v>
      </c>
      <c r="G137" s="82" t="s">
        <v>1101</v>
      </c>
      <c r="H137" s="86">
        <v>4.6210000000000004</v>
      </c>
      <c r="I137" s="87">
        <v>6.29</v>
      </c>
      <c r="J137" s="87">
        <v>3.37</v>
      </c>
      <c r="K137" s="87">
        <v>3.37</v>
      </c>
      <c r="L137" s="88">
        <v>0</v>
      </c>
      <c r="M137" s="89">
        <v>402.87</v>
      </c>
      <c r="N137" s="89">
        <v>0.05</v>
      </c>
      <c r="O137" s="89">
        <v>0.05</v>
      </c>
    </row>
    <row r="138" spans="1:15" ht="12.75" x14ac:dyDescent="0.2">
      <c r="A138" s="79" t="s">
        <v>1193</v>
      </c>
      <c r="B138" s="79" t="s">
        <v>1193</v>
      </c>
      <c r="C138" s="79" t="s">
        <v>1193</v>
      </c>
      <c r="D138" s="79" t="s">
        <v>1194</v>
      </c>
      <c r="E138" s="79" t="s">
        <v>1194</v>
      </c>
      <c r="F138" s="79" t="s">
        <v>1194</v>
      </c>
      <c r="G138" s="82" t="s">
        <v>1102</v>
      </c>
      <c r="H138" s="86">
        <v>0</v>
      </c>
      <c r="I138" s="87">
        <v>4.46</v>
      </c>
      <c r="J138" s="87">
        <v>3.06</v>
      </c>
      <c r="K138" s="87">
        <v>3.06</v>
      </c>
      <c r="L138" s="88">
        <v>0</v>
      </c>
      <c r="M138" s="89">
        <v>445.84</v>
      </c>
      <c r="N138" s="89">
        <v>0.05</v>
      </c>
      <c r="O138" s="89">
        <v>0.05</v>
      </c>
    </row>
    <row r="139" spans="1:15" ht="12.75" x14ac:dyDescent="0.2">
      <c r="A139" s="79" t="s">
        <v>1195</v>
      </c>
      <c r="B139" s="79" t="s">
        <v>1195</v>
      </c>
      <c r="C139" s="79" t="s">
        <v>1195</v>
      </c>
      <c r="D139" s="79" t="s">
        <v>1196</v>
      </c>
      <c r="E139" s="79" t="s">
        <v>1196</v>
      </c>
      <c r="F139" s="79" t="s">
        <v>1196</v>
      </c>
      <c r="G139" s="82" t="s">
        <v>1103</v>
      </c>
      <c r="H139" s="86">
        <v>0</v>
      </c>
      <c r="I139" s="87">
        <v>8.81</v>
      </c>
      <c r="J139" s="87">
        <v>3.99</v>
      </c>
      <c r="K139" s="87">
        <v>3.99</v>
      </c>
      <c r="L139" s="88">
        <v>0</v>
      </c>
      <c r="M139" s="89">
        <v>440.64</v>
      </c>
      <c r="N139" s="89">
        <v>0.05</v>
      </c>
      <c r="O139" s="89">
        <v>0.05</v>
      </c>
    </row>
    <row r="140" spans="1:15" ht="12.75" x14ac:dyDescent="0.2">
      <c r="A140" s="79" t="s">
        <v>1197</v>
      </c>
      <c r="B140" s="79" t="s">
        <v>1197</v>
      </c>
      <c r="C140" s="79" t="s">
        <v>1197</v>
      </c>
      <c r="D140" s="79" t="s">
        <v>1198</v>
      </c>
      <c r="E140" s="79" t="s">
        <v>1198</v>
      </c>
      <c r="F140" s="79" t="s">
        <v>1198</v>
      </c>
      <c r="G140" s="82" t="s">
        <v>1104</v>
      </c>
      <c r="H140" s="86">
        <v>0</v>
      </c>
      <c r="I140" s="87">
        <v>11.54</v>
      </c>
      <c r="J140" s="87">
        <v>3.1</v>
      </c>
      <c r="K140" s="87">
        <v>3.1</v>
      </c>
      <c r="L140" s="88">
        <v>0</v>
      </c>
      <c r="M140" s="89">
        <v>403.54</v>
      </c>
      <c r="N140" s="89">
        <v>0.05</v>
      </c>
      <c r="O140" s="89">
        <v>0.05</v>
      </c>
    </row>
    <row r="141" spans="1:15" ht="12.75" x14ac:dyDescent="0.2">
      <c r="A141" s="79" t="s">
        <v>1199</v>
      </c>
      <c r="B141" s="79" t="s">
        <v>1199</v>
      </c>
      <c r="C141" s="79" t="s">
        <v>1199</v>
      </c>
      <c r="D141" s="79" t="s">
        <v>1200</v>
      </c>
      <c r="E141" s="79" t="s">
        <v>1200</v>
      </c>
      <c r="F141" s="79" t="s">
        <v>1200</v>
      </c>
      <c r="G141" s="82" t="s">
        <v>1105</v>
      </c>
      <c r="H141" s="86">
        <v>0.126</v>
      </c>
      <c r="I141" s="87">
        <v>13.03</v>
      </c>
      <c r="J141" s="87">
        <v>1.77</v>
      </c>
      <c r="K141" s="87">
        <v>1.77</v>
      </c>
      <c r="L141" s="88">
        <v>0</v>
      </c>
      <c r="M141" s="89">
        <v>651.26</v>
      </c>
      <c r="N141" s="89">
        <v>0.05</v>
      </c>
      <c r="O141" s="89">
        <v>0.05</v>
      </c>
    </row>
    <row r="142" spans="1:15" ht="12.75" x14ac:dyDescent="0.2">
      <c r="A142" s="79" t="s">
        <v>1201</v>
      </c>
      <c r="B142" s="79" t="s">
        <v>1201</v>
      </c>
      <c r="C142" s="79" t="s">
        <v>1201</v>
      </c>
      <c r="D142" s="79" t="s">
        <v>1202</v>
      </c>
      <c r="E142" s="79" t="s">
        <v>1202</v>
      </c>
      <c r="F142" s="79" t="s">
        <v>1202</v>
      </c>
      <c r="G142" s="82" t="s">
        <v>1106</v>
      </c>
      <c r="H142" s="86">
        <v>6.5000000000000002E-2</v>
      </c>
      <c r="I142" s="87">
        <v>13.81</v>
      </c>
      <c r="J142" s="87">
        <v>3.06</v>
      </c>
      <c r="K142" s="87">
        <v>3.06</v>
      </c>
      <c r="L142" s="88">
        <v>0</v>
      </c>
      <c r="M142" s="89">
        <v>1380.89</v>
      </c>
      <c r="N142" s="89">
        <v>0.05</v>
      </c>
      <c r="O142" s="89">
        <v>0.05</v>
      </c>
    </row>
    <row r="143" spans="1:15" ht="12.75" x14ac:dyDescent="0.2">
      <c r="A143" s="79" t="s">
        <v>1203</v>
      </c>
      <c r="B143" s="79" t="s">
        <v>1203</v>
      </c>
      <c r="C143" s="79" t="s">
        <v>1203</v>
      </c>
      <c r="D143" s="79" t="s">
        <v>1204</v>
      </c>
      <c r="E143" s="79" t="s">
        <v>1204</v>
      </c>
      <c r="F143" s="79" t="s">
        <v>1204</v>
      </c>
      <c r="G143" s="82" t="s">
        <v>1107</v>
      </c>
      <c r="H143" s="86">
        <v>0.127</v>
      </c>
      <c r="I143" s="87">
        <v>8.39</v>
      </c>
      <c r="J143" s="87">
        <v>3.48</v>
      </c>
      <c r="K143" s="87">
        <v>3.48</v>
      </c>
      <c r="L143" s="88">
        <v>0</v>
      </c>
      <c r="M143" s="89">
        <v>419.58</v>
      </c>
      <c r="N143" s="89">
        <v>0.05</v>
      </c>
      <c r="O143" s="89">
        <v>0.05</v>
      </c>
    </row>
    <row r="144" spans="1:15" ht="12.75" x14ac:dyDescent="0.2">
      <c r="A144" s="79" t="s">
        <v>1205</v>
      </c>
      <c r="B144" s="79" t="s">
        <v>1205</v>
      </c>
      <c r="C144" s="79" t="s">
        <v>1205</v>
      </c>
      <c r="D144" s="79" t="s">
        <v>1206</v>
      </c>
      <c r="E144" s="79" t="s">
        <v>1206</v>
      </c>
      <c r="F144" s="79" t="s">
        <v>1206</v>
      </c>
      <c r="G144" s="82" t="s">
        <v>1108</v>
      </c>
      <c r="H144" s="86">
        <v>0</v>
      </c>
      <c r="I144" s="87">
        <v>2.67</v>
      </c>
      <c r="J144" s="87">
        <v>3.14</v>
      </c>
      <c r="K144" s="87">
        <v>3.14</v>
      </c>
      <c r="L144" s="88">
        <v>0</v>
      </c>
      <c r="M144" s="89">
        <v>962.37</v>
      </c>
      <c r="N144" s="89">
        <v>0.05</v>
      </c>
      <c r="O144" s="89">
        <v>0.05</v>
      </c>
    </row>
    <row r="145" spans="1:15" ht="12.75" x14ac:dyDescent="0.2">
      <c r="A145" s="79" t="s">
        <v>1207</v>
      </c>
      <c r="B145" s="79" t="s">
        <v>1207</v>
      </c>
      <c r="C145" s="79" t="s">
        <v>1207</v>
      </c>
      <c r="D145" s="79" t="s">
        <v>1208</v>
      </c>
      <c r="E145" s="79" t="s">
        <v>1208</v>
      </c>
      <c r="F145" s="79" t="s">
        <v>1208</v>
      </c>
      <c r="G145" s="82" t="s">
        <v>1109</v>
      </c>
      <c r="H145" s="86">
        <v>0.17899999999999999</v>
      </c>
      <c r="I145" s="87">
        <v>4.32</v>
      </c>
      <c r="J145" s="87">
        <v>3.24</v>
      </c>
      <c r="K145" s="87">
        <v>3.24</v>
      </c>
      <c r="L145" s="88">
        <v>0</v>
      </c>
      <c r="M145" s="89">
        <v>493.69</v>
      </c>
      <c r="N145" s="89">
        <v>0.05</v>
      </c>
      <c r="O145" s="89">
        <v>0.05</v>
      </c>
    </row>
    <row r="146" spans="1:15" ht="12.75" x14ac:dyDescent="0.2">
      <c r="A146" s="79" t="s">
        <v>1209</v>
      </c>
      <c r="B146" s="79" t="s">
        <v>1209</v>
      </c>
      <c r="C146" s="79" t="s">
        <v>1209</v>
      </c>
      <c r="D146" s="79" t="s">
        <v>1210</v>
      </c>
      <c r="E146" s="79" t="s">
        <v>1210</v>
      </c>
      <c r="F146" s="79" t="s">
        <v>1210</v>
      </c>
      <c r="G146" s="82" t="s">
        <v>1110</v>
      </c>
      <c r="H146" s="86">
        <v>0</v>
      </c>
      <c r="I146" s="87">
        <v>9.3699999999999992</v>
      </c>
      <c r="J146" s="87">
        <v>3.25</v>
      </c>
      <c r="K146" s="87">
        <v>3.25</v>
      </c>
      <c r="L146" s="88">
        <v>0</v>
      </c>
      <c r="M146" s="89">
        <v>654.91999999999996</v>
      </c>
      <c r="N146" s="89">
        <v>0.05</v>
      </c>
      <c r="O146" s="89">
        <v>0.05</v>
      </c>
    </row>
    <row r="147" spans="1:15" ht="12.75" x14ac:dyDescent="0.2">
      <c r="A147" s="79" t="s">
        <v>1211</v>
      </c>
      <c r="B147" s="79" t="s">
        <v>1211</v>
      </c>
      <c r="C147" s="79" t="s">
        <v>1211</v>
      </c>
      <c r="D147" s="79" t="s">
        <v>1212</v>
      </c>
      <c r="E147" s="79" t="s">
        <v>1212</v>
      </c>
      <c r="F147" s="79" t="s">
        <v>1212</v>
      </c>
      <c r="G147" s="82" t="s">
        <v>1111</v>
      </c>
      <c r="H147" s="86">
        <v>0</v>
      </c>
      <c r="I147" s="87">
        <v>2.88</v>
      </c>
      <c r="J147" s="87">
        <v>2.44</v>
      </c>
      <c r="K147" s="87">
        <v>2.44</v>
      </c>
      <c r="L147" s="88">
        <v>0</v>
      </c>
      <c r="M147" s="89">
        <v>575.48</v>
      </c>
      <c r="N147" s="89">
        <v>0.05</v>
      </c>
      <c r="O147" s="89">
        <v>0.05</v>
      </c>
    </row>
    <row r="148" spans="1:15" ht="12.75" x14ac:dyDescent="0.2">
      <c r="A148" s="79" t="s">
        <v>1213</v>
      </c>
      <c r="B148" s="79" t="s">
        <v>1213</v>
      </c>
      <c r="C148" s="79" t="s">
        <v>1213</v>
      </c>
      <c r="D148" s="79" t="s">
        <v>1214</v>
      </c>
      <c r="E148" s="79" t="s">
        <v>1214</v>
      </c>
      <c r="F148" s="79" t="s">
        <v>1214</v>
      </c>
      <c r="G148" s="82" t="s">
        <v>1112</v>
      </c>
      <c r="H148" s="86">
        <v>2.0960000000000001</v>
      </c>
      <c r="I148" s="87">
        <v>92.87</v>
      </c>
      <c r="J148" s="87">
        <v>2.48</v>
      </c>
      <c r="K148" s="87">
        <v>2.48</v>
      </c>
      <c r="L148" s="88">
        <v>-2.3380000000000001</v>
      </c>
      <c r="M148" s="89">
        <v>709.41</v>
      </c>
      <c r="N148" s="89">
        <v>0.05</v>
      </c>
      <c r="O148" s="89">
        <v>0.05</v>
      </c>
    </row>
    <row r="149" spans="1:15" ht="12.75" x14ac:dyDescent="0.2">
      <c r="A149" s="79" t="s">
        <v>1215</v>
      </c>
      <c r="B149" s="79" t="s">
        <v>1215</v>
      </c>
      <c r="C149" s="79" t="s">
        <v>1215</v>
      </c>
      <c r="D149" s="79" t="s">
        <v>1216</v>
      </c>
      <c r="E149" s="79" t="s">
        <v>1216</v>
      </c>
      <c r="F149" s="79" t="s">
        <v>1216</v>
      </c>
      <c r="G149" s="82" t="s">
        <v>1113</v>
      </c>
      <c r="H149" s="86">
        <v>0</v>
      </c>
      <c r="I149" s="87">
        <v>0</v>
      </c>
      <c r="J149" s="87">
        <v>3.51</v>
      </c>
      <c r="K149" s="87">
        <v>3.51</v>
      </c>
      <c r="L149" s="88">
        <v>0</v>
      </c>
      <c r="M149" s="89">
        <v>0</v>
      </c>
      <c r="N149" s="89">
        <v>0.05</v>
      </c>
      <c r="O149" s="89">
        <v>0.05</v>
      </c>
    </row>
    <row r="150" spans="1:15" ht="12.75" x14ac:dyDescent="0.2">
      <c r="A150" s="79" t="s">
        <v>1217</v>
      </c>
      <c r="B150" s="79" t="s">
        <v>1217</v>
      </c>
      <c r="C150" s="79" t="s">
        <v>1217</v>
      </c>
      <c r="D150" s="79" t="s">
        <v>1218</v>
      </c>
      <c r="E150" s="79" t="s">
        <v>1218</v>
      </c>
      <c r="F150" s="79" t="s">
        <v>1218</v>
      </c>
      <c r="G150" s="82" t="s">
        <v>1114</v>
      </c>
      <c r="H150" s="86">
        <v>0.13200000000000001</v>
      </c>
      <c r="I150" s="87">
        <v>18.899999999999999</v>
      </c>
      <c r="J150" s="87">
        <v>2.14</v>
      </c>
      <c r="K150" s="87">
        <v>2.14</v>
      </c>
      <c r="L150" s="88">
        <v>0</v>
      </c>
      <c r="M150" s="89">
        <v>1637.77</v>
      </c>
      <c r="N150" s="89">
        <v>0.05</v>
      </c>
      <c r="O150" s="89">
        <v>0.05</v>
      </c>
    </row>
    <row r="151" spans="1:15" ht="12.75" x14ac:dyDescent="0.2">
      <c r="A151" s="79" t="s">
        <v>1219</v>
      </c>
      <c r="B151" s="79" t="s">
        <v>1219</v>
      </c>
      <c r="C151" s="79" t="s">
        <v>1219</v>
      </c>
      <c r="D151" s="79" t="s">
        <v>1220</v>
      </c>
      <c r="E151" s="79" t="s">
        <v>1220</v>
      </c>
      <c r="F151" s="79" t="s">
        <v>1220</v>
      </c>
      <c r="G151" s="82" t="s">
        <v>1115</v>
      </c>
      <c r="H151" s="86">
        <v>6.0999999999999999E-2</v>
      </c>
      <c r="I151" s="87">
        <v>1.39</v>
      </c>
      <c r="J151" s="87">
        <v>3.09</v>
      </c>
      <c r="K151" s="87">
        <v>3.09</v>
      </c>
      <c r="L151" s="88">
        <v>0</v>
      </c>
      <c r="M151" s="89">
        <v>417.99</v>
      </c>
      <c r="N151" s="89">
        <v>0.05</v>
      </c>
      <c r="O151" s="89">
        <v>0.05</v>
      </c>
    </row>
    <row r="152" spans="1:15" ht="12.75" x14ac:dyDescent="0.2">
      <c r="A152" s="79" t="s">
        <v>1221</v>
      </c>
      <c r="B152" s="79" t="s">
        <v>1221</v>
      </c>
      <c r="C152" s="79" t="s">
        <v>1221</v>
      </c>
      <c r="D152" s="79" t="s">
        <v>1222</v>
      </c>
      <c r="E152" s="79" t="s">
        <v>1222</v>
      </c>
      <c r="F152" s="79" t="s">
        <v>1222</v>
      </c>
      <c r="G152" s="82" t="s">
        <v>1116</v>
      </c>
      <c r="H152" s="86">
        <v>0.86399999999999999</v>
      </c>
      <c r="I152" s="87">
        <v>5.0199999999999996</v>
      </c>
      <c r="J152" s="87">
        <v>3.06</v>
      </c>
      <c r="K152" s="87">
        <v>3.06</v>
      </c>
      <c r="L152" s="88">
        <v>0</v>
      </c>
      <c r="M152" s="89">
        <v>401.9</v>
      </c>
      <c r="N152" s="89">
        <v>0.05</v>
      </c>
      <c r="O152" s="89">
        <v>0.05</v>
      </c>
    </row>
    <row r="153" spans="1:15" ht="12.75" x14ac:dyDescent="0.2">
      <c r="A153" s="79" t="s">
        <v>1223</v>
      </c>
      <c r="B153" s="79" t="s">
        <v>1223</v>
      </c>
      <c r="C153" s="79" t="s">
        <v>1223</v>
      </c>
      <c r="D153" s="79" t="s">
        <v>1224</v>
      </c>
      <c r="E153" s="79" t="s">
        <v>1224</v>
      </c>
      <c r="F153" s="79" t="s">
        <v>1224</v>
      </c>
      <c r="G153" s="82" t="s">
        <v>1117</v>
      </c>
      <c r="H153" s="86">
        <v>0</v>
      </c>
      <c r="I153" s="87">
        <v>29.3</v>
      </c>
      <c r="J153" s="87">
        <v>2.36</v>
      </c>
      <c r="K153" s="87">
        <v>2.36</v>
      </c>
      <c r="L153" s="88">
        <v>0</v>
      </c>
      <c r="M153" s="89">
        <v>1172.05</v>
      </c>
      <c r="N153" s="89">
        <v>0.05</v>
      </c>
      <c r="O153" s="89">
        <v>0.05</v>
      </c>
    </row>
    <row r="154" spans="1:15" ht="12.75" x14ac:dyDescent="0.2">
      <c r="A154" s="79" t="s">
        <v>1225</v>
      </c>
      <c r="B154" s="79" t="s">
        <v>1225</v>
      </c>
      <c r="C154" s="79" t="s">
        <v>1225</v>
      </c>
      <c r="D154" s="79" t="s">
        <v>1226</v>
      </c>
      <c r="E154" s="79" t="s">
        <v>1226</v>
      </c>
      <c r="F154" s="79" t="s">
        <v>1226</v>
      </c>
      <c r="G154" s="82" t="s">
        <v>1118</v>
      </c>
      <c r="H154" s="86">
        <v>7.0000000000000001E-3</v>
      </c>
      <c r="I154" s="87">
        <v>32.64</v>
      </c>
      <c r="J154" s="87">
        <v>1.8</v>
      </c>
      <c r="K154" s="87">
        <v>1.8</v>
      </c>
      <c r="L154" s="88">
        <v>-0.20599999999999999</v>
      </c>
      <c r="M154" s="89">
        <v>1305.51</v>
      </c>
      <c r="N154" s="89">
        <v>0.05</v>
      </c>
      <c r="O154" s="89">
        <v>0.05</v>
      </c>
    </row>
    <row r="155" spans="1:15" ht="12.75" x14ac:dyDescent="0.2">
      <c r="A155" s="79" t="s">
        <v>1227</v>
      </c>
      <c r="B155" s="79" t="s">
        <v>1227</v>
      </c>
      <c r="C155" s="79" t="s">
        <v>1227</v>
      </c>
      <c r="D155" s="79" t="s">
        <v>1228</v>
      </c>
      <c r="E155" s="79" t="s">
        <v>1228</v>
      </c>
      <c r="F155" s="79" t="s">
        <v>1228</v>
      </c>
      <c r="G155" s="82" t="s">
        <v>1119</v>
      </c>
      <c r="H155" s="86">
        <v>2.08</v>
      </c>
      <c r="I155" s="87">
        <v>1.08</v>
      </c>
      <c r="J155" s="87">
        <v>3.85</v>
      </c>
      <c r="K155" s="87">
        <v>3.85</v>
      </c>
      <c r="L155" s="88">
        <v>0</v>
      </c>
      <c r="M155" s="89">
        <v>1297.45</v>
      </c>
      <c r="N155" s="89">
        <v>0.05</v>
      </c>
      <c r="O155" s="89">
        <v>0.05</v>
      </c>
    </row>
    <row r="156" spans="1:15" ht="12.75" x14ac:dyDescent="0.2">
      <c r="A156" s="79" t="s">
        <v>1229</v>
      </c>
      <c r="B156" s="79" t="s">
        <v>1229</v>
      </c>
      <c r="C156" s="79" t="s">
        <v>1229</v>
      </c>
      <c r="D156" s="79" t="s">
        <v>1230</v>
      </c>
      <c r="E156" s="79" t="s">
        <v>1230</v>
      </c>
      <c r="F156" s="79" t="s">
        <v>1230</v>
      </c>
      <c r="G156" s="82" t="s">
        <v>1120</v>
      </c>
      <c r="H156" s="86">
        <v>0</v>
      </c>
      <c r="I156" s="87">
        <v>273.20999999999998</v>
      </c>
      <c r="J156" s="87">
        <v>1.68</v>
      </c>
      <c r="K156" s="87">
        <v>1.68</v>
      </c>
      <c r="L156" s="88">
        <v>0</v>
      </c>
      <c r="M156" s="89">
        <v>4480.6899999999996</v>
      </c>
      <c r="N156" s="89">
        <v>0.05</v>
      </c>
      <c r="O156" s="89">
        <v>0.05</v>
      </c>
    </row>
    <row r="157" spans="1:15" ht="12.75" x14ac:dyDescent="0.2">
      <c r="A157" s="79" t="s">
        <v>1231</v>
      </c>
      <c r="B157" s="79" t="s">
        <v>1231</v>
      </c>
      <c r="C157" s="79" t="s">
        <v>1231</v>
      </c>
      <c r="D157" s="79" t="s">
        <v>1232</v>
      </c>
      <c r="E157" s="79" t="s">
        <v>1232</v>
      </c>
      <c r="F157" s="79" t="s">
        <v>1232</v>
      </c>
      <c r="G157" s="82" t="s">
        <v>1121</v>
      </c>
      <c r="H157" s="86">
        <v>4.8000000000000001E-2</v>
      </c>
      <c r="I157" s="87">
        <v>0</v>
      </c>
      <c r="J157" s="87">
        <v>3.53</v>
      </c>
      <c r="K157" s="87">
        <v>3.53</v>
      </c>
      <c r="L157" s="88">
        <v>-0.10100000000000001</v>
      </c>
      <c r="M157" s="89">
        <v>0</v>
      </c>
      <c r="N157" s="89">
        <v>0.05</v>
      </c>
      <c r="O157" s="89">
        <v>0.05</v>
      </c>
    </row>
    <row r="158" spans="1:15" ht="12.75" x14ac:dyDescent="0.2">
      <c r="A158" s="79" t="s">
        <v>1233</v>
      </c>
      <c r="B158" s="79" t="s">
        <v>1233</v>
      </c>
      <c r="C158" s="79" t="s">
        <v>1233</v>
      </c>
      <c r="D158" s="79" t="s">
        <v>1234</v>
      </c>
      <c r="E158" s="79" t="s">
        <v>1234</v>
      </c>
      <c r="F158" s="79" t="s">
        <v>1234</v>
      </c>
      <c r="G158" s="82" t="s">
        <v>1122</v>
      </c>
      <c r="H158" s="86">
        <v>6.0999999999999999E-2</v>
      </c>
      <c r="I158" s="87">
        <v>0</v>
      </c>
      <c r="J158" s="87">
        <v>1.73</v>
      </c>
      <c r="K158" s="87">
        <v>1.73</v>
      </c>
      <c r="L158" s="88">
        <v>-0.114</v>
      </c>
      <c r="M158" s="89">
        <v>0</v>
      </c>
      <c r="N158" s="89">
        <v>0.05</v>
      </c>
      <c r="O158" s="89">
        <v>0.05</v>
      </c>
    </row>
    <row r="159" spans="1:15" ht="12.75" x14ac:dyDescent="0.2">
      <c r="A159" s="79" t="s">
        <v>1235</v>
      </c>
      <c r="B159" s="79" t="s">
        <v>1235</v>
      </c>
      <c r="C159" s="79" t="s">
        <v>1235</v>
      </c>
      <c r="D159" s="79" t="s">
        <v>1236</v>
      </c>
      <c r="E159" s="79" t="s">
        <v>1236</v>
      </c>
      <c r="F159" s="79" t="s">
        <v>1236</v>
      </c>
      <c r="G159" s="82" t="s">
        <v>1123</v>
      </c>
      <c r="H159" s="86">
        <v>0.127</v>
      </c>
      <c r="I159" s="87">
        <v>14.95</v>
      </c>
      <c r="J159" s="87">
        <v>3.15</v>
      </c>
      <c r="K159" s="87">
        <v>3.15</v>
      </c>
      <c r="L159" s="88">
        <v>0</v>
      </c>
      <c r="M159" s="89">
        <v>2196.09</v>
      </c>
      <c r="N159" s="89">
        <v>0.05</v>
      </c>
      <c r="O159" s="89">
        <v>0.05</v>
      </c>
    </row>
    <row r="160" spans="1:15" ht="12.75" x14ac:dyDescent="0.2">
      <c r="A160" s="79" t="s">
        <v>1237</v>
      </c>
      <c r="B160" s="79" t="s">
        <v>1237</v>
      </c>
      <c r="C160" s="79" t="s">
        <v>1237</v>
      </c>
      <c r="D160" s="79" t="s">
        <v>1238</v>
      </c>
      <c r="E160" s="79" t="s">
        <v>1238</v>
      </c>
      <c r="F160" s="79" t="s">
        <v>1238</v>
      </c>
      <c r="G160" s="82" t="s">
        <v>1124</v>
      </c>
      <c r="H160" s="86">
        <v>0</v>
      </c>
      <c r="I160" s="87">
        <v>0.48</v>
      </c>
      <c r="J160" s="87">
        <v>5.74</v>
      </c>
      <c r="K160" s="87">
        <v>5.74</v>
      </c>
      <c r="L160" s="88">
        <v>0</v>
      </c>
      <c r="M160" s="89">
        <v>470.46</v>
      </c>
      <c r="N160" s="89">
        <v>0.05</v>
      </c>
      <c r="O160" s="89">
        <v>0.05</v>
      </c>
    </row>
    <row r="161" spans="1:15" ht="12.75" x14ac:dyDescent="0.2">
      <c r="A161" s="79" t="s">
        <v>1239</v>
      </c>
      <c r="B161" s="79" t="s">
        <v>1239</v>
      </c>
      <c r="C161" s="79" t="s">
        <v>1239</v>
      </c>
      <c r="D161" s="79" t="s">
        <v>1240</v>
      </c>
      <c r="E161" s="79" t="s">
        <v>1240</v>
      </c>
      <c r="F161" s="79" t="s">
        <v>1240</v>
      </c>
      <c r="G161" s="82" t="s">
        <v>1125</v>
      </c>
      <c r="H161" s="86">
        <v>0</v>
      </c>
      <c r="I161" s="87">
        <v>11.89</v>
      </c>
      <c r="J161" s="87">
        <v>3.06</v>
      </c>
      <c r="K161" s="87">
        <v>3.06</v>
      </c>
      <c r="L161" s="88">
        <v>0</v>
      </c>
      <c r="M161" s="89">
        <v>2378.91</v>
      </c>
      <c r="N161" s="89">
        <v>0.05</v>
      </c>
      <c r="O161" s="89">
        <v>0.05</v>
      </c>
    </row>
    <row r="162" spans="1:15" ht="12.75" x14ac:dyDescent="0.2">
      <c r="A162" s="79" t="s">
        <v>1241</v>
      </c>
      <c r="B162" s="79" t="s">
        <v>1241</v>
      </c>
      <c r="C162" s="79" t="s">
        <v>1241</v>
      </c>
      <c r="D162" s="79" t="s">
        <v>1242</v>
      </c>
      <c r="E162" s="79" t="s">
        <v>1242</v>
      </c>
      <c r="F162" s="79" t="s">
        <v>1242</v>
      </c>
      <c r="G162" s="82" t="s">
        <v>1126</v>
      </c>
      <c r="H162" s="86">
        <v>0.245</v>
      </c>
      <c r="I162" s="87">
        <v>2.74</v>
      </c>
      <c r="J162" s="87">
        <v>3.21</v>
      </c>
      <c r="K162" s="87">
        <v>3.21</v>
      </c>
      <c r="L162" s="88">
        <v>0</v>
      </c>
      <c r="M162" s="89">
        <v>683.03</v>
      </c>
      <c r="N162" s="89">
        <v>0.05</v>
      </c>
      <c r="O162" s="89">
        <v>0.05</v>
      </c>
    </row>
    <row r="163" spans="1:15" ht="12.75" x14ac:dyDescent="0.2">
      <c r="A163" s="79" t="s">
        <v>1243</v>
      </c>
      <c r="B163" s="79" t="s">
        <v>1243</v>
      </c>
      <c r="C163" s="79" t="s">
        <v>1243</v>
      </c>
      <c r="D163" s="79" t="s">
        <v>1244</v>
      </c>
      <c r="E163" s="79" t="s">
        <v>1244</v>
      </c>
      <c r="F163" s="79" t="s">
        <v>1244</v>
      </c>
      <c r="G163" s="82" t="s">
        <v>1127</v>
      </c>
      <c r="H163" s="86">
        <v>2.13</v>
      </c>
      <c r="I163" s="87">
        <v>8.65</v>
      </c>
      <c r="J163" s="87">
        <v>2.52</v>
      </c>
      <c r="K163" s="87">
        <v>2.52</v>
      </c>
      <c r="L163" s="88">
        <v>-2.3769999999999998</v>
      </c>
      <c r="M163" s="89">
        <v>727.98</v>
      </c>
      <c r="N163" s="89">
        <v>0.05</v>
      </c>
      <c r="O163" s="89">
        <v>0.05</v>
      </c>
    </row>
    <row r="164" spans="1:15" ht="12.75" x14ac:dyDescent="0.2">
      <c r="A164" s="79" t="s">
        <v>1245</v>
      </c>
      <c r="B164" s="79" t="s">
        <v>1245</v>
      </c>
      <c r="C164" s="79" t="s">
        <v>1245</v>
      </c>
      <c r="D164" s="79" t="s">
        <v>1246</v>
      </c>
      <c r="E164" s="79" t="s">
        <v>1246</v>
      </c>
      <c r="F164" s="79" t="s">
        <v>1246</v>
      </c>
      <c r="G164" s="82" t="s">
        <v>1128</v>
      </c>
      <c r="H164" s="86">
        <v>6.4000000000000001E-2</v>
      </c>
      <c r="I164" s="87">
        <v>0.91</v>
      </c>
      <c r="J164" s="87">
        <v>1.7</v>
      </c>
      <c r="K164" s="87">
        <v>1.7</v>
      </c>
      <c r="L164" s="88">
        <v>-6.4000000000000001E-2</v>
      </c>
      <c r="M164" s="89">
        <v>800.16</v>
      </c>
      <c r="N164" s="89">
        <v>0.05</v>
      </c>
      <c r="O164" s="89">
        <v>0.05</v>
      </c>
    </row>
    <row r="165" spans="1:15" ht="12.75" x14ac:dyDescent="0.2">
      <c r="A165" s="79" t="s">
        <v>1247</v>
      </c>
      <c r="B165" s="79" t="s">
        <v>1247</v>
      </c>
      <c r="C165" s="79" t="s">
        <v>1247</v>
      </c>
      <c r="D165" s="79" t="s">
        <v>1248</v>
      </c>
      <c r="E165" s="79" t="s">
        <v>1248</v>
      </c>
      <c r="F165" s="79" t="s">
        <v>1248</v>
      </c>
      <c r="G165" s="82" t="s">
        <v>1129</v>
      </c>
      <c r="H165" s="86">
        <v>0</v>
      </c>
      <c r="I165" s="87">
        <v>7.94</v>
      </c>
      <c r="J165" s="87">
        <v>4.04</v>
      </c>
      <c r="K165" s="87">
        <v>4.04</v>
      </c>
      <c r="L165" s="88">
        <v>0</v>
      </c>
      <c r="M165" s="89">
        <v>634.87</v>
      </c>
      <c r="N165" s="89">
        <v>0.05</v>
      </c>
      <c r="O165" s="89">
        <v>0.05</v>
      </c>
    </row>
    <row r="166" spans="1:15" ht="12.75" x14ac:dyDescent="0.2">
      <c r="A166" s="79" t="s">
        <v>1249</v>
      </c>
      <c r="B166" s="79" t="s">
        <v>1249</v>
      </c>
      <c r="C166" s="79" t="s">
        <v>1249</v>
      </c>
      <c r="D166" s="79" t="s">
        <v>1250</v>
      </c>
      <c r="E166" s="79" t="s">
        <v>1250</v>
      </c>
      <c r="F166" s="79" t="s">
        <v>1250</v>
      </c>
      <c r="G166" s="82" t="s">
        <v>1130</v>
      </c>
      <c r="H166" s="86">
        <v>0.83799999999999997</v>
      </c>
      <c r="I166" s="87">
        <v>0</v>
      </c>
      <c r="J166" s="87">
        <v>1.7</v>
      </c>
      <c r="K166" s="87">
        <v>1.7</v>
      </c>
      <c r="L166" s="88">
        <v>-0.83799999999999997</v>
      </c>
      <c r="M166" s="89">
        <v>0</v>
      </c>
      <c r="N166" s="89">
        <v>0.05</v>
      </c>
      <c r="O166" s="89">
        <v>0.05</v>
      </c>
    </row>
    <row r="167" spans="1:15" ht="12.75" x14ac:dyDescent="0.2">
      <c r="A167" s="79" t="s">
        <v>1251</v>
      </c>
      <c r="B167" s="79" t="s">
        <v>1251</v>
      </c>
      <c r="C167" s="79" t="s">
        <v>1251</v>
      </c>
      <c r="D167" s="79" t="s">
        <v>1252</v>
      </c>
      <c r="E167" s="79" t="s">
        <v>1252</v>
      </c>
      <c r="F167" s="79" t="s">
        <v>1252</v>
      </c>
      <c r="G167" s="82" t="s">
        <v>1131</v>
      </c>
      <c r="H167" s="86">
        <v>0.13200000000000001</v>
      </c>
      <c r="I167" s="87">
        <v>64.3</v>
      </c>
      <c r="J167" s="87">
        <v>2.36</v>
      </c>
      <c r="K167" s="87">
        <v>2.36</v>
      </c>
      <c r="L167" s="88">
        <v>-0.13200000000000001</v>
      </c>
      <c r="M167" s="89">
        <v>642.95000000000005</v>
      </c>
      <c r="N167" s="89">
        <v>0.05</v>
      </c>
      <c r="O167" s="89">
        <v>0.05</v>
      </c>
    </row>
    <row r="168" spans="1:15" ht="12.75" x14ac:dyDescent="0.2">
      <c r="A168" s="79" t="s">
        <v>1253</v>
      </c>
      <c r="B168" s="79" t="s">
        <v>1253</v>
      </c>
      <c r="C168" s="79" t="s">
        <v>1253</v>
      </c>
      <c r="D168" s="79" t="s">
        <v>1254</v>
      </c>
      <c r="E168" s="79" t="s">
        <v>1254</v>
      </c>
      <c r="F168" s="79" t="s">
        <v>1254</v>
      </c>
      <c r="G168" s="82" t="s">
        <v>1132</v>
      </c>
      <c r="H168" s="86">
        <v>0</v>
      </c>
      <c r="I168" s="87">
        <v>11.58</v>
      </c>
      <c r="J168" s="87">
        <v>1.21</v>
      </c>
      <c r="K168" s="87">
        <v>1.21</v>
      </c>
      <c r="L168" s="88">
        <v>0</v>
      </c>
      <c r="M168" s="89">
        <v>1949.57</v>
      </c>
      <c r="N168" s="89">
        <v>0.05</v>
      </c>
      <c r="O168" s="89">
        <v>0.05</v>
      </c>
    </row>
    <row r="169" spans="1:15" ht="12.75" x14ac:dyDescent="0.2">
      <c r="A169" s="79" t="s">
        <v>1255</v>
      </c>
      <c r="B169" s="79" t="s">
        <v>1255</v>
      </c>
      <c r="C169" s="79" t="s">
        <v>1255</v>
      </c>
      <c r="D169" s="79" t="s">
        <v>1256</v>
      </c>
      <c r="E169" s="79" t="s">
        <v>1256</v>
      </c>
      <c r="F169" s="79" t="s">
        <v>1256</v>
      </c>
      <c r="G169" s="82" t="s">
        <v>1133</v>
      </c>
      <c r="H169" s="86">
        <v>0</v>
      </c>
      <c r="I169" s="87">
        <v>0.41</v>
      </c>
      <c r="J169" s="87">
        <v>3.25</v>
      </c>
      <c r="K169" s="87">
        <v>3.25</v>
      </c>
      <c r="L169" s="88">
        <v>0</v>
      </c>
      <c r="M169" s="89">
        <v>414.67</v>
      </c>
      <c r="N169" s="89">
        <v>0.05</v>
      </c>
      <c r="O169" s="89">
        <v>0.05</v>
      </c>
    </row>
    <row r="170" spans="1:15" ht="12.75" x14ac:dyDescent="0.2">
      <c r="A170" s="79" t="s">
        <v>1257</v>
      </c>
      <c r="B170" s="79" t="s">
        <v>1257</v>
      </c>
      <c r="C170" s="79" t="s">
        <v>1257</v>
      </c>
      <c r="D170" s="79" t="s">
        <v>1258</v>
      </c>
      <c r="E170" s="79" t="s">
        <v>1258</v>
      </c>
      <c r="F170" s="79" t="s">
        <v>1258</v>
      </c>
      <c r="G170" s="82" t="s">
        <v>1134</v>
      </c>
      <c r="H170" s="86">
        <v>0</v>
      </c>
      <c r="I170" s="87">
        <v>1.31</v>
      </c>
      <c r="J170" s="87">
        <v>3.05</v>
      </c>
      <c r="K170" s="87">
        <v>3.05</v>
      </c>
      <c r="L170" s="88">
        <v>0</v>
      </c>
      <c r="M170" s="89">
        <v>772.66</v>
      </c>
      <c r="N170" s="89">
        <v>0.05</v>
      </c>
      <c r="O170" s="89">
        <v>0.05</v>
      </c>
    </row>
    <row r="171" spans="1:15" ht="12.75" x14ac:dyDescent="0.2">
      <c r="A171" s="79" t="s">
        <v>1259</v>
      </c>
      <c r="B171" s="79" t="s">
        <v>1259</v>
      </c>
      <c r="C171" s="79" t="s">
        <v>1259</v>
      </c>
      <c r="D171" s="79" t="s">
        <v>1260</v>
      </c>
      <c r="E171" s="79" t="s">
        <v>1260</v>
      </c>
      <c r="F171" s="79" t="s">
        <v>1260</v>
      </c>
      <c r="G171" s="82" t="s">
        <v>1135</v>
      </c>
      <c r="H171" s="86">
        <v>0</v>
      </c>
      <c r="I171" s="87">
        <v>14.27</v>
      </c>
      <c r="J171" s="87">
        <v>4</v>
      </c>
      <c r="K171" s="87">
        <v>4</v>
      </c>
      <c r="L171" s="88">
        <v>0</v>
      </c>
      <c r="M171" s="89">
        <v>1173.5</v>
      </c>
      <c r="N171" s="89">
        <v>0.05</v>
      </c>
      <c r="O171" s="89">
        <v>0.05</v>
      </c>
    </row>
    <row r="172" spans="1:15" ht="12.75" x14ac:dyDescent="0.2">
      <c r="A172" s="79" t="s">
        <v>1261</v>
      </c>
      <c r="B172" s="79" t="s">
        <v>1261</v>
      </c>
      <c r="C172" s="79" t="s">
        <v>1261</v>
      </c>
      <c r="D172" s="79" t="s">
        <v>1262</v>
      </c>
      <c r="E172" s="79" t="s">
        <v>1262</v>
      </c>
      <c r="F172" s="79" t="s">
        <v>1262</v>
      </c>
      <c r="G172" s="82" t="s">
        <v>1136</v>
      </c>
      <c r="H172" s="86">
        <v>0</v>
      </c>
      <c r="I172" s="87">
        <v>1300.97</v>
      </c>
      <c r="J172" s="87">
        <v>1.68</v>
      </c>
      <c r="K172" s="87">
        <v>1.68</v>
      </c>
      <c r="L172" s="88">
        <v>0</v>
      </c>
      <c r="M172" s="89">
        <v>156.12</v>
      </c>
      <c r="N172" s="89">
        <v>0.05</v>
      </c>
      <c r="O172" s="89">
        <v>0.05</v>
      </c>
    </row>
    <row r="173" spans="1:15" ht="12.75" x14ac:dyDescent="0.2">
      <c r="A173" s="79" t="s">
        <v>1263</v>
      </c>
      <c r="B173" s="79" t="s">
        <v>1263</v>
      </c>
      <c r="C173" s="79" t="s">
        <v>1263</v>
      </c>
      <c r="D173" s="79" t="s">
        <v>1264</v>
      </c>
      <c r="E173" s="79" t="s">
        <v>1264</v>
      </c>
      <c r="F173" s="79" t="s">
        <v>1264</v>
      </c>
      <c r="G173" s="82" t="s">
        <v>1137</v>
      </c>
      <c r="H173" s="86">
        <v>0</v>
      </c>
      <c r="I173" s="87">
        <v>15.41</v>
      </c>
      <c r="J173" s="87">
        <v>3.07</v>
      </c>
      <c r="K173" s="87">
        <v>3.07</v>
      </c>
      <c r="L173" s="88">
        <v>0</v>
      </c>
      <c r="M173" s="89">
        <v>1387.18</v>
      </c>
      <c r="N173" s="89">
        <v>0.05</v>
      </c>
      <c r="O173" s="89">
        <v>0.05</v>
      </c>
    </row>
    <row r="174" spans="1:15" ht="12.75" x14ac:dyDescent="0.2">
      <c r="A174" s="79" t="s">
        <v>1265</v>
      </c>
      <c r="B174" s="79" t="s">
        <v>1265</v>
      </c>
      <c r="C174" s="79" t="s">
        <v>1265</v>
      </c>
      <c r="D174" s="79" t="s">
        <v>1266</v>
      </c>
      <c r="E174" s="79" t="s">
        <v>1266</v>
      </c>
      <c r="F174" s="79" t="s">
        <v>1266</v>
      </c>
      <c r="G174" s="82" t="s">
        <v>1138</v>
      </c>
      <c r="H174" s="86">
        <v>6.5000000000000002E-2</v>
      </c>
      <c r="I174" s="87">
        <v>24.46</v>
      </c>
      <c r="J174" s="87">
        <v>3.06</v>
      </c>
      <c r="K174" s="87">
        <v>3.06</v>
      </c>
      <c r="L174" s="88">
        <v>0</v>
      </c>
      <c r="M174" s="89">
        <v>831.48</v>
      </c>
      <c r="N174" s="89">
        <v>0.05</v>
      </c>
      <c r="O174" s="89">
        <v>0.05</v>
      </c>
    </row>
    <row r="175" spans="1:15" ht="12.75" x14ac:dyDescent="0.2">
      <c r="A175" s="79" t="s">
        <v>1267</v>
      </c>
      <c r="B175" s="79" t="s">
        <v>1267</v>
      </c>
      <c r="C175" s="79" t="s">
        <v>1267</v>
      </c>
      <c r="D175" s="79" t="s">
        <v>1268</v>
      </c>
      <c r="E175" s="79" t="s">
        <v>1268</v>
      </c>
      <c r="F175" s="79" t="s">
        <v>1268</v>
      </c>
      <c r="G175" s="82" t="s">
        <v>1139</v>
      </c>
      <c r="H175" s="86">
        <v>1.6259999999999999</v>
      </c>
      <c r="I175" s="87">
        <v>5.74</v>
      </c>
      <c r="J175" s="87">
        <v>3.58</v>
      </c>
      <c r="K175" s="87">
        <v>3.58</v>
      </c>
      <c r="L175" s="88">
        <v>0</v>
      </c>
      <c r="M175" s="89">
        <v>543.65</v>
      </c>
      <c r="N175" s="89">
        <v>0.05</v>
      </c>
      <c r="O175" s="89">
        <v>0.05</v>
      </c>
    </row>
    <row r="176" spans="1:15" ht="12.75" x14ac:dyDescent="0.2">
      <c r="A176" s="79" t="s">
        <v>1269</v>
      </c>
      <c r="B176" s="79" t="s">
        <v>1269</v>
      </c>
      <c r="C176" s="79" t="s">
        <v>1269</v>
      </c>
      <c r="D176" s="79" t="s">
        <v>1270</v>
      </c>
      <c r="E176" s="79" t="s">
        <v>1270</v>
      </c>
      <c r="F176" s="79" t="s">
        <v>1270</v>
      </c>
      <c r="G176" s="82" t="s">
        <v>1140</v>
      </c>
      <c r="H176" s="86">
        <v>0.14199999999999999</v>
      </c>
      <c r="I176" s="87">
        <v>14.22</v>
      </c>
      <c r="J176" s="87">
        <v>4.4000000000000004</v>
      </c>
      <c r="K176" s="87">
        <v>4.4000000000000004</v>
      </c>
      <c r="L176" s="88">
        <v>0</v>
      </c>
      <c r="M176" s="89">
        <v>1066.19</v>
      </c>
      <c r="N176" s="89">
        <v>0.05</v>
      </c>
      <c r="O176" s="89">
        <v>0.05</v>
      </c>
    </row>
    <row r="177" spans="1:15" ht="12.75" x14ac:dyDescent="0.2">
      <c r="A177" s="79" t="s">
        <v>1271</v>
      </c>
      <c r="B177" s="79" t="s">
        <v>1271</v>
      </c>
      <c r="C177" s="79" t="s">
        <v>1271</v>
      </c>
      <c r="D177" s="79" t="s">
        <v>1272</v>
      </c>
      <c r="E177" s="79" t="s">
        <v>1272</v>
      </c>
      <c r="F177" s="79" t="s">
        <v>1272</v>
      </c>
      <c r="G177" s="82" t="s">
        <v>1141</v>
      </c>
      <c r="H177" s="86">
        <v>2.52</v>
      </c>
      <c r="I177" s="87">
        <v>3.34</v>
      </c>
      <c r="J177" s="87">
        <v>3.69</v>
      </c>
      <c r="K177" s="87">
        <v>3.69</v>
      </c>
      <c r="L177" s="88">
        <v>0</v>
      </c>
      <c r="M177" s="89">
        <v>417.72</v>
      </c>
      <c r="N177" s="89">
        <v>0.05</v>
      </c>
      <c r="O177" s="89">
        <v>0.05</v>
      </c>
    </row>
    <row r="178" spans="1:15" ht="12.75" x14ac:dyDescent="0.2">
      <c r="A178" s="79" t="s">
        <v>1273</v>
      </c>
      <c r="B178" s="79" t="s">
        <v>1273</v>
      </c>
      <c r="C178" s="79" t="s">
        <v>1273</v>
      </c>
      <c r="D178" s="79" t="s">
        <v>1274</v>
      </c>
      <c r="E178" s="79" t="s">
        <v>1274</v>
      </c>
      <c r="F178" s="79" t="s">
        <v>1274</v>
      </c>
      <c r="G178" s="82" t="s">
        <v>1142</v>
      </c>
      <c r="H178" s="86">
        <v>1.4E-2</v>
      </c>
      <c r="I178" s="87">
        <v>35.049999999999997</v>
      </c>
      <c r="J178" s="87">
        <v>2.13</v>
      </c>
      <c r="K178" s="87">
        <v>2.13</v>
      </c>
      <c r="L178" s="88">
        <v>0</v>
      </c>
      <c r="M178" s="89">
        <v>1436.99</v>
      </c>
      <c r="N178" s="89">
        <v>0.05</v>
      </c>
      <c r="O178" s="89">
        <v>0.05</v>
      </c>
    </row>
    <row r="179" spans="1:15" ht="12.75" x14ac:dyDescent="0.2">
      <c r="A179" s="79" t="s">
        <v>1275</v>
      </c>
      <c r="B179" s="79" t="s">
        <v>1275</v>
      </c>
      <c r="C179" s="79" t="s">
        <v>1275</v>
      </c>
      <c r="D179" s="79" t="s">
        <v>1276</v>
      </c>
      <c r="E179" s="79" t="s">
        <v>1276</v>
      </c>
      <c r="F179" s="79" t="s">
        <v>1276</v>
      </c>
      <c r="G179" s="82" t="s">
        <v>1143</v>
      </c>
      <c r="H179" s="86">
        <v>0.13200000000000001</v>
      </c>
      <c r="I179" s="87">
        <v>17.05</v>
      </c>
      <c r="J179" s="87">
        <v>1.77</v>
      </c>
      <c r="K179" s="87">
        <v>1.77</v>
      </c>
      <c r="L179" s="88">
        <v>0</v>
      </c>
      <c r="M179" s="89">
        <v>1420.62</v>
      </c>
      <c r="N179" s="89">
        <v>0.05</v>
      </c>
      <c r="O179" s="89">
        <v>0.05</v>
      </c>
    </row>
    <row r="180" spans="1:15" ht="12.75" x14ac:dyDescent="0.2">
      <c r="A180" s="79" t="s">
        <v>1277</v>
      </c>
      <c r="B180" s="79" t="s">
        <v>1277</v>
      </c>
      <c r="C180" s="79" t="s">
        <v>1277</v>
      </c>
      <c r="D180" s="79" t="s">
        <v>1278</v>
      </c>
      <c r="E180" s="79" t="s">
        <v>1278</v>
      </c>
      <c r="F180" s="79" t="s">
        <v>1278</v>
      </c>
      <c r="G180" s="82" t="s">
        <v>1144</v>
      </c>
      <c r="H180" s="86">
        <v>0</v>
      </c>
      <c r="I180" s="87">
        <v>34.1</v>
      </c>
      <c r="J180" s="87">
        <v>1.68</v>
      </c>
      <c r="K180" s="87">
        <v>1.68</v>
      </c>
      <c r="L180" s="88">
        <v>0</v>
      </c>
      <c r="M180" s="89">
        <v>2273.48</v>
      </c>
      <c r="N180" s="89">
        <v>0.05</v>
      </c>
      <c r="O180" s="89">
        <v>0.05</v>
      </c>
    </row>
    <row r="181" spans="1:15" ht="12.75" x14ac:dyDescent="0.2">
      <c r="A181" s="79" t="s">
        <v>1279</v>
      </c>
      <c r="B181" s="79" t="s">
        <v>1279</v>
      </c>
      <c r="C181" s="79" t="s">
        <v>1279</v>
      </c>
      <c r="D181" s="79" t="s">
        <v>1280</v>
      </c>
      <c r="E181" s="79" t="s">
        <v>1280</v>
      </c>
      <c r="F181" s="79" t="s">
        <v>1280</v>
      </c>
      <c r="G181" s="82" t="s">
        <v>1145</v>
      </c>
      <c r="H181" s="86">
        <v>2.5750000000000002</v>
      </c>
      <c r="I181" s="87">
        <v>0.61</v>
      </c>
      <c r="J181" s="87">
        <v>3.69</v>
      </c>
      <c r="K181" s="87">
        <v>3.69</v>
      </c>
      <c r="L181" s="88">
        <v>0</v>
      </c>
      <c r="M181" s="89">
        <v>427.36</v>
      </c>
      <c r="N181" s="89">
        <v>0.05</v>
      </c>
      <c r="O181" s="89">
        <v>0.05</v>
      </c>
    </row>
    <row r="182" spans="1:15" ht="12.75" x14ac:dyDescent="0.2">
      <c r="A182" s="79" t="s">
        <v>1281</v>
      </c>
      <c r="B182" s="79" t="s">
        <v>1281</v>
      </c>
      <c r="C182" s="79" t="s">
        <v>1281</v>
      </c>
      <c r="D182" s="79" t="s">
        <v>1282</v>
      </c>
      <c r="E182" s="79" t="s">
        <v>1282</v>
      </c>
      <c r="F182" s="79" t="s">
        <v>1282</v>
      </c>
      <c r="G182" s="82" t="s">
        <v>1146</v>
      </c>
      <c r="H182" s="86">
        <v>2.5249999999999999</v>
      </c>
      <c r="I182" s="87">
        <v>3.93</v>
      </c>
      <c r="J182" s="87">
        <v>3.69</v>
      </c>
      <c r="K182" s="87">
        <v>3.69</v>
      </c>
      <c r="L182" s="88">
        <v>0</v>
      </c>
      <c r="M182" s="89">
        <v>1309.8900000000001</v>
      </c>
      <c r="N182" s="89">
        <v>0.05</v>
      </c>
      <c r="O182" s="89">
        <v>0.05</v>
      </c>
    </row>
    <row r="183" spans="1:15" ht="12.75" x14ac:dyDescent="0.2">
      <c r="A183" s="79" t="s">
        <v>1283</v>
      </c>
      <c r="B183" s="79" t="s">
        <v>1283</v>
      </c>
      <c r="C183" s="79" t="s">
        <v>1283</v>
      </c>
      <c r="D183" s="79" t="s">
        <v>1284</v>
      </c>
      <c r="E183" s="79" t="s">
        <v>1284</v>
      </c>
      <c r="F183" s="79" t="s">
        <v>1284</v>
      </c>
      <c r="G183" s="82" t="s">
        <v>1147</v>
      </c>
      <c r="H183" s="86">
        <v>0</v>
      </c>
      <c r="I183" s="87">
        <v>1608.79</v>
      </c>
      <c r="J183" s="87">
        <v>1.68</v>
      </c>
      <c r="K183" s="87">
        <v>1.68</v>
      </c>
      <c r="L183" s="88">
        <v>0</v>
      </c>
      <c r="M183" s="89">
        <v>80.44</v>
      </c>
      <c r="N183" s="89">
        <v>0.05</v>
      </c>
      <c r="O183" s="89">
        <v>0.05</v>
      </c>
    </row>
    <row r="184" spans="1:15" ht="12.75" x14ac:dyDescent="0.2">
      <c r="A184" s="79" t="s">
        <v>1285</v>
      </c>
      <c r="B184" s="79" t="s">
        <v>1285</v>
      </c>
      <c r="C184" s="79" t="s">
        <v>1285</v>
      </c>
      <c r="D184" s="79" t="s">
        <v>1286</v>
      </c>
      <c r="E184" s="79" t="s">
        <v>1286</v>
      </c>
      <c r="F184" s="79" t="s">
        <v>1286</v>
      </c>
      <c r="G184" s="82" t="s">
        <v>1148</v>
      </c>
      <c r="H184" s="86">
        <v>0.86</v>
      </c>
      <c r="I184" s="87">
        <v>27.71</v>
      </c>
      <c r="J184" s="87">
        <v>1.71</v>
      </c>
      <c r="K184" s="87">
        <v>1.71</v>
      </c>
      <c r="L184" s="88">
        <v>0</v>
      </c>
      <c r="M184" s="89">
        <v>831.44</v>
      </c>
      <c r="N184" s="89">
        <v>0.05</v>
      </c>
      <c r="O184" s="89">
        <v>0.05</v>
      </c>
    </row>
    <row r="185" spans="1:15" ht="12.75" x14ac:dyDescent="0.2">
      <c r="A185" s="79" t="s">
        <v>1287</v>
      </c>
      <c r="B185" s="79" t="s">
        <v>1287</v>
      </c>
      <c r="C185" s="79" t="s">
        <v>1287</v>
      </c>
      <c r="D185" s="79" t="s">
        <v>1288</v>
      </c>
      <c r="E185" s="79" t="s">
        <v>1288</v>
      </c>
      <c r="F185" s="79" t="s">
        <v>1288</v>
      </c>
      <c r="G185" s="82" t="s">
        <v>1149</v>
      </c>
      <c r="H185" s="86">
        <v>1.867</v>
      </c>
      <c r="I185" s="87">
        <v>18.47</v>
      </c>
      <c r="J185" s="87">
        <v>6.42</v>
      </c>
      <c r="K185" s="87">
        <v>6.42</v>
      </c>
      <c r="L185" s="88">
        <v>0</v>
      </c>
      <c r="M185" s="89">
        <v>543.29999999999995</v>
      </c>
      <c r="N185" s="89">
        <v>0.05</v>
      </c>
      <c r="O185" s="89">
        <v>0.05</v>
      </c>
    </row>
    <row r="186" spans="1:15" ht="12.75" x14ac:dyDescent="0.2">
      <c r="A186" s="79" t="s">
        <v>1289</v>
      </c>
      <c r="B186" s="79" t="s">
        <v>1289</v>
      </c>
      <c r="C186" s="79" t="s">
        <v>1289</v>
      </c>
      <c r="D186" s="79" t="s">
        <v>1290</v>
      </c>
      <c r="E186" s="79" t="s">
        <v>1290</v>
      </c>
      <c r="F186" s="79" t="s">
        <v>1290</v>
      </c>
      <c r="G186" s="82" t="s">
        <v>1150</v>
      </c>
      <c r="H186" s="86">
        <v>6.6000000000000003E-2</v>
      </c>
      <c r="I186" s="87">
        <v>2.98</v>
      </c>
      <c r="J186" s="87">
        <v>5.7</v>
      </c>
      <c r="K186" s="87">
        <v>5.7</v>
      </c>
      <c r="L186" s="88">
        <v>0</v>
      </c>
      <c r="M186" s="89">
        <v>657.92</v>
      </c>
      <c r="N186" s="89">
        <v>0.05</v>
      </c>
      <c r="O186" s="89">
        <v>0.05</v>
      </c>
    </row>
    <row r="187" spans="1:15" ht="12.75" x14ac:dyDescent="0.2">
      <c r="A187" s="79" t="s">
        <v>1291</v>
      </c>
      <c r="B187" s="79" t="s">
        <v>1291</v>
      </c>
      <c r="C187" s="79" t="s">
        <v>1291</v>
      </c>
      <c r="D187" s="79" t="s">
        <v>1292</v>
      </c>
      <c r="E187" s="79" t="s">
        <v>1292</v>
      </c>
      <c r="F187" s="79" t="s">
        <v>1292</v>
      </c>
      <c r="G187" s="82" t="s">
        <v>1151</v>
      </c>
      <c r="H187" s="86">
        <v>0</v>
      </c>
      <c r="I187" s="87">
        <v>6.55</v>
      </c>
      <c r="J187" s="87">
        <v>2.2000000000000002</v>
      </c>
      <c r="K187" s="87">
        <v>2.2000000000000002</v>
      </c>
      <c r="L187" s="88">
        <v>0</v>
      </c>
      <c r="M187" s="89">
        <v>550.32000000000005</v>
      </c>
      <c r="N187" s="89">
        <v>0.05</v>
      </c>
      <c r="O187" s="89">
        <v>0.05</v>
      </c>
    </row>
    <row r="188" spans="1:15" ht="12.75" x14ac:dyDescent="0.2">
      <c r="A188" s="79" t="s">
        <v>1293</v>
      </c>
      <c r="B188" s="79" t="s">
        <v>1293</v>
      </c>
      <c r="C188" s="79" t="s">
        <v>1293</v>
      </c>
      <c r="D188" s="79" t="s">
        <v>1294</v>
      </c>
      <c r="E188" s="79" t="s">
        <v>1294</v>
      </c>
      <c r="F188" s="79" t="s">
        <v>1294</v>
      </c>
      <c r="G188" s="82" t="s">
        <v>1152</v>
      </c>
      <c r="H188" s="86">
        <v>5.6000000000000001E-2</v>
      </c>
      <c r="I188" s="87">
        <v>53.37</v>
      </c>
      <c r="J188" s="87">
        <v>2.4500000000000002</v>
      </c>
      <c r="K188" s="87">
        <v>2.4500000000000002</v>
      </c>
      <c r="L188" s="88">
        <v>-0.22600000000000001</v>
      </c>
      <c r="M188" s="89">
        <v>1341.33</v>
      </c>
      <c r="N188" s="89">
        <v>0.05</v>
      </c>
      <c r="O188" s="89">
        <v>0.05</v>
      </c>
    </row>
    <row r="189" spans="1:15" ht="12.75" x14ac:dyDescent="0.2">
      <c r="A189" s="79" t="s">
        <v>1295</v>
      </c>
      <c r="B189" s="79" t="s">
        <v>1295</v>
      </c>
      <c r="C189" s="79" t="s">
        <v>1295</v>
      </c>
      <c r="D189" s="79" t="s">
        <v>1296</v>
      </c>
      <c r="E189" s="79" t="s">
        <v>1296</v>
      </c>
      <c r="F189" s="79" t="s">
        <v>1296</v>
      </c>
      <c r="G189" s="82" t="s">
        <v>1153</v>
      </c>
      <c r="H189" s="86">
        <v>2.6259999999999999</v>
      </c>
      <c r="I189" s="87">
        <v>8.68</v>
      </c>
      <c r="J189" s="87">
        <v>2.25</v>
      </c>
      <c r="K189" s="87">
        <v>2.25</v>
      </c>
      <c r="L189" s="88">
        <v>0</v>
      </c>
      <c r="M189" s="89">
        <v>765.72</v>
      </c>
      <c r="N189" s="89">
        <v>0.05</v>
      </c>
      <c r="O189" s="89">
        <v>0.05</v>
      </c>
    </row>
    <row r="190" spans="1:15" ht="12.75" x14ac:dyDescent="0.2">
      <c r="A190" s="79" t="s">
        <v>1297</v>
      </c>
      <c r="B190" s="79" t="s">
        <v>1297</v>
      </c>
      <c r="C190" s="79" t="s">
        <v>1297</v>
      </c>
      <c r="D190" s="79" t="s">
        <v>1298</v>
      </c>
      <c r="E190" s="79" t="s">
        <v>1298</v>
      </c>
      <c r="F190" s="79" t="s">
        <v>1298</v>
      </c>
      <c r="G190" s="82" t="s">
        <v>1154</v>
      </c>
      <c r="H190" s="86">
        <v>2.4E-2</v>
      </c>
      <c r="I190" s="87">
        <v>2.5499999999999998</v>
      </c>
      <c r="J190" s="87">
        <v>1.83</v>
      </c>
      <c r="K190" s="87">
        <v>1.83</v>
      </c>
      <c r="L190" s="88">
        <v>0</v>
      </c>
      <c r="M190" s="89">
        <v>446.9</v>
      </c>
      <c r="N190" s="89">
        <v>0.05</v>
      </c>
      <c r="O190" s="89">
        <v>0.05</v>
      </c>
    </row>
    <row r="191" spans="1:15" ht="12.75" x14ac:dyDescent="0.2">
      <c r="A191" s="79" t="s">
        <v>1299</v>
      </c>
      <c r="B191" s="79" t="s">
        <v>1299</v>
      </c>
      <c r="C191" s="79" t="s">
        <v>1299</v>
      </c>
      <c r="D191" s="79" t="s">
        <v>1300</v>
      </c>
      <c r="E191" s="79" t="s">
        <v>1300</v>
      </c>
      <c r="F191" s="79" t="s">
        <v>1300</v>
      </c>
      <c r="G191" s="82" t="s">
        <v>1155</v>
      </c>
      <c r="H191" s="86">
        <v>5.5E-2</v>
      </c>
      <c r="I191" s="87">
        <v>4.88</v>
      </c>
      <c r="J191" s="87">
        <v>1.7</v>
      </c>
      <c r="K191" s="87">
        <v>1.7</v>
      </c>
      <c r="L191" s="88">
        <v>-5.6000000000000001E-2</v>
      </c>
      <c r="M191" s="89">
        <v>2125.29</v>
      </c>
      <c r="N191" s="89">
        <v>0.05</v>
      </c>
      <c r="O191" s="89">
        <v>0.05</v>
      </c>
    </row>
    <row r="192" spans="1:15" ht="12.75" x14ac:dyDescent="0.2">
      <c r="A192" s="79" t="s">
        <v>1301</v>
      </c>
      <c r="B192" s="79" t="s">
        <v>1301</v>
      </c>
      <c r="C192" s="79" t="s">
        <v>1301</v>
      </c>
      <c r="D192" s="79" t="s">
        <v>1302</v>
      </c>
      <c r="E192" s="79" t="s">
        <v>1302</v>
      </c>
      <c r="F192" s="79" t="s">
        <v>1302</v>
      </c>
      <c r="G192" s="82" t="s">
        <v>1156</v>
      </c>
      <c r="H192" s="86">
        <v>0.88600000000000001</v>
      </c>
      <c r="I192" s="87">
        <v>1.88</v>
      </c>
      <c r="J192" s="87">
        <v>1.23</v>
      </c>
      <c r="K192" s="87">
        <v>1.23</v>
      </c>
      <c r="L192" s="88">
        <v>0</v>
      </c>
      <c r="M192" s="89">
        <v>490.55</v>
      </c>
      <c r="N192" s="89">
        <v>0.05</v>
      </c>
      <c r="O192" s="89">
        <v>0.05</v>
      </c>
    </row>
    <row r="193" spans="1:15" ht="12.75" x14ac:dyDescent="0.2">
      <c r="A193" s="79" t="s">
        <v>1303</v>
      </c>
      <c r="B193" s="79" t="s">
        <v>1303</v>
      </c>
      <c r="C193" s="79" t="s">
        <v>1303</v>
      </c>
      <c r="D193" s="79" t="s">
        <v>1304</v>
      </c>
      <c r="E193" s="79" t="s">
        <v>1304</v>
      </c>
      <c r="F193" s="79" t="s">
        <v>1304</v>
      </c>
      <c r="G193" s="82" t="s">
        <v>1157</v>
      </c>
      <c r="H193" s="86">
        <v>0</v>
      </c>
      <c r="I193" s="87">
        <v>4.04</v>
      </c>
      <c r="J193" s="87">
        <v>1.81</v>
      </c>
      <c r="K193" s="87">
        <v>1.81</v>
      </c>
      <c r="L193" s="88">
        <v>-0.21</v>
      </c>
      <c r="M193" s="89">
        <v>423.94</v>
      </c>
      <c r="N193" s="89">
        <v>0.05</v>
      </c>
      <c r="O193" s="89">
        <v>0.05</v>
      </c>
    </row>
    <row r="194" spans="1:15" ht="12.75" x14ac:dyDescent="0.2">
      <c r="A194" s="79" t="s">
        <v>1305</v>
      </c>
      <c r="B194" s="79" t="s">
        <v>1305</v>
      </c>
      <c r="C194" s="79" t="s">
        <v>1305</v>
      </c>
      <c r="D194" s="79" t="s">
        <v>1306</v>
      </c>
      <c r="E194" s="79" t="s">
        <v>1306</v>
      </c>
      <c r="F194" s="79" t="s">
        <v>1306</v>
      </c>
      <c r="G194" s="82" t="s">
        <v>1158</v>
      </c>
      <c r="H194" s="86">
        <v>5.5E-2</v>
      </c>
      <c r="I194" s="87">
        <v>4.88</v>
      </c>
      <c r="J194" s="87">
        <v>1.7</v>
      </c>
      <c r="K194" s="87">
        <v>1.7</v>
      </c>
      <c r="L194" s="88">
        <v>-5.5E-2</v>
      </c>
      <c r="M194" s="89">
        <v>2125.29</v>
      </c>
      <c r="N194" s="89">
        <v>0.05</v>
      </c>
      <c r="O194" s="89">
        <v>0.05</v>
      </c>
    </row>
    <row r="195" spans="1:15" ht="12.75" x14ac:dyDescent="0.2">
      <c r="A195" s="79" t="s">
        <v>1307</v>
      </c>
      <c r="B195" s="79" t="s">
        <v>1307</v>
      </c>
      <c r="C195" s="79" t="s">
        <v>1307</v>
      </c>
      <c r="D195" s="79" t="s">
        <v>1308</v>
      </c>
      <c r="E195" s="79" t="s">
        <v>1308</v>
      </c>
      <c r="F195" s="79" t="s">
        <v>1308</v>
      </c>
      <c r="G195" s="82" t="s">
        <v>1159</v>
      </c>
      <c r="H195" s="86">
        <v>4.7E-2</v>
      </c>
      <c r="I195" s="87">
        <v>347.65</v>
      </c>
      <c r="J195" s="87">
        <v>2.38</v>
      </c>
      <c r="K195" s="87">
        <v>2.38</v>
      </c>
      <c r="L195" s="88">
        <v>-9.9000000000000005E-2</v>
      </c>
      <c r="M195" s="89">
        <v>3476.48</v>
      </c>
      <c r="N195" s="89">
        <v>0.05</v>
      </c>
      <c r="O195" s="89">
        <v>0.05</v>
      </c>
    </row>
    <row r="196" spans="1:15" ht="12.75" x14ac:dyDescent="0.2">
      <c r="A196" s="79" t="s">
        <v>1309</v>
      </c>
      <c r="B196" s="79" t="s">
        <v>1309</v>
      </c>
      <c r="C196" s="79" t="s">
        <v>1309</v>
      </c>
      <c r="D196" s="79" t="s">
        <v>1310</v>
      </c>
      <c r="E196" s="79" t="s">
        <v>1310</v>
      </c>
      <c r="F196" s="79" t="s">
        <v>1310</v>
      </c>
      <c r="G196" s="82" t="s">
        <v>1160</v>
      </c>
      <c r="H196" s="86">
        <v>5.6000000000000001E-2</v>
      </c>
      <c r="I196" s="87">
        <v>97.15</v>
      </c>
      <c r="J196" s="87">
        <v>2.36</v>
      </c>
      <c r="K196" s="87">
        <v>2.36</v>
      </c>
      <c r="L196" s="88">
        <v>-5.6000000000000001E-2</v>
      </c>
      <c r="M196" s="89">
        <v>2723.31</v>
      </c>
      <c r="N196" s="89">
        <v>0.05</v>
      </c>
      <c r="O196" s="89">
        <v>0.05</v>
      </c>
    </row>
    <row r="197" spans="1:15" ht="12.75" x14ac:dyDescent="0.2">
      <c r="A197" s="79" t="s">
        <v>1311</v>
      </c>
      <c r="B197" s="79" t="s">
        <v>1311</v>
      </c>
      <c r="C197" s="79" t="s">
        <v>1311</v>
      </c>
      <c r="D197" s="79" t="s">
        <v>1312</v>
      </c>
      <c r="E197" s="79" t="s">
        <v>1312</v>
      </c>
      <c r="F197" s="79" t="s">
        <v>1312</v>
      </c>
      <c r="G197" s="82" t="s">
        <v>1161</v>
      </c>
      <c r="H197" s="86">
        <v>5.6000000000000001E-2</v>
      </c>
      <c r="I197" s="87">
        <v>97.26</v>
      </c>
      <c r="J197" s="87">
        <v>3.98</v>
      </c>
      <c r="K197" s="87">
        <v>3.98</v>
      </c>
      <c r="L197" s="88">
        <v>-5.6000000000000001E-2</v>
      </c>
      <c r="M197" s="89">
        <v>2723.2</v>
      </c>
      <c r="N197" s="89">
        <v>0.05</v>
      </c>
      <c r="O197" s="89">
        <v>0.05</v>
      </c>
    </row>
    <row r="198" spans="1:15" ht="27.75" customHeight="1" x14ac:dyDescent="0.2">
      <c r="H198" s="173"/>
      <c r="I198" s="173"/>
      <c r="J198" s="173"/>
      <c r="K198" s="173"/>
      <c r="L198" s="173"/>
      <c r="M198" s="173"/>
      <c r="N198" s="173"/>
      <c r="O198" s="173"/>
    </row>
  </sheetData>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4"/>
  <sheetViews>
    <sheetView view="pageBreakPreview" topLeftCell="A163" zoomScaleNormal="100" zoomScaleSheetLayoutView="100" workbookViewId="0">
      <selection activeCell="C18" sqref="C18"/>
    </sheetView>
  </sheetViews>
  <sheetFormatPr defaultRowHeight="12.75" x14ac:dyDescent="0.2"/>
  <cols>
    <col min="1" max="1" width="14.7109375" style="77" customWidth="1"/>
    <col min="2" max="2" width="12.85546875" style="77" bestFit="1" customWidth="1"/>
    <col min="3" max="3" width="15.7109375" style="83" bestFit="1" customWidth="1"/>
    <col min="4" max="4" width="50.7109375" style="83" customWidth="1"/>
    <col min="5" max="5" width="14.7109375" style="84" customWidth="1"/>
    <col min="6" max="7" width="14.7109375" style="85" customWidth="1"/>
    <col min="8" max="8" width="14.7109375" style="77" customWidth="1"/>
    <col min="9" max="9" width="15.5703125" style="77" customWidth="1"/>
    <col min="10" max="13" width="9.140625" style="77"/>
    <col min="14" max="14" width="9.42578125" style="77" bestFit="1" customWidth="1"/>
    <col min="15" max="16384" width="9.140625" style="77"/>
  </cols>
  <sheetData>
    <row r="1" spans="1:14" x14ac:dyDescent="0.2">
      <c r="A1" s="282" t="s">
        <v>646</v>
      </c>
      <c r="B1" s="282"/>
      <c r="C1" s="282"/>
      <c r="D1" s="282"/>
      <c r="E1" s="282"/>
      <c r="F1" s="282"/>
      <c r="G1" s="282"/>
      <c r="H1" s="282"/>
    </row>
    <row r="2" spans="1:14" s="78" customFormat="1" ht="18" x14ac:dyDescent="0.2">
      <c r="A2" s="268" t="str">
        <f>Overview!B4&amp; " - Effective between "&amp;Overview!D4&amp;" and "&amp;Overview!E4&amp;" - "&amp;Overview!F4&amp;" EDCM import charges"</f>
        <v>Western Power Distribution (South Wales) plc - Effective between 1/4/2016 and 31/3/2017 - Final EDCM import charges</v>
      </c>
      <c r="B2" s="269"/>
      <c r="C2" s="269"/>
      <c r="D2" s="269"/>
      <c r="E2" s="269"/>
      <c r="F2" s="269"/>
      <c r="G2" s="269"/>
      <c r="H2" s="270"/>
    </row>
    <row r="3" spans="1:14" s="105" customFormat="1" ht="18" x14ac:dyDescent="0.2">
      <c r="A3" s="163"/>
      <c r="B3" s="163"/>
      <c r="C3" s="163"/>
      <c r="D3" s="164"/>
      <c r="E3" s="111"/>
      <c r="F3" s="111"/>
      <c r="G3" s="112"/>
      <c r="H3" s="112"/>
      <c r="I3" s="102"/>
      <c r="J3" s="102"/>
      <c r="K3" s="102"/>
      <c r="L3" s="102"/>
      <c r="M3" s="102"/>
      <c r="N3" s="102"/>
    </row>
    <row r="4" spans="1:14" ht="63.75" x14ac:dyDescent="0.2">
      <c r="A4" s="191" t="s">
        <v>525</v>
      </c>
      <c r="B4" s="192" t="s">
        <v>490</v>
      </c>
      <c r="C4" s="191" t="s">
        <v>491</v>
      </c>
      <c r="D4" s="193" t="s">
        <v>201</v>
      </c>
      <c r="E4" s="194" t="str">
        <f>'Annex 2 EHV charges'!H10</f>
        <v>Import
Super Red
unit charge
(p/kWh)</v>
      </c>
      <c r="F4" s="195" t="str">
        <f>'Annex 2 EHV charges'!I10</f>
        <v>Import
fixed charge
(p/day)</v>
      </c>
      <c r="G4" s="195" t="str">
        <f>'Annex 2 EHV charges'!J10</f>
        <v>Import
capacity charge
(p/kVA/day)</v>
      </c>
      <c r="H4" s="195" t="str">
        <f>'Annex 2 EHV charges'!K10</f>
        <v>Import
excess capacity charge
(p/kVA/day)</v>
      </c>
    </row>
    <row r="5" spans="1:14" x14ac:dyDescent="0.2">
      <c r="A5" s="165">
        <f t="array" ref="A5">IFERROR(INDEX('Annex 2 EHV charges'!$A$11:$A$260, MATCH(0, IF(ISBLANK('Annex 2 EHV charges'!$A$11:$A$260),1, COUNTIF(A$4:$A4, 'Annex 2 EHV charges'!$A$11:$A$260)), 0)),"")</f>
        <v>419</v>
      </c>
      <c r="B5" s="165">
        <f>IF($A5="","",VLOOKUP($A5,'Annex 2 EHV charges'!$A:$O,2,0))</f>
        <v>419</v>
      </c>
      <c r="C5" s="166">
        <f>IF($A5="","",VLOOKUP($A5,'Annex 2 EHV charges'!$A:$O,3,0))</f>
        <v>2100041256896</v>
      </c>
      <c r="D5" s="165" t="str">
        <f>IF($A5="","",VLOOKUP($A5,'Annex 2 EHV charges'!$A:$O,7,0))</f>
        <v>Mynydd Y Bwllfa</v>
      </c>
      <c r="E5" s="167" t="str">
        <f>IFERROR(IF(VLOOKUP($A5,'Annex 2 EHV charges'!$A:$O,8,FALSE)=0,"",VLOOKUP($A5,'Annex 2 EHV charges'!$A:$O,8,FALSE)),"")</f>
        <v/>
      </c>
      <c r="F5" s="168">
        <f>IFERROR(IF(VLOOKUP($A5,'Annex 2 EHV charges'!$A:$O,9,FALSE)=0,"",VLOOKUP($A5,'Annex 2 EHV charges'!$A:$O,9,FALSE)),"")</f>
        <v>15.63</v>
      </c>
      <c r="G5" s="169">
        <f>IFERROR(IF(VLOOKUP($A5,'Annex 2 EHV charges'!$A:$O,10,FALSE)=0,"",VLOOKUP($A5,'Annex 2 EHV charges'!$A:$O,10,FALSE)),"")</f>
        <v>3.33</v>
      </c>
      <c r="H5" s="169">
        <f>IFERROR(IF(VLOOKUP($A5,'Annex 2 EHV charges'!$A:$O,11,FALSE)=0,"",VLOOKUP($A5,'Annex 2 EHV charges'!$A:$O,11,FALSE)),"")</f>
        <v>3.33</v>
      </c>
    </row>
    <row r="6" spans="1:14" x14ac:dyDescent="0.2">
      <c r="A6" s="165">
        <f t="array" ref="A6">IFERROR(INDEX('Annex 2 EHV charges'!$A$11:$A$260, MATCH(0, IF(ISBLANK('Annex 2 EHV charges'!$A$11:$A$260),1, COUNTIF(A$4:$A5, 'Annex 2 EHV charges'!$A$11:$A$260)), 0)),"")</f>
        <v>420</v>
      </c>
      <c r="B6" s="165">
        <f>IF($A6="","",VLOOKUP($A6,'Annex 2 EHV charges'!$A:$O,2,0))</f>
        <v>420</v>
      </c>
      <c r="C6" s="166">
        <f>IF($A6="","",VLOOKUP($A6,'Annex 2 EHV charges'!$A:$O,3,0))</f>
        <v>2100041327873</v>
      </c>
      <c r="D6" s="165" t="str">
        <f>IF($A6="","",VLOOKUP($A6,'Annex 2 EHV charges'!$A:$O,7,0))</f>
        <v>Western Log</v>
      </c>
      <c r="E6" s="167" t="str">
        <f>IFERROR(IF(VLOOKUP($A6,'Annex 2 EHV charges'!$A:$O,8,FALSE)=0,"",VLOOKUP($A6,'Annex 2 EHV charges'!$A:$O,8,FALSE)),"")</f>
        <v/>
      </c>
      <c r="F6" s="168">
        <f>IFERROR(IF(VLOOKUP($A6,'Annex 2 EHV charges'!$A:$O,9,FALSE)=0,"",VLOOKUP($A6,'Annex 2 EHV charges'!$A:$O,9,FALSE)),"")</f>
        <v>308.91000000000003</v>
      </c>
      <c r="G6" s="169">
        <f>IFERROR(IF(VLOOKUP($A6,'Annex 2 EHV charges'!$A:$O,10,FALSE)=0,"",VLOOKUP($A6,'Annex 2 EHV charges'!$A:$O,10,FALSE)),"")</f>
        <v>2.56</v>
      </c>
      <c r="H6" s="169">
        <f>IFERROR(IF(VLOOKUP($A6,'Annex 2 EHV charges'!$A:$O,11,FALSE)=0,"",VLOOKUP($A6,'Annex 2 EHV charges'!$A:$O,11,FALSE)),"")</f>
        <v>2.56</v>
      </c>
    </row>
    <row r="7" spans="1:14" x14ac:dyDescent="0.2">
      <c r="A7" s="165">
        <f t="array" ref="A7">IFERROR(INDEX('Annex 2 EHV charges'!$A$11:$A$260, MATCH(0, IF(ISBLANK('Annex 2 EHV charges'!$A$11:$A$260),1, COUNTIF(A$4:$A6, 'Annex 2 EHV charges'!$A$11:$A$260)), 0)),"")</f>
        <v>460</v>
      </c>
      <c r="B7" s="165">
        <f>IF($A7="","",VLOOKUP($A7,'Annex 2 EHV charges'!$A:$O,2,0))</f>
        <v>460</v>
      </c>
      <c r="C7" s="166">
        <f>IF($A7="","",VLOOKUP($A7,'Annex 2 EHV charges'!$A:$O,3,0))</f>
        <v>2100041270311</v>
      </c>
      <c r="D7" s="165" t="str">
        <f>IF($A7="","",VLOOKUP($A7,'Annex 2 EHV charges'!$A:$O,7,0))</f>
        <v>Penrhiwarwydd Farm</v>
      </c>
      <c r="E7" s="167">
        <f>IFERROR(IF(VLOOKUP($A7,'Annex 2 EHV charges'!$A:$O,8,FALSE)=0,"",VLOOKUP($A7,'Annex 2 EHV charges'!$A:$O,8,FALSE)),"")</f>
        <v>6.6000000000000003E-2</v>
      </c>
      <c r="F7" s="168">
        <f>IFERROR(IF(VLOOKUP($A7,'Annex 2 EHV charges'!$A:$O,9,FALSE)=0,"",VLOOKUP($A7,'Annex 2 EHV charges'!$A:$O,9,FALSE)),"")</f>
        <v>9.9600000000000009</v>
      </c>
      <c r="G7" s="169">
        <f>IFERROR(IF(VLOOKUP($A7,'Annex 2 EHV charges'!$A:$O,10,FALSE)=0,"",VLOOKUP($A7,'Annex 2 EHV charges'!$A:$O,10,FALSE)),"")</f>
        <v>3.84</v>
      </c>
      <c r="H7" s="169">
        <f>IFERROR(IF(VLOOKUP($A7,'Annex 2 EHV charges'!$A:$O,11,FALSE)=0,"",VLOOKUP($A7,'Annex 2 EHV charges'!$A:$O,11,FALSE)),"")</f>
        <v>3.84</v>
      </c>
    </row>
    <row r="8" spans="1:14" x14ac:dyDescent="0.2">
      <c r="A8" s="165">
        <f t="array" ref="A8">IFERROR(INDEX('Annex 2 EHV charges'!$A$11:$A$260, MATCH(0, IF(ISBLANK('Annex 2 EHV charges'!$A$11:$A$260),1, COUNTIF(A$4:$A7, 'Annex 2 EHV charges'!$A$11:$A$260)), 0)),"")</f>
        <v>461</v>
      </c>
      <c r="B8" s="165">
        <f>IF($A8="","",VLOOKUP($A8,'Annex 2 EHV charges'!$A:$O,2,0))</f>
        <v>461</v>
      </c>
      <c r="C8" s="166">
        <f>IF($A8="","",VLOOKUP($A8,'Annex 2 EHV charges'!$A:$O,3,0))</f>
        <v>2100041270288</v>
      </c>
      <c r="D8" s="165" t="str">
        <f>IF($A8="","",VLOOKUP($A8,'Annex 2 EHV charges'!$A:$O,7,0))</f>
        <v>Cwm Bargoed</v>
      </c>
      <c r="E8" s="167">
        <f>IFERROR(IF(VLOOKUP($A8,'Annex 2 EHV charges'!$A:$O,8,FALSE)=0,"",VLOOKUP($A8,'Annex 2 EHV charges'!$A:$O,8,FALSE)),"")</f>
        <v>1.0049999999999999</v>
      </c>
      <c r="F8" s="168">
        <f>IFERROR(IF(VLOOKUP($A8,'Annex 2 EHV charges'!$A:$O,9,FALSE)=0,"",VLOOKUP($A8,'Annex 2 EHV charges'!$A:$O,9,FALSE)),"")</f>
        <v>495</v>
      </c>
      <c r="G8" s="169">
        <f>IFERROR(IF(VLOOKUP($A8,'Annex 2 EHV charges'!$A:$O,10,FALSE)=0,"",VLOOKUP($A8,'Annex 2 EHV charges'!$A:$O,10,FALSE)),"")</f>
        <v>8.5399999999999991</v>
      </c>
      <c r="H8" s="169">
        <f>IFERROR(IF(VLOOKUP($A8,'Annex 2 EHV charges'!$A:$O,11,FALSE)=0,"",VLOOKUP($A8,'Annex 2 EHV charges'!$A:$O,11,FALSE)),"")</f>
        <v>8.5399999999999991</v>
      </c>
    </row>
    <row r="9" spans="1:14" x14ac:dyDescent="0.2">
      <c r="A9" s="165">
        <f t="array" ref="A9">IFERROR(INDEX('Annex 2 EHV charges'!$A$11:$A$260, MATCH(0, IF(ISBLANK('Annex 2 EHV charges'!$A$11:$A$260),1, COUNTIF(A$4:$A8, 'Annex 2 EHV charges'!$A$11:$A$260)), 0)),"")</f>
        <v>462</v>
      </c>
      <c r="B9" s="165">
        <f>IF($A9="","",VLOOKUP($A9,'Annex 2 EHV charges'!$A:$O,2,0))</f>
        <v>462</v>
      </c>
      <c r="C9" s="166">
        <f>IF($A9="","",VLOOKUP($A9,'Annex 2 EHV charges'!$A:$O,3,0))</f>
        <v>2100041272860</v>
      </c>
      <c r="D9" s="165" t="str">
        <f>IF($A9="","",VLOOKUP($A9,'Annex 2 EHV charges'!$A:$O,7,0))</f>
        <v>Little Neath</v>
      </c>
      <c r="E9" s="167">
        <f>IFERROR(IF(VLOOKUP($A9,'Annex 2 EHV charges'!$A:$O,8,FALSE)=0,"",VLOOKUP($A9,'Annex 2 EHV charges'!$A:$O,8,FALSE)),"")</f>
        <v>2.5299999999999998</v>
      </c>
      <c r="F9" s="168">
        <f>IFERROR(IF(VLOOKUP($A9,'Annex 2 EHV charges'!$A:$O,9,FALSE)=0,"",VLOOKUP($A9,'Annex 2 EHV charges'!$A:$O,9,FALSE)),"")</f>
        <v>4.25</v>
      </c>
      <c r="G9" s="169">
        <f>IFERROR(IF(VLOOKUP($A9,'Annex 2 EHV charges'!$A:$O,10,FALSE)=0,"",VLOOKUP($A9,'Annex 2 EHV charges'!$A:$O,10,FALSE)),"")</f>
        <v>3.4</v>
      </c>
      <c r="H9" s="169">
        <f>IFERROR(IF(VLOOKUP($A9,'Annex 2 EHV charges'!$A:$O,11,FALSE)=0,"",VLOOKUP($A9,'Annex 2 EHV charges'!$A:$O,11,FALSE)),"")</f>
        <v>3.4</v>
      </c>
    </row>
    <row r="10" spans="1:14" x14ac:dyDescent="0.2">
      <c r="A10" s="165">
        <f t="array" ref="A10">IFERROR(INDEX('Annex 2 EHV charges'!$A$11:$A$260, MATCH(0, IF(ISBLANK('Annex 2 EHV charges'!$A$11:$A$260),1, COUNTIF(A$4:$A9, 'Annex 2 EHV charges'!$A$11:$A$260)), 0)),"")</f>
        <v>464</v>
      </c>
      <c r="B10" s="165">
        <f>IF($A10="","",VLOOKUP($A10,'Annex 2 EHV charges'!$A:$O,2,0))</f>
        <v>464</v>
      </c>
      <c r="C10" s="166">
        <f>IF($A10="","",VLOOKUP($A10,'Annex 2 EHV charges'!$A:$O,3,0))</f>
        <v>2100041278152</v>
      </c>
      <c r="D10" s="165" t="str">
        <f>IF($A10="","",VLOOKUP($A10,'Annex 2 EHV charges'!$A:$O,7,0))</f>
        <v>Gelliwern Isaf</v>
      </c>
      <c r="E10" s="167" t="str">
        <f>IFERROR(IF(VLOOKUP($A10,'Annex 2 EHV charges'!$A:$O,8,FALSE)=0,"",VLOOKUP($A10,'Annex 2 EHV charges'!$A:$O,8,FALSE)),"")</f>
        <v/>
      </c>
      <c r="F10" s="168">
        <f>IFERROR(IF(VLOOKUP($A10,'Annex 2 EHV charges'!$A:$O,9,FALSE)=0,"",VLOOKUP($A10,'Annex 2 EHV charges'!$A:$O,9,FALSE)),"")</f>
        <v>2.1</v>
      </c>
      <c r="G10" s="169">
        <f>IFERROR(IF(VLOOKUP($A10,'Annex 2 EHV charges'!$A:$O,10,FALSE)=0,"",VLOOKUP($A10,'Annex 2 EHV charges'!$A:$O,10,FALSE)),"")</f>
        <v>3.1</v>
      </c>
      <c r="H10" s="169">
        <f>IFERROR(IF(VLOOKUP($A10,'Annex 2 EHV charges'!$A:$O,11,FALSE)=0,"",VLOOKUP($A10,'Annex 2 EHV charges'!$A:$O,11,FALSE)),"")</f>
        <v>3.1</v>
      </c>
    </row>
    <row r="11" spans="1:14" x14ac:dyDescent="0.2">
      <c r="A11" s="165">
        <f t="array" ref="A11">IFERROR(INDEX('Annex 2 EHV charges'!$A$11:$A$260, MATCH(0, IF(ISBLANK('Annex 2 EHV charges'!$A$11:$A$260),1, COUNTIF(A$4:$A10, 'Annex 2 EHV charges'!$A$11:$A$260)), 0)),"")</f>
        <v>465</v>
      </c>
      <c r="B11" s="165">
        <f>IF($A11="","",VLOOKUP($A11,'Annex 2 EHV charges'!$A:$O,2,0))</f>
        <v>465</v>
      </c>
      <c r="C11" s="166">
        <f>IF($A11="","",VLOOKUP($A11,'Annex 2 EHV charges'!$A:$O,3,0))</f>
        <v>2100041290958</v>
      </c>
      <c r="D11" s="165" t="str">
        <f>IF($A11="","",VLOOKUP($A11,'Annex 2 EHV charges'!$A:$O,7,0))</f>
        <v>Oak cottage</v>
      </c>
      <c r="E11" s="167">
        <f>IFERROR(IF(VLOOKUP($A11,'Annex 2 EHV charges'!$A:$O,8,FALSE)=0,"",VLOOKUP($A11,'Annex 2 EHV charges'!$A:$O,8,FALSE)),"")</f>
        <v>5.0869999999999997</v>
      </c>
      <c r="F11" s="168">
        <f>IFERROR(IF(VLOOKUP($A11,'Annex 2 EHV charges'!$A:$O,9,FALSE)=0,"",VLOOKUP($A11,'Annex 2 EHV charges'!$A:$O,9,FALSE)),"")</f>
        <v>15.92</v>
      </c>
      <c r="G11" s="169">
        <f>IFERROR(IF(VLOOKUP($A11,'Annex 2 EHV charges'!$A:$O,10,FALSE)=0,"",VLOOKUP($A11,'Annex 2 EHV charges'!$A:$O,10,FALSE)),"")</f>
        <v>3.06</v>
      </c>
      <c r="H11" s="169">
        <f>IFERROR(IF(VLOOKUP($A11,'Annex 2 EHV charges'!$A:$O,11,FALSE)=0,"",VLOOKUP($A11,'Annex 2 EHV charges'!$A:$O,11,FALSE)),"")</f>
        <v>3.06</v>
      </c>
    </row>
    <row r="12" spans="1:14" x14ac:dyDescent="0.2">
      <c r="A12" s="165">
        <f t="array" ref="A12">IFERROR(INDEX('Annex 2 EHV charges'!$A$11:$A$260, MATCH(0, IF(ISBLANK('Annex 2 EHV charges'!$A$11:$A$260),1, COUNTIF(A$4:$A11, 'Annex 2 EHV charges'!$A$11:$A$260)), 0)),"")</f>
        <v>466</v>
      </c>
      <c r="B12" s="165">
        <f>IF($A12="","",VLOOKUP($A12,'Annex 2 EHV charges'!$A:$O,2,0))</f>
        <v>466</v>
      </c>
      <c r="C12" s="166">
        <f>IF($A12="","",VLOOKUP($A12,'Annex 2 EHV charges'!$A:$O,3,0))</f>
        <v>2100041309926</v>
      </c>
      <c r="D12" s="165" t="str">
        <f>IF($A12="","",VLOOKUP($A12,'Annex 2 EHV charges'!$A:$O,7,0))</f>
        <v>Red Court</v>
      </c>
      <c r="E12" s="167">
        <f>IFERROR(IF(VLOOKUP($A12,'Annex 2 EHV charges'!$A:$O,8,FALSE)=0,"",VLOOKUP($A12,'Annex 2 EHV charges'!$A:$O,8,FALSE)),"")</f>
        <v>1.4359999999999999</v>
      </c>
      <c r="F12" s="168">
        <f>IFERROR(IF(VLOOKUP($A12,'Annex 2 EHV charges'!$A:$O,9,FALSE)=0,"",VLOOKUP($A12,'Annex 2 EHV charges'!$A:$O,9,FALSE)),"")</f>
        <v>2.93</v>
      </c>
      <c r="G12" s="169">
        <f>IFERROR(IF(VLOOKUP($A12,'Annex 2 EHV charges'!$A:$O,10,FALSE)=0,"",VLOOKUP($A12,'Annex 2 EHV charges'!$A:$O,10,FALSE)),"")</f>
        <v>3.56</v>
      </c>
      <c r="H12" s="169">
        <f>IFERROR(IF(VLOOKUP($A12,'Annex 2 EHV charges'!$A:$O,11,FALSE)=0,"",VLOOKUP($A12,'Annex 2 EHV charges'!$A:$O,11,FALSE)),"")</f>
        <v>3.56</v>
      </c>
    </row>
    <row r="13" spans="1:14" x14ac:dyDescent="0.2">
      <c r="A13" s="165">
        <f t="array" ref="A13">IFERROR(INDEX('Annex 2 EHV charges'!$A$11:$A$260, MATCH(0, IF(ISBLANK('Annex 2 EHV charges'!$A$11:$A$260),1, COUNTIF(A$4:$A12, 'Annex 2 EHV charges'!$A$11:$A$260)), 0)),"")</f>
        <v>467</v>
      </c>
      <c r="B13" s="165">
        <f>IF($A13="","",VLOOKUP($A13,'Annex 2 EHV charges'!$A:$O,2,0))</f>
        <v>467</v>
      </c>
      <c r="C13" s="166">
        <f>IF($A13="","",VLOOKUP($A13,'Annex 2 EHV charges'!$A:$O,3,0))</f>
        <v>2100041319358</v>
      </c>
      <c r="D13" s="165" t="str">
        <f>IF($A13="","",VLOOKUP($A13,'Annex 2 EHV charges'!$A:$O,7,0))</f>
        <v>CARN NICHOLAS FM 33kV GEN</v>
      </c>
      <c r="E13" s="167">
        <f>IFERROR(IF(VLOOKUP($A13,'Annex 2 EHV charges'!$A:$O,8,FALSE)=0,"",VLOOKUP($A13,'Annex 2 EHV charges'!$A:$O,8,FALSE)),"")</f>
        <v>0.11799999999999999</v>
      </c>
      <c r="F13" s="168">
        <f>IFERROR(IF(VLOOKUP($A13,'Annex 2 EHV charges'!$A:$O,9,FALSE)=0,"",VLOOKUP($A13,'Annex 2 EHV charges'!$A:$O,9,FALSE)),"")</f>
        <v>2.8</v>
      </c>
      <c r="G13" s="169">
        <f>IFERROR(IF(VLOOKUP($A13,'Annex 2 EHV charges'!$A:$O,10,FALSE)=0,"",VLOOKUP($A13,'Annex 2 EHV charges'!$A:$O,10,FALSE)),"")</f>
        <v>3.1</v>
      </c>
      <c r="H13" s="169">
        <f>IFERROR(IF(VLOOKUP($A13,'Annex 2 EHV charges'!$A:$O,11,FALSE)=0,"",VLOOKUP($A13,'Annex 2 EHV charges'!$A:$O,11,FALSE)),"")</f>
        <v>3.1</v>
      </c>
    </row>
    <row r="14" spans="1:14" x14ac:dyDescent="0.2">
      <c r="A14" s="165">
        <f t="array" ref="A14">IFERROR(INDEX('Annex 2 EHV charges'!$A$11:$A$260, MATCH(0, IF(ISBLANK('Annex 2 EHV charges'!$A$11:$A$260),1, COUNTIF(A$4:$A13, 'Annex 2 EHV charges'!$A$11:$A$260)), 0)),"")</f>
        <v>468</v>
      </c>
      <c r="B14" s="165">
        <f>IF($A14="","",VLOOKUP($A14,'Annex 2 EHV charges'!$A:$O,2,0))</f>
        <v>468</v>
      </c>
      <c r="C14" s="166">
        <f>IF($A14="","",VLOOKUP($A14,'Annex 2 EHV charges'!$A:$O,3,0))</f>
        <v>2100041320646</v>
      </c>
      <c r="D14" s="165" t="str">
        <f>IF($A14="","",VLOOKUP($A14,'Annex 2 EHV charges'!$A:$O,7,0))</f>
        <v>BRYNWHILACH FM 33kV GEN</v>
      </c>
      <c r="E14" s="167" t="str">
        <f>IFERROR(IF(VLOOKUP($A14,'Annex 2 EHV charges'!$A:$O,8,FALSE)=0,"",VLOOKUP($A14,'Annex 2 EHV charges'!$A:$O,8,FALSE)),"")</f>
        <v/>
      </c>
      <c r="F14" s="168">
        <f>IFERROR(IF(VLOOKUP($A14,'Annex 2 EHV charges'!$A:$O,9,FALSE)=0,"",VLOOKUP($A14,'Annex 2 EHV charges'!$A:$O,9,FALSE)),"")</f>
        <v>13.09</v>
      </c>
      <c r="G14" s="169">
        <f>IFERROR(IF(VLOOKUP($A14,'Annex 2 EHV charges'!$A:$O,10,FALSE)=0,"",VLOOKUP($A14,'Annex 2 EHV charges'!$A:$O,10,FALSE)),"")</f>
        <v>3.07</v>
      </c>
      <c r="H14" s="169">
        <f>IFERROR(IF(VLOOKUP($A14,'Annex 2 EHV charges'!$A:$O,11,FALSE)=0,"",VLOOKUP($A14,'Annex 2 EHV charges'!$A:$O,11,FALSE)),"")</f>
        <v>3.07</v>
      </c>
    </row>
    <row r="15" spans="1:14" x14ac:dyDescent="0.2">
      <c r="A15" s="165">
        <f t="array" ref="A15">IFERROR(INDEX('Annex 2 EHV charges'!$A$11:$A$260, MATCH(0, IF(ISBLANK('Annex 2 EHV charges'!$A$11:$A$260),1, COUNTIF(A$4:$A14, 'Annex 2 EHV charges'!$A$11:$A$260)), 0)),"")</f>
        <v>469</v>
      </c>
      <c r="B15" s="165">
        <f>IF($A15="","",VLOOKUP($A15,'Annex 2 EHV charges'!$A:$O,2,0))</f>
        <v>469</v>
      </c>
      <c r="C15" s="166">
        <f>IF($A15="","",VLOOKUP($A15,'Annex 2 EHV charges'!$A:$O,3,0))</f>
        <v>2100041320682</v>
      </c>
      <c r="D15" s="165" t="str">
        <f>IF($A15="","",VLOOKUP($A15,'Annex 2 EHV charges'!$A:$O,7,0))</f>
        <v>Pant Y Moch</v>
      </c>
      <c r="E15" s="167">
        <f>IFERROR(IF(VLOOKUP($A15,'Annex 2 EHV charges'!$A:$O,8,FALSE)=0,"",VLOOKUP($A15,'Annex 2 EHV charges'!$A:$O,8,FALSE)),"")</f>
        <v>1.7000000000000001E-2</v>
      </c>
      <c r="F15" s="168">
        <f>IFERROR(IF(VLOOKUP($A15,'Annex 2 EHV charges'!$A:$O,9,FALSE)=0,"",VLOOKUP($A15,'Annex 2 EHV charges'!$A:$O,9,FALSE)),"")</f>
        <v>3.09</v>
      </c>
      <c r="G15" s="169">
        <f>IFERROR(IF(VLOOKUP($A15,'Annex 2 EHV charges'!$A:$O,10,FALSE)=0,"",VLOOKUP($A15,'Annex 2 EHV charges'!$A:$O,10,FALSE)),"")</f>
        <v>3.51</v>
      </c>
      <c r="H15" s="169">
        <f>IFERROR(IF(VLOOKUP($A15,'Annex 2 EHV charges'!$A:$O,11,FALSE)=0,"",VLOOKUP($A15,'Annex 2 EHV charges'!$A:$O,11,FALSE)),"")</f>
        <v>3.51</v>
      </c>
    </row>
    <row r="16" spans="1:14" x14ac:dyDescent="0.2">
      <c r="A16" s="165">
        <f t="array" ref="A16">IFERROR(INDEX('Annex 2 EHV charges'!$A$11:$A$260, MATCH(0, IF(ISBLANK('Annex 2 EHV charges'!$A$11:$A$260),1, COUNTIF(A$4:$A15, 'Annex 2 EHV charges'!$A$11:$A$260)), 0)),"")</f>
        <v>470</v>
      </c>
      <c r="B16" s="165">
        <f>IF($A16="","",VLOOKUP($A16,'Annex 2 EHV charges'!$A:$O,2,0))</f>
        <v>470</v>
      </c>
      <c r="C16" s="166">
        <f>IF($A16="","",VLOOKUP($A16,'Annex 2 EHV charges'!$A:$O,3,0))</f>
        <v>2100041321808</v>
      </c>
      <c r="D16" s="165" t="str">
        <f>IF($A16="","",VLOOKUP($A16,'Annex 2 EHV charges'!$A:$O,7,0))</f>
        <v>Jesus College</v>
      </c>
      <c r="E16" s="167" t="str">
        <f>IFERROR(IF(VLOOKUP($A16,'Annex 2 EHV charges'!$A:$O,8,FALSE)=0,"",VLOOKUP($A16,'Annex 2 EHV charges'!$A:$O,8,FALSE)),"")</f>
        <v/>
      </c>
      <c r="F16" s="168">
        <f>IFERROR(IF(VLOOKUP($A16,'Annex 2 EHV charges'!$A:$O,9,FALSE)=0,"",VLOOKUP($A16,'Annex 2 EHV charges'!$A:$O,9,FALSE)),"")</f>
        <v>1.84</v>
      </c>
      <c r="G16" s="169">
        <f>IFERROR(IF(VLOOKUP($A16,'Annex 2 EHV charges'!$A:$O,10,FALSE)=0,"",VLOOKUP($A16,'Annex 2 EHV charges'!$A:$O,10,FALSE)),"")</f>
        <v>3.06</v>
      </c>
      <c r="H16" s="169">
        <f>IFERROR(IF(VLOOKUP($A16,'Annex 2 EHV charges'!$A:$O,11,FALSE)=0,"",VLOOKUP($A16,'Annex 2 EHV charges'!$A:$O,11,FALSE)),"")</f>
        <v>3.06</v>
      </c>
    </row>
    <row r="17" spans="1:8" x14ac:dyDescent="0.2">
      <c r="A17" s="165">
        <f t="array" ref="A17">IFERROR(INDEX('Annex 2 EHV charges'!$A$11:$A$260, MATCH(0, IF(ISBLANK('Annex 2 EHV charges'!$A$11:$A$260),1, COUNTIF(A$4:$A16, 'Annex 2 EHV charges'!$A$11:$A$260)), 0)),"")</f>
        <v>471</v>
      </c>
      <c r="B17" s="165">
        <f>IF($A17="","",VLOOKUP($A17,'Annex 2 EHV charges'!$A:$O,2,0))</f>
        <v>471</v>
      </c>
      <c r="C17" s="166">
        <f>IF($A17="","",VLOOKUP($A17,'Annex 2 EHV charges'!$A:$O,3,0))</f>
        <v>2100041322183</v>
      </c>
      <c r="D17" s="165" t="str">
        <f>IF($A17="","",VLOOKUP($A17,'Annex 2 EHV charges'!$A:$O,7,0))</f>
        <v>Sully Moors</v>
      </c>
      <c r="E17" s="167" t="str">
        <f>IFERROR(IF(VLOOKUP($A17,'Annex 2 EHV charges'!$A:$O,8,FALSE)=0,"",VLOOKUP($A17,'Annex 2 EHV charges'!$A:$O,8,FALSE)),"")</f>
        <v/>
      </c>
      <c r="F17" s="168">
        <f>IFERROR(IF(VLOOKUP($A17,'Annex 2 EHV charges'!$A:$O,9,FALSE)=0,"",VLOOKUP($A17,'Annex 2 EHV charges'!$A:$O,9,FALSE)),"")</f>
        <v>14.85</v>
      </c>
      <c r="G17" s="169">
        <f>IFERROR(IF(VLOOKUP($A17,'Annex 2 EHV charges'!$A:$O,10,FALSE)=0,"",VLOOKUP($A17,'Annex 2 EHV charges'!$A:$O,10,FALSE)),"")</f>
        <v>2.36</v>
      </c>
      <c r="H17" s="169">
        <f>IFERROR(IF(VLOOKUP($A17,'Annex 2 EHV charges'!$A:$O,11,FALSE)=0,"",VLOOKUP($A17,'Annex 2 EHV charges'!$A:$O,11,FALSE)),"")</f>
        <v>2.36</v>
      </c>
    </row>
    <row r="18" spans="1:8" x14ac:dyDescent="0.2">
      <c r="A18" s="165">
        <f t="array" ref="A18">IFERROR(INDEX('Annex 2 EHV charges'!$A$11:$A$260, MATCH(0, IF(ISBLANK('Annex 2 EHV charges'!$A$11:$A$260),1, COUNTIF(A$4:$A17, 'Annex 2 EHV charges'!$A$11:$A$260)), 0)),"")</f>
        <v>472</v>
      </c>
      <c r="B18" s="165">
        <f>IF($A18="","",VLOOKUP($A18,'Annex 2 EHV charges'!$A:$O,2,0))</f>
        <v>472</v>
      </c>
      <c r="C18" s="166">
        <f>IF($A18="","",VLOOKUP($A18,'Annex 2 EHV charges'!$A:$O,3,0))</f>
        <v>2100041330919</v>
      </c>
      <c r="D18" s="165" t="str">
        <f>IF($A18="","",VLOOKUP($A18,'Annex 2 EHV charges'!$A:$O,7,0))</f>
        <v>Hafod Y Dafal</v>
      </c>
      <c r="E18" s="167">
        <f>IFERROR(IF(VLOOKUP($A18,'Annex 2 EHV charges'!$A:$O,8,FALSE)=0,"",VLOOKUP($A18,'Annex 2 EHV charges'!$A:$O,8,FALSE)),"")</f>
        <v>6.5000000000000002E-2</v>
      </c>
      <c r="F18" s="168">
        <f>IFERROR(IF(VLOOKUP($A18,'Annex 2 EHV charges'!$A:$O,9,FALSE)=0,"",VLOOKUP($A18,'Annex 2 EHV charges'!$A:$O,9,FALSE)),"")</f>
        <v>12.12</v>
      </c>
      <c r="G18" s="169">
        <f>IFERROR(IF(VLOOKUP($A18,'Annex 2 EHV charges'!$A:$O,10,FALSE)=0,"",VLOOKUP($A18,'Annex 2 EHV charges'!$A:$O,10,FALSE)),"")</f>
        <v>1.68</v>
      </c>
      <c r="H18" s="169">
        <f>IFERROR(IF(VLOOKUP($A18,'Annex 2 EHV charges'!$A:$O,11,FALSE)=0,"",VLOOKUP($A18,'Annex 2 EHV charges'!$A:$O,11,FALSE)),"")</f>
        <v>1.68</v>
      </c>
    </row>
    <row r="19" spans="1:8" x14ac:dyDescent="0.2">
      <c r="A19" s="165">
        <f t="array" ref="A19">IFERROR(INDEX('Annex 2 EHV charges'!$A$11:$A$260, MATCH(0, IF(ISBLANK('Annex 2 EHV charges'!$A$11:$A$260),1, COUNTIF(A$4:$A18, 'Annex 2 EHV charges'!$A$11:$A$260)), 0)),"")</f>
        <v>473</v>
      </c>
      <c r="B19" s="165">
        <f>IF($A19="","",VLOOKUP($A19,'Annex 2 EHV charges'!$A:$O,2,0))</f>
        <v>473</v>
      </c>
      <c r="C19" s="166">
        <f>IF($A19="","",VLOOKUP($A19,'Annex 2 EHV charges'!$A:$O,3,0))</f>
        <v>2100041335439</v>
      </c>
      <c r="D19" s="165" t="str">
        <f>IF($A19="","",VLOOKUP($A19,'Annex 2 EHV charges'!$A:$O,7,0))</f>
        <v>DOWLAIS '2' STOR 33kV GEN</v>
      </c>
      <c r="E19" s="167">
        <f>IFERROR(IF(VLOOKUP($A19,'Annex 2 EHV charges'!$A:$O,8,FALSE)=0,"",VLOOKUP($A19,'Annex 2 EHV charges'!$A:$O,8,FALSE)),"")</f>
        <v>0.83799999999999997</v>
      </c>
      <c r="F19" s="168">
        <f>IFERROR(IF(VLOOKUP($A19,'Annex 2 EHV charges'!$A:$O,9,FALSE)=0,"",VLOOKUP($A19,'Annex 2 EHV charges'!$A:$O,9,FALSE)),"")</f>
        <v>10.130000000000001</v>
      </c>
      <c r="G19" s="169">
        <f>IFERROR(IF(VLOOKUP($A19,'Annex 2 EHV charges'!$A:$O,10,FALSE)=0,"",VLOOKUP($A19,'Annex 2 EHV charges'!$A:$O,10,FALSE)),"")</f>
        <v>1.7</v>
      </c>
      <c r="H19" s="169">
        <f>IFERROR(IF(VLOOKUP($A19,'Annex 2 EHV charges'!$A:$O,11,FALSE)=0,"",VLOOKUP($A19,'Annex 2 EHV charges'!$A:$O,11,FALSE)),"")</f>
        <v>1.7</v>
      </c>
    </row>
    <row r="20" spans="1:8" x14ac:dyDescent="0.2">
      <c r="A20" s="165">
        <f t="array" ref="A20">IFERROR(INDEX('Annex 2 EHV charges'!$A$11:$A$260, MATCH(0, IF(ISBLANK('Annex 2 EHV charges'!$A$11:$A$260),1, COUNTIF(A$4:$A19, 'Annex 2 EHV charges'!$A$11:$A$260)), 0)),"")</f>
        <v>474</v>
      </c>
      <c r="B20" s="165">
        <f>IF($A20="","",VLOOKUP($A20,'Annex 2 EHV charges'!$A:$O,2,0))</f>
        <v>474</v>
      </c>
      <c r="C20" s="166">
        <f>IF($A20="","",VLOOKUP($A20,'Annex 2 EHV charges'!$A:$O,3,0))</f>
        <v>2100041331434</v>
      </c>
      <c r="D20" s="165" t="str">
        <f>IF($A20="","",VLOOKUP($A20,'Annex 2 EHV charges'!$A:$O,7,0))</f>
        <v>Stormy Down AD site 1</v>
      </c>
      <c r="E20" s="167" t="str">
        <f>IFERROR(IF(VLOOKUP($A20,'Annex 2 EHV charges'!$A:$O,8,FALSE)=0,"",VLOOKUP($A20,'Annex 2 EHV charges'!$A:$O,8,FALSE)),"")</f>
        <v/>
      </c>
      <c r="F20" s="168" t="str">
        <f>IFERROR(IF(VLOOKUP($A20,'Annex 2 EHV charges'!$A:$O,9,FALSE)=0,"",VLOOKUP($A20,'Annex 2 EHV charges'!$A:$O,9,FALSE)),"")</f>
        <v/>
      </c>
      <c r="G20" s="169">
        <f>IFERROR(IF(VLOOKUP($A20,'Annex 2 EHV charges'!$A:$O,10,FALSE)=0,"",VLOOKUP($A20,'Annex 2 EHV charges'!$A:$O,10,FALSE)),"")</f>
        <v>2.36</v>
      </c>
      <c r="H20" s="169">
        <f>IFERROR(IF(VLOOKUP($A20,'Annex 2 EHV charges'!$A:$O,11,FALSE)=0,"",VLOOKUP($A20,'Annex 2 EHV charges'!$A:$O,11,FALSE)),"")</f>
        <v>2.36</v>
      </c>
    </row>
    <row r="21" spans="1:8" x14ac:dyDescent="0.2">
      <c r="A21" s="165">
        <f t="array" ref="A21">IFERROR(INDEX('Annex 2 EHV charges'!$A$11:$A$260, MATCH(0, IF(ISBLANK('Annex 2 EHV charges'!$A$11:$A$260),1, COUNTIF(A$4:$A20, 'Annex 2 EHV charges'!$A$11:$A$260)), 0)),"")</f>
        <v>475</v>
      </c>
      <c r="B21" s="165">
        <f>IF($A21="","",VLOOKUP($A21,'Annex 2 EHV charges'!$A:$O,2,0))</f>
        <v>475</v>
      </c>
      <c r="C21" s="166">
        <f>IF($A21="","",VLOOKUP($A21,'Annex 2 EHV charges'!$A:$O,3,0))</f>
        <v>2100041336488</v>
      </c>
      <c r="D21" s="165" t="str">
        <f>IF($A21="","",VLOOKUP($A21,'Annex 2 EHV charges'!$A:$O,7,0))</f>
        <v>Stormy Down AD site 2</v>
      </c>
      <c r="E21" s="167" t="str">
        <f>IFERROR(IF(VLOOKUP($A21,'Annex 2 EHV charges'!$A:$O,8,FALSE)=0,"",VLOOKUP($A21,'Annex 2 EHV charges'!$A:$O,8,FALSE)),"")</f>
        <v/>
      </c>
      <c r="F21" s="168" t="str">
        <f>IFERROR(IF(VLOOKUP($A21,'Annex 2 EHV charges'!$A:$O,9,FALSE)=0,"",VLOOKUP($A21,'Annex 2 EHV charges'!$A:$O,9,FALSE)),"")</f>
        <v/>
      </c>
      <c r="G21" s="169">
        <f>IFERROR(IF(VLOOKUP($A21,'Annex 2 EHV charges'!$A:$O,10,FALSE)=0,"",VLOOKUP($A21,'Annex 2 EHV charges'!$A:$O,10,FALSE)),"")</f>
        <v>2.36</v>
      </c>
      <c r="H21" s="169">
        <f>IFERROR(IF(VLOOKUP($A21,'Annex 2 EHV charges'!$A:$O,11,FALSE)=0,"",VLOOKUP($A21,'Annex 2 EHV charges'!$A:$O,11,FALSE)),"")</f>
        <v>2.36</v>
      </c>
    </row>
    <row r="22" spans="1:8" x14ac:dyDescent="0.2">
      <c r="A22" s="165">
        <f t="array" ref="A22">IFERROR(INDEX('Annex 2 EHV charges'!$A$11:$A$260, MATCH(0, IF(ISBLANK('Annex 2 EHV charges'!$A$11:$A$260),1, COUNTIF(A$4:$A21, 'Annex 2 EHV charges'!$A$11:$A$260)), 0)),"")</f>
        <v>476</v>
      </c>
      <c r="B22" s="165">
        <f>IF($A22="","",VLOOKUP($A22,'Annex 2 EHV charges'!$A:$O,2,0))</f>
        <v>476</v>
      </c>
      <c r="C22" s="166">
        <f>IF($A22="","",VLOOKUP($A22,'Annex 2 EHV charges'!$A:$O,3,0))</f>
        <v>2100041336734</v>
      </c>
      <c r="D22" s="165" t="str">
        <f>IF($A22="","",VLOOKUP($A22,'Annex 2 EHV charges'!$A:$O,7,0))</f>
        <v>STORMY DOWN '2'  33kV GEN</v>
      </c>
      <c r="E22" s="167" t="str">
        <f>IFERROR(IF(VLOOKUP($A22,'Annex 2 EHV charges'!$A:$O,8,FALSE)=0,"",VLOOKUP($A22,'Annex 2 EHV charges'!$A:$O,8,FALSE)),"")</f>
        <v/>
      </c>
      <c r="F22" s="168">
        <f>IFERROR(IF(VLOOKUP($A22,'Annex 2 EHV charges'!$A:$O,9,FALSE)=0,"",VLOOKUP($A22,'Annex 2 EHV charges'!$A:$O,9,FALSE)),"")</f>
        <v>8.52</v>
      </c>
      <c r="G22" s="169">
        <f>IFERROR(IF(VLOOKUP($A22,'Annex 2 EHV charges'!$A:$O,10,FALSE)=0,"",VLOOKUP($A22,'Annex 2 EHV charges'!$A:$O,10,FALSE)),"")</f>
        <v>3.06</v>
      </c>
      <c r="H22" s="169">
        <f>IFERROR(IF(VLOOKUP($A22,'Annex 2 EHV charges'!$A:$O,11,FALSE)=0,"",VLOOKUP($A22,'Annex 2 EHV charges'!$A:$O,11,FALSE)),"")</f>
        <v>3.06</v>
      </c>
    </row>
    <row r="23" spans="1:8" x14ac:dyDescent="0.2">
      <c r="A23" s="165">
        <f t="array" ref="A23">IFERROR(INDEX('Annex 2 EHV charges'!$A$11:$A$260, MATCH(0, IF(ISBLANK('Annex 2 EHV charges'!$A$11:$A$260),1, COUNTIF(A$4:$A22, 'Annex 2 EHV charges'!$A$11:$A$260)), 0)),"")</f>
        <v>477</v>
      </c>
      <c r="B23" s="165">
        <f>IF($A23="","",VLOOKUP($A23,'Annex 2 EHV charges'!$A:$O,2,0))</f>
        <v>477</v>
      </c>
      <c r="C23" s="166">
        <f>IF($A23="","",VLOOKUP($A23,'Annex 2 EHV charges'!$A:$O,3,0))</f>
        <v>2100041336716</v>
      </c>
      <c r="D23" s="165" t="str">
        <f>IF($A23="","",VLOOKUP($A23,'Annex 2 EHV charges'!$A:$O,7,0))</f>
        <v>OAK GROVE FM 33kV GEN</v>
      </c>
      <c r="E23" s="167">
        <f>IFERROR(IF(VLOOKUP($A23,'Annex 2 EHV charges'!$A:$O,8,FALSE)=0,"",VLOOKUP($A23,'Annex 2 EHV charges'!$A:$O,8,FALSE)),"")</f>
        <v>0.17899999999999999</v>
      </c>
      <c r="F23" s="168">
        <f>IFERROR(IF(VLOOKUP($A23,'Annex 2 EHV charges'!$A:$O,9,FALSE)=0,"",VLOOKUP($A23,'Annex 2 EHV charges'!$A:$O,9,FALSE)),"")</f>
        <v>1.71</v>
      </c>
      <c r="G23" s="169">
        <f>IFERROR(IF(VLOOKUP($A23,'Annex 2 EHV charges'!$A:$O,10,FALSE)=0,"",VLOOKUP($A23,'Annex 2 EHV charges'!$A:$O,10,FALSE)),"")</f>
        <v>3.24</v>
      </c>
      <c r="H23" s="169">
        <f>IFERROR(IF(VLOOKUP($A23,'Annex 2 EHV charges'!$A:$O,11,FALSE)=0,"",VLOOKUP($A23,'Annex 2 EHV charges'!$A:$O,11,FALSE)),"")</f>
        <v>3.24</v>
      </c>
    </row>
    <row r="24" spans="1:8" ht="127.5" x14ac:dyDescent="0.2">
      <c r="A24" s="165">
        <f t="array" ref="A24">IFERROR(INDEX('Annex 2 EHV charges'!$A$11:$A$260, MATCH(0, IF(ISBLANK('Annex 2 EHV charges'!$A$11:$A$260),1, COUNTIF(A$4:$A23, 'Annex 2 EHV charges'!$A$11:$A$260)), 0)),"")</f>
        <v>504</v>
      </c>
      <c r="B24" s="165">
        <f>IF($A24="","",VLOOKUP($A24,'Annex 2 EHV charges'!$A:$O,2,0))</f>
        <v>504</v>
      </c>
      <c r="C24" s="166" t="str">
        <f>IF($A24="","",VLOOKUP($A24,'Annex 2 EHV charges'!$A:$O,3,0))</f>
        <v>2100040007060
2100040007079
2100040007088
2100040007097
2100040007102
2100040007111
2100040007120
2100040007130
2100040014545
2189999999714</v>
      </c>
      <c r="D24" s="165" t="str">
        <f>IF($A24="","",VLOOKUP($A24,'Annex 2 EHV charges'!$A:$O,7,0))</f>
        <v>Corus Trostre</v>
      </c>
      <c r="E24" s="167">
        <f>IFERROR(IF(VLOOKUP($A24,'Annex 2 EHV charges'!$A:$O,8,FALSE)=0,"",VLOOKUP($A24,'Annex 2 EHV charges'!$A:$O,8,FALSE)),"")</f>
        <v>0.82599999999999996</v>
      </c>
      <c r="F24" s="168" t="str">
        <f>IFERROR(IF(VLOOKUP($A24,'Annex 2 EHV charges'!$A:$O,9,FALSE)=0,"",VLOOKUP($A24,'Annex 2 EHV charges'!$A:$O,9,FALSE)),"")</f>
        <v/>
      </c>
      <c r="G24" s="169">
        <f>IFERROR(IF(VLOOKUP($A24,'Annex 2 EHV charges'!$A:$O,10,FALSE)=0,"",VLOOKUP($A24,'Annex 2 EHV charges'!$A:$O,10,FALSE)),"")</f>
        <v>5.43</v>
      </c>
      <c r="H24" s="169">
        <f>IFERROR(IF(VLOOKUP($A24,'Annex 2 EHV charges'!$A:$O,11,FALSE)=0,"",VLOOKUP($A24,'Annex 2 EHV charges'!$A:$O,11,FALSE)),"")</f>
        <v>5.43</v>
      </c>
    </row>
    <row r="25" spans="1:8" ht="38.25" x14ac:dyDescent="0.2">
      <c r="A25" s="165">
        <f t="array" ref="A25">IFERROR(INDEX('Annex 2 EHV charges'!$A$11:$A$260, MATCH(0, IF(ISBLANK('Annex 2 EHV charges'!$A$11:$A$260),1, COUNTIF(A$4:$A24, 'Annex 2 EHV charges'!$A$11:$A$260)), 0)),"")</f>
        <v>505</v>
      </c>
      <c r="B25" s="165">
        <f>IF($A25="","",VLOOKUP($A25,'Annex 2 EHV charges'!$A:$O,2,0))</f>
        <v>505</v>
      </c>
      <c r="C25" s="166" t="str">
        <f>IF($A25="","",VLOOKUP($A25,'Annex 2 EHV charges'!$A:$O,3,0))</f>
        <v>2100040135899
2100040135904
2189999999732</v>
      </c>
      <c r="D25" s="165" t="str">
        <f>IF($A25="","",VLOOKUP($A25,'Annex 2 EHV charges'!$A:$O,7,0))</f>
        <v>Corus Orb</v>
      </c>
      <c r="E25" s="167">
        <f>IFERROR(IF(VLOOKUP($A25,'Annex 2 EHV charges'!$A:$O,8,FALSE)=0,"",VLOOKUP($A25,'Annex 2 EHV charges'!$A:$O,8,FALSE)),"")</f>
        <v>0.128</v>
      </c>
      <c r="F25" s="168">
        <f>IFERROR(IF(VLOOKUP($A25,'Annex 2 EHV charges'!$A:$O,9,FALSE)=0,"",VLOOKUP($A25,'Annex 2 EHV charges'!$A:$O,9,FALSE)),"")</f>
        <v>2503.44</v>
      </c>
      <c r="G25" s="169">
        <f>IFERROR(IF(VLOOKUP($A25,'Annex 2 EHV charges'!$A:$O,10,FALSE)=0,"",VLOOKUP($A25,'Annex 2 EHV charges'!$A:$O,10,FALSE)),"")</f>
        <v>3.72</v>
      </c>
      <c r="H25" s="169">
        <f>IFERROR(IF(VLOOKUP($A25,'Annex 2 EHV charges'!$A:$O,11,FALSE)=0,"",VLOOKUP($A25,'Annex 2 EHV charges'!$A:$O,11,FALSE)),"")</f>
        <v>3.72</v>
      </c>
    </row>
    <row r="26" spans="1:8" x14ac:dyDescent="0.2">
      <c r="A26" s="165">
        <f t="array" ref="A26">IFERROR(INDEX('Annex 2 EHV charges'!$A$11:$A$260, MATCH(0, IF(ISBLANK('Annex 2 EHV charges'!$A$11:$A$260),1, COUNTIF(A$4:$A25, 'Annex 2 EHV charges'!$A$11:$A$260)), 0)),"")</f>
        <v>507</v>
      </c>
      <c r="B26" s="165">
        <f>IF($A26="","",VLOOKUP($A26,'Annex 2 EHV charges'!$A:$O,2,0))</f>
        <v>507</v>
      </c>
      <c r="C26" s="166">
        <f>IF($A26="","",VLOOKUP($A26,'Annex 2 EHV charges'!$A:$O,3,0))</f>
        <v>2100040067486</v>
      </c>
      <c r="D26" s="165" t="str">
        <f>IF($A26="","",VLOOKUP($A26,'Annex 2 EHV charges'!$A:$O,7,0))</f>
        <v>ABB Cornelly</v>
      </c>
      <c r="E26" s="167" t="str">
        <f>IFERROR(IF(VLOOKUP($A26,'Annex 2 EHV charges'!$A:$O,8,FALSE)=0,"",VLOOKUP($A26,'Annex 2 EHV charges'!$A:$O,8,FALSE)),"")</f>
        <v/>
      </c>
      <c r="F26" s="168">
        <f>IFERROR(IF(VLOOKUP($A26,'Annex 2 EHV charges'!$A:$O,9,FALSE)=0,"",VLOOKUP($A26,'Annex 2 EHV charges'!$A:$O,9,FALSE)),"")</f>
        <v>9.7100000000000009</v>
      </c>
      <c r="G26" s="169">
        <f>IFERROR(IF(VLOOKUP($A26,'Annex 2 EHV charges'!$A:$O,10,FALSE)=0,"",VLOOKUP($A26,'Annex 2 EHV charges'!$A:$O,10,FALSE)),"")</f>
        <v>1.84</v>
      </c>
      <c r="H26" s="169">
        <f>IFERROR(IF(VLOOKUP($A26,'Annex 2 EHV charges'!$A:$O,11,FALSE)=0,"",VLOOKUP($A26,'Annex 2 EHV charges'!$A:$O,11,FALSE)),"")</f>
        <v>1.84</v>
      </c>
    </row>
    <row r="27" spans="1:8" x14ac:dyDescent="0.2">
      <c r="A27" s="165">
        <f t="array" ref="A27">IFERROR(INDEX('Annex 2 EHV charges'!$A$11:$A$260, MATCH(0, IF(ISBLANK('Annex 2 EHV charges'!$A$11:$A$260),1, COUNTIF(A$4:$A26, 'Annex 2 EHV charges'!$A$11:$A$260)), 0)),"")</f>
        <v>508</v>
      </c>
      <c r="B27" s="165">
        <f>IF($A27="","",VLOOKUP($A27,'Annex 2 EHV charges'!$A:$O,2,0))</f>
        <v>508</v>
      </c>
      <c r="C27" s="166">
        <f>IF($A27="","",VLOOKUP($A27,'Annex 2 EHV charges'!$A:$O,3,0))</f>
        <v>2100041079038</v>
      </c>
      <c r="D27" s="165" t="str">
        <f>IF($A27="","",VLOOKUP($A27,'Annex 2 EHV charges'!$A:$O,7,0))</f>
        <v>Bettws</v>
      </c>
      <c r="E27" s="167" t="str">
        <f>IFERROR(IF(VLOOKUP($A27,'Annex 2 EHV charges'!$A:$O,8,FALSE)=0,"",VLOOKUP($A27,'Annex 2 EHV charges'!$A:$O,8,FALSE)),"")</f>
        <v/>
      </c>
      <c r="F27" s="168">
        <f>IFERROR(IF(VLOOKUP($A27,'Annex 2 EHV charges'!$A:$O,9,FALSE)=0,"",VLOOKUP($A27,'Annex 2 EHV charges'!$A:$O,9,FALSE)),"")</f>
        <v>10.67</v>
      </c>
      <c r="G27" s="169">
        <f>IFERROR(IF(VLOOKUP($A27,'Annex 2 EHV charges'!$A:$O,10,FALSE)=0,"",VLOOKUP($A27,'Annex 2 EHV charges'!$A:$O,10,FALSE)),"")</f>
        <v>1.93</v>
      </c>
      <c r="H27" s="169">
        <f>IFERROR(IF(VLOOKUP($A27,'Annex 2 EHV charges'!$A:$O,11,FALSE)=0,"",VLOOKUP($A27,'Annex 2 EHV charges'!$A:$O,11,FALSE)),"")</f>
        <v>1.93</v>
      </c>
    </row>
    <row r="28" spans="1:8" x14ac:dyDescent="0.2">
      <c r="A28" s="165">
        <f t="array" ref="A28">IFERROR(INDEX('Annex 2 EHV charges'!$A$11:$A$260, MATCH(0, IF(ISBLANK('Annex 2 EHV charges'!$A$11:$A$260),1, COUNTIF(A$4:$A27, 'Annex 2 EHV charges'!$A$11:$A$260)), 0)),"")</f>
        <v>509</v>
      </c>
      <c r="B28" s="165">
        <f>IF($A28="","",VLOOKUP($A28,'Annex 2 EHV charges'!$A:$O,2,0))</f>
        <v>509</v>
      </c>
      <c r="C28" s="166">
        <f>IF($A28="","",VLOOKUP($A28,'Annex 2 EHV charges'!$A:$O,3,0))</f>
        <v>2100040126342</v>
      </c>
      <c r="D28" s="165" t="str">
        <f>IF($A28="","",VLOOKUP($A28,'Annex 2 EHV charges'!$A:$O,7,0))</f>
        <v>Blaen Bowi</v>
      </c>
      <c r="E28" s="167">
        <f>IFERROR(IF(VLOOKUP($A28,'Annex 2 EHV charges'!$A:$O,8,FALSE)=0,"",VLOOKUP($A28,'Annex 2 EHV charges'!$A:$O,8,FALSE)),"")</f>
        <v>2.129</v>
      </c>
      <c r="F28" s="168">
        <f>IFERROR(IF(VLOOKUP($A28,'Annex 2 EHV charges'!$A:$O,9,FALSE)=0,"",VLOOKUP($A28,'Annex 2 EHV charges'!$A:$O,9,FALSE)),"")</f>
        <v>18.27</v>
      </c>
      <c r="G28" s="169">
        <f>IFERROR(IF(VLOOKUP($A28,'Annex 2 EHV charges'!$A:$O,10,FALSE)=0,"",VLOOKUP($A28,'Annex 2 EHV charges'!$A:$O,10,FALSE)),"")</f>
        <v>2.12</v>
      </c>
      <c r="H28" s="169">
        <f>IFERROR(IF(VLOOKUP($A28,'Annex 2 EHV charges'!$A:$O,11,FALSE)=0,"",VLOOKUP($A28,'Annex 2 EHV charges'!$A:$O,11,FALSE)),"")</f>
        <v>2.12</v>
      </c>
    </row>
    <row r="29" spans="1:8" x14ac:dyDescent="0.2">
      <c r="A29" s="165">
        <f t="array" ref="A29">IFERROR(INDEX('Annex 2 EHV charges'!$A$11:$A$260, MATCH(0, IF(ISBLANK('Annex 2 EHV charges'!$A$11:$A$260),1, COUNTIF(A$4:$A28, 'Annex 2 EHV charges'!$A$11:$A$260)), 0)),"")</f>
        <v>510</v>
      </c>
      <c r="B29" s="165">
        <f>IF($A29="","",VLOOKUP($A29,'Annex 2 EHV charges'!$A:$O,2,0))</f>
        <v>510</v>
      </c>
      <c r="C29" s="166">
        <f>IF($A29="","",VLOOKUP($A29,'Annex 2 EHV charges'!$A:$O,3,0))</f>
        <v>2199989614144</v>
      </c>
      <c r="D29" s="165" t="str">
        <f>IF($A29="","",VLOOKUP($A29,'Annex 2 EHV charges'!$A:$O,7,0))</f>
        <v>Mir Steel</v>
      </c>
      <c r="E29" s="167" t="str">
        <f>IFERROR(IF(VLOOKUP($A29,'Annex 2 EHV charges'!$A:$O,8,FALSE)=0,"",VLOOKUP($A29,'Annex 2 EHV charges'!$A:$O,8,FALSE)),"")</f>
        <v/>
      </c>
      <c r="F29" s="168">
        <f>IFERROR(IF(VLOOKUP($A29,'Annex 2 EHV charges'!$A:$O,9,FALSE)=0,"",VLOOKUP($A29,'Annex 2 EHV charges'!$A:$O,9,FALSE)),"")</f>
        <v>728.8</v>
      </c>
      <c r="G29" s="169">
        <f>IFERROR(IF(VLOOKUP($A29,'Annex 2 EHV charges'!$A:$O,10,FALSE)=0,"",VLOOKUP($A29,'Annex 2 EHV charges'!$A:$O,10,FALSE)),"")</f>
        <v>0.75</v>
      </c>
      <c r="H29" s="169">
        <f>IFERROR(IF(VLOOKUP($A29,'Annex 2 EHV charges'!$A:$O,11,FALSE)=0,"",VLOOKUP($A29,'Annex 2 EHV charges'!$A:$O,11,FALSE)),"")</f>
        <v>0.75</v>
      </c>
    </row>
    <row r="30" spans="1:8" ht="51" x14ac:dyDescent="0.2">
      <c r="A30" s="165">
        <f t="array" ref="A30">IFERROR(INDEX('Annex 2 EHV charges'!$A$11:$A$260, MATCH(0, IF(ISBLANK('Annex 2 EHV charges'!$A$11:$A$260),1, COUNTIF(A$4:$A29, 'Annex 2 EHV charges'!$A$11:$A$260)), 0)),"")</f>
        <v>511</v>
      </c>
      <c r="B30" s="165">
        <f>IF($A30="","",VLOOKUP($A30,'Annex 2 EHV charges'!$A:$O,2,0))</f>
        <v>511</v>
      </c>
      <c r="C30" s="166" t="str">
        <f>IF($A30="","",VLOOKUP($A30,'Annex 2 EHV charges'!$A:$O,3,0))</f>
        <v>2199989271918
2199989271927
2199989271936
2199989610089</v>
      </c>
      <c r="D30" s="165" t="str">
        <f>IF($A30="","",VLOOKUP($A30,'Annex 2 EHV charges'!$A:$O,7,0))</f>
        <v>Boc Margam</v>
      </c>
      <c r="E30" s="167" t="str">
        <f>IFERROR(IF(VLOOKUP($A30,'Annex 2 EHV charges'!$A:$O,8,FALSE)=0,"",VLOOKUP($A30,'Annex 2 EHV charges'!$A:$O,8,FALSE)),"")</f>
        <v/>
      </c>
      <c r="F30" s="168">
        <f>IFERROR(IF(VLOOKUP($A30,'Annex 2 EHV charges'!$A:$O,9,FALSE)=0,"",VLOOKUP($A30,'Annex 2 EHV charges'!$A:$O,9,FALSE)),"")</f>
        <v>2008.02</v>
      </c>
      <c r="G30" s="169">
        <f>IFERROR(IF(VLOOKUP($A30,'Annex 2 EHV charges'!$A:$O,10,FALSE)=0,"",VLOOKUP($A30,'Annex 2 EHV charges'!$A:$O,10,FALSE)),"")</f>
        <v>4.12</v>
      </c>
      <c r="H30" s="169">
        <f>IFERROR(IF(VLOOKUP($A30,'Annex 2 EHV charges'!$A:$O,11,FALSE)=0,"",VLOOKUP($A30,'Annex 2 EHV charges'!$A:$O,11,FALSE)),"")</f>
        <v>4.12</v>
      </c>
    </row>
    <row r="31" spans="1:8" x14ac:dyDescent="0.2">
      <c r="A31" s="165">
        <f t="array" ref="A31">IFERROR(INDEX('Annex 2 EHV charges'!$A$11:$A$260, MATCH(0, IF(ISBLANK('Annex 2 EHV charges'!$A$11:$A$260),1, COUNTIF(A$4:$A30, 'Annex 2 EHV charges'!$A$11:$A$260)), 0)),"")</f>
        <v>512</v>
      </c>
      <c r="B31" s="165">
        <f>IF($A31="","",VLOOKUP($A31,'Annex 2 EHV charges'!$A:$O,2,0))</f>
        <v>512</v>
      </c>
      <c r="C31" s="166">
        <f>IF($A31="","",VLOOKUP($A31,'Annex 2 EHV charges'!$A:$O,3,0))</f>
        <v>2199989610024</v>
      </c>
      <c r="D31" s="165" t="str">
        <f>IF($A31="","",VLOOKUP($A31,'Annex 2 EHV charges'!$A:$O,7,0))</f>
        <v>Ford Bridgend</v>
      </c>
      <c r="E31" s="167">
        <f>IFERROR(IF(VLOOKUP($A31,'Annex 2 EHV charges'!$A:$O,8,FALSE)=0,"",VLOOKUP($A31,'Annex 2 EHV charges'!$A:$O,8,FALSE)),"")</f>
        <v>0.39600000000000002</v>
      </c>
      <c r="F31" s="168">
        <f>IFERROR(IF(VLOOKUP($A31,'Annex 2 EHV charges'!$A:$O,9,FALSE)=0,"",VLOOKUP($A31,'Annex 2 EHV charges'!$A:$O,9,FALSE)),"")</f>
        <v>2611.2399999999998</v>
      </c>
      <c r="G31" s="169">
        <f>IFERROR(IF(VLOOKUP($A31,'Annex 2 EHV charges'!$A:$O,10,FALSE)=0,"",VLOOKUP($A31,'Annex 2 EHV charges'!$A:$O,10,FALSE)),"")</f>
        <v>6.06</v>
      </c>
      <c r="H31" s="169">
        <f>IFERROR(IF(VLOOKUP($A31,'Annex 2 EHV charges'!$A:$O,11,FALSE)=0,"",VLOOKUP($A31,'Annex 2 EHV charges'!$A:$O,11,FALSE)),"")</f>
        <v>6.06</v>
      </c>
    </row>
    <row r="32" spans="1:8" x14ac:dyDescent="0.2">
      <c r="A32" s="165">
        <f t="array" ref="A32">IFERROR(INDEX('Annex 2 EHV charges'!$A$11:$A$260, MATCH(0, IF(ISBLANK('Annex 2 EHV charges'!$A$11:$A$260),1, COUNTIF(A$4:$A31, 'Annex 2 EHV charges'!$A$11:$A$260)), 0)),"")</f>
        <v>513</v>
      </c>
      <c r="B32" s="165">
        <f>IF($A32="","",VLOOKUP($A32,'Annex 2 EHV charges'!$A:$O,2,0))</f>
        <v>513</v>
      </c>
      <c r="C32" s="166">
        <f>IF($A32="","",VLOOKUP($A32,'Annex 2 EHV charges'!$A:$O,3,0))</f>
        <v>2199989616995</v>
      </c>
      <c r="D32" s="165" t="str">
        <f>IF($A32="","",VLOOKUP($A32,'Annex 2 EHV charges'!$A:$O,7,0))</f>
        <v>Alcoa</v>
      </c>
      <c r="E32" s="167">
        <f>IFERROR(IF(VLOOKUP($A32,'Annex 2 EHV charges'!$A:$O,8,FALSE)=0,"",VLOOKUP($A32,'Annex 2 EHV charges'!$A:$O,8,FALSE)),"")</f>
        <v>3.7999999999999999E-2</v>
      </c>
      <c r="F32" s="168">
        <f>IFERROR(IF(VLOOKUP($A32,'Annex 2 EHV charges'!$A:$O,9,FALSE)=0,"",VLOOKUP($A32,'Annex 2 EHV charges'!$A:$O,9,FALSE)),"")</f>
        <v>759.92</v>
      </c>
      <c r="G32" s="169">
        <f>IFERROR(IF(VLOOKUP($A32,'Annex 2 EHV charges'!$A:$O,10,FALSE)=0,"",VLOOKUP($A32,'Annex 2 EHV charges'!$A:$O,10,FALSE)),"")</f>
        <v>2.41</v>
      </c>
      <c r="H32" s="169">
        <f>IFERROR(IF(VLOOKUP($A32,'Annex 2 EHV charges'!$A:$O,11,FALSE)=0,"",VLOOKUP($A32,'Annex 2 EHV charges'!$A:$O,11,FALSE)),"")</f>
        <v>2.41</v>
      </c>
    </row>
    <row r="33" spans="1:8" x14ac:dyDescent="0.2">
      <c r="A33" s="165">
        <f t="array" ref="A33">IFERROR(INDEX('Annex 2 EHV charges'!$A$11:$A$260, MATCH(0, IF(ISBLANK('Annex 2 EHV charges'!$A$11:$A$260),1, COUNTIF(A$4:$A32, 'Annex 2 EHV charges'!$A$11:$A$260)), 0)),"")</f>
        <v>514</v>
      </c>
      <c r="B33" s="165">
        <f>IF($A33="","",VLOOKUP($A33,'Annex 2 EHV charges'!$A:$O,2,0))</f>
        <v>514</v>
      </c>
      <c r="C33" s="166">
        <f>IF($A33="","",VLOOKUP($A33,'Annex 2 EHV charges'!$A:$O,3,0))</f>
        <v>2189999999928</v>
      </c>
      <c r="D33" s="165" t="str">
        <f>IF($A33="","",VLOOKUP($A33,'Annex 2 EHV charges'!$A:$O,7,0))</f>
        <v>Celsa Rod Mills</v>
      </c>
      <c r="E33" s="167">
        <f>IFERROR(IF(VLOOKUP($A33,'Annex 2 EHV charges'!$A:$O,8,FALSE)=0,"",VLOOKUP($A33,'Annex 2 EHV charges'!$A:$O,8,FALSE)),"")</f>
        <v>6.0000000000000001E-3</v>
      </c>
      <c r="F33" s="168">
        <f>IFERROR(IF(VLOOKUP($A33,'Annex 2 EHV charges'!$A:$O,9,FALSE)=0,"",VLOOKUP($A33,'Annex 2 EHV charges'!$A:$O,9,FALSE)),"")</f>
        <v>4939.8500000000004</v>
      </c>
      <c r="G33" s="169">
        <f>IFERROR(IF(VLOOKUP($A33,'Annex 2 EHV charges'!$A:$O,10,FALSE)=0,"",VLOOKUP($A33,'Annex 2 EHV charges'!$A:$O,10,FALSE)),"")</f>
        <v>3.02</v>
      </c>
      <c r="H33" s="169">
        <f>IFERROR(IF(VLOOKUP($A33,'Annex 2 EHV charges'!$A:$O,11,FALSE)=0,"",VLOOKUP($A33,'Annex 2 EHV charges'!$A:$O,11,FALSE)),"")</f>
        <v>3.02</v>
      </c>
    </row>
    <row r="34" spans="1:8" ht="25.5" x14ac:dyDescent="0.2">
      <c r="A34" s="165">
        <f t="array" ref="A34">IFERROR(INDEX('Annex 2 EHV charges'!$A$11:$A$260, MATCH(0, IF(ISBLANK('Annex 2 EHV charges'!$A$11:$A$260),1, COUNTIF(A$4:$A33, 'Annex 2 EHV charges'!$A$11:$A$260)), 0)),"")</f>
        <v>515</v>
      </c>
      <c r="B34" s="165">
        <f>IF($A34="","",VLOOKUP($A34,'Annex 2 EHV charges'!$A:$O,2,0))</f>
        <v>515</v>
      </c>
      <c r="C34" s="166" t="str">
        <f>IF($A34="","",VLOOKUP($A34,'Annex 2 EHV charges'!$A:$O,3,0))</f>
        <v>2199989638961
2199989638970</v>
      </c>
      <c r="D34" s="165" t="str">
        <f>IF($A34="","",VLOOKUP($A34,'Annex 2 EHV charges'!$A:$O,7,0))</f>
        <v>Murphy Oil</v>
      </c>
      <c r="E34" s="167">
        <f>IFERROR(IF(VLOOKUP($A34,'Annex 2 EHV charges'!$A:$O,8,FALSE)=0,"",VLOOKUP($A34,'Annex 2 EHV charges'!$A:$O,8,FALSE)),"")</f>
        <v>2.9620000000000002</v>
      </c>
      <c r="F34" s="168">
        <f>IFERROR(IF(VLOOKUP($A34,'Annex 2 EHV charges'!$A:$O,9,FALSE)=0,"",VLOOKUP($A34,'Annex 2 EHV charges'!$A:$O,9,FALSE)),"")</f>
        <v>6664.96</v>
      </c>
      <c r="G34" s="169">
        <f>IFERROR(IF(VLOOKUP($A34,'Annex 2 EHV charges'!$A:$O,10,FALSE)=0,"",VLOOKUP($A34,'Annex 2 EHV charges'!$A:$O,10,FALSE)),"")</f>
        <v>6.21</v>
      </c>
      <c r="H34" s="169">
        <f>IFERROR(IF(VLOOKUP($A34,'Annex 2 EHV charges'!$A:$O,11,FALSE)=0,"",VLOOKUP($A34,'Annex 2 EHV charges'!$A:$O,11,FALSE)),"")</f>
        <v>6.21</v>
      </c>
    </row>
    <row r="35" spans="1:8" x14ac:dyDescent="0.2">
      <c r="A35" s="165">
        <f t="array" ref="A35">IFERROR(INDEX('Annex 2 EHV charges'!$A$11:$A$260, MATCH(0, IF(ISBLANK('Annex 2 EHV charges'!$A$11:$A$260),1, COUNTIF(A$4:$A34, 'Annex 2 EHV charges'!$A$11:$A$260)), 0)),"")</f>
        <v>517</v>
      </c>
      <c r="B35" s="165">
        <f>IF($A35="","",VLOOKUP($A35,'Annex 2 EHV charges'!$A:$O,2,0))</f>
        <v>517</v>
      </c>
      <c r="C35" s="166">
        <f>IF($A35="","",VLOOKUP($A35,'Annex 2 EHV charges'!$A:$O,3,0))</f>
        <v>2189999998678</v>
      </c>
      <c r="D35" s="165" t="str">
        <f>IF($A35="","",VLOOKUP($A35,'Annex 2 EHV charges'!$A:$O,7,0))</f>
        <v>Chevron</v>
      </c>
      <c r="E35" s="167" t="str">
        <f>IFERROR(IF(VLOOKUP($A35,'Annex 2 EHV charges'!$A:$O,8,FALSE)=0,"",VLOOKUP($A35,'Annex 2 EHV charges'!$A:$O,8,FALSE)),"")</f>
        <v/>
      </c>
      <c r="F35" s="168">
        <f>IFERROR(IF(VLOOKUP($A35,'Annex 2 EHV charges'!$A:$O,9,FALSE)=0,"",VLOOKUP($A35,'Annex 2 EHV charges'!$A:$O,9,FALSE)),"")</f>
        <v>29375.759999999998</v>
      </c>
      <c r="G35" s="169">
        <f>IFERROR(IF(VLOOKUP($A35,'Annex 2 EHV charges'!$A:$O,10,FALSE)=0,"",VLOOKUP($A35,'Annex 2 EHV charges'!$A:$O,10,FALSE)),"")</f>
        <v>2.76</v>
      </c>
      <c r="H35" s="169">
        <f>IFERROR(IF(VLOOKUP($A35,'Annex 2 EHV charges'!$A:$O,11,FALSE)=0,"",VLOOKUP($A35,'Annex 2 EHV charges'!$A:$O,11,FALSE)),"")</f>
        <v>2.76</v>
      </c>
    </row>
    <row r="36" spans="1:8" ht="25.5" x14ac:dyDescent="0.2">
      <c r="A36" s="165">
        <f t="array" ref="A36">IFERROR(INDEX('Annex 2 EHV charges'!$A$11:$A$260, MATCH(0, IF(ISBLANK('Annex 2 EHV charges'!$A$11:$A$260),1, COUNTIF(A$4:$A35, 'Annex 2 EHV charges'!$A$11:$A$260)), 0)),"")</f>
        <v>518</v>
      </c>
      <c r="B36" s="165">
        <f>IF($A36="","",VLOOKUP($A36,'Annex 2 EHV charges'!$A:$O,2,0))</f>
        <v>518</v>
      </c>
      <c r="C36" s="166" t="str">
        <f>IF($A36="","",VLOOKUP($A36,'Annex 2 EHV charges'!$A:$O,3,0))</f>
        <v>2189999996884
2189999996893</v>
      </c>
      <c r="D36" s="165" t="str">
        <f>IF($A36="","",VLOOKUP($A36,'Annex 2 EHV charges'!$A:$O,7,0))</f>
        <v>Interbrew Magor USKM</v>
      </c>
      <c r="E36" s="167">
        <f>IFERROR(IF(VLOOKUP($A36,'Annex 2 EHV charges'!$A:$O,8,FALSE)=0,"",VLOOKUP($A36,'Annex 2 EHV charges'!$A:$O,8,FALSE)),"")</f>
        <v>0.153</v>
      </c>
      <c r="F36" s="168">
        <f>IFERROR(IF(VLOOKUP($A36,'Annex 2 EHV charges'!$A:$O,9,FALSE)=0,"",VLOOKUP($A36,'Annex 2 EHV charges'!$A:$O,9,FALSE)),"")</f>
        <v>127.53</v>
      </c>
      <c r="G36" s="169">
        <f>IFERROR(IF(VLOOKUP($A36,'Annex 2 EHV charges'!$A:$O,10,FALSE)=0,"",VLOOKUP($A36,'Annex 2 EHV charges'!$A:$O,10,FALSE)),"")</f>
        <v>9</v>
      </c>
      <c r="H36" s="169">
        <f>IFERROR(IF(VLOOKUP($A36,'Annex 2 EHV charges'!$A:$O,11,FALSE)=0,"",VLOOKUP($A36,'Annex 2 EHV charges'!$A:$O,11,FALSE)),"")</f>
        <v>9</v>
      </c>
    </row>
    <row r="37" spans="1:8" x14ac:dyDescent="0.2">
      <c r="A37" s="165">
        <f t="array" ref="A37">IFERROR(INDEX('Annex 2 EHV charges'!$A$11:$A$260, MATCH(0, IF(ISBLANK('Annex 2 EHV charges'!$A$11:$A$260),1, COUNTIF(A$4:$A36, 'Annex 2 EHV charges'!$A$11:$A$260)), 0)),"")</f>
        <v>519</v>
      </c>
      <c r="B37" s="165">
        <f>IF($A37="","",VLOOKUP($A37,'Annex 2 EHV charges'!$A:$O,2,0))</f>
        <v>519</v>
      </c>
      <c r="C37" s="166">
        <f>IF($A37="","",VLOOKUP($A37,'Annex 2 EHV charges'!$A:$O,3,0))</f>
        <v>2199989611204</v>
      </c>
      <c r="D37" s="165" t="str">
        <f>IF($A37="","",VLOOKUP($A37,'Annex 2 EHV charges'!$A:$O,7,0))</f>
        <v>Mainline Pipelines</v>
      </c>
      <c r="E37" s="167">
        <f>IFERROR(IF(VLOOKUP($A37,'Annex 2 EHV charges'!$A:$O,8,FALSE)=0,"",VLOOKUP($A37,'Annex 2 EHV charges'!$A:$O,8,FALSE)),"")</f>
        <v>2.4380000000000002</v>
      </c>
      <c r="F37" s="168">
        <f>IFERROR(IF(VLOOKUP($A37,'Annex 2 EHV charges'!$A:$O,9,FALSE)=0,"",VLOOKUP($A37,'Annex 2 EHV charges'!$A:$O,9,FALSE)),"")</f>
        <v>124.8</v>
      </c>
      <c r="G37" s="169">
        <f>IFERROR(IF(VLOOKUP($A37,'Annex 2 EHV charges'!$A:$O,10,FALSE)=0,"",VLOOKUP($A37,'Annex 2 EHV charges'!$A:$O,10,FALSE)),"")</f>
        <v>6.35</v>
      </c>
      <c r="H37" s="169">
        <f>IFERROR(IF(VLOOKUP($A37,'Annex 2 EHV charges'!$A:$O,11,FALSE)=0,"",VLOOKUP($A37,'Annex 2 EHV charges'!$A:$O,11,FALSE)),"")</f>
        <v>6.35</v>
      </c>
    </row>
    <row r="38" spans="1:8" x14ac:dyDescent="0.2">
      <c r="A38" s="165">
        <f t="array" ref="A38">IFERROR(INDEX('Annex 2 EHV charges'!$A$11:$A$260, MATCH(0, IF(ISBLANK('Annex 2 EHV charges'!$A$11:$A$260),1, COUNTIF(A$4:$A37, 'Annex 2 EHV charges'!$A$11:$A$260)), 0)),"")</f>
        <v>520</v>
      </c>
      <c r="B38" s="165">
        <f>IF($A38="","",VLOOKUP($A38,'Annex 2 EHV charges'!$A:$O,2,0))</f>
        <v>520</v>
      </c>
      <c r="C38" s="166">
        <f>IF($A38="","",VLOOKUP($A38,'Annex 2 EHV charges'!$A:$O,3,0))</f>
        <v>2189999999937</v>
      </c>
      <c r="D38" s="165" t="str">
        <f>IF($A38="","",VLOOKUP($A38,'Annex 2 EHV charges'!$A:$O,7,0))</f>
        <v>Celsa 33 11</v>
      </c>
      <c r="E38" s="167">
        <f>IFERROR(IF(VLOOKUP($A38,'Annex 2 EHV charges'!$A:$O,8,FALSE)=0,"",VLOOKUP($A38,'Annex 2 EHV charges'!$A:$O,8,FALSE)),"")</f>
        <v>0.95299999999999996</v>
      </c>
      <c r="F38" s="168">
        <f>IFERROR(IF(VLOOKUP($A38,'Annex 2 EHV charges'!$A:$O,9,FALSE)=0,"",VLOOKUP($A38,'Annex 2 EHV charges'!$A:$O,9,FALSE)),"")</f>
        <v>2720.69</v>
      </c>
      <c r="G38" s="169">
        <f>IFERROR(IF(VLOOKUP($A38,'Annex 2 EHV charges'!$A:$O,10,FALSE)=0,"",VLOOKUP($A38,'Annex 2 EHV charges'!$A:$O,10,FALSE)),"")</f>
        <v>3.51</v>
      </c>
      <c r="H38" s="169">
        <f>IFERROR(IF(VLOOKUP($A38,'Annex 2 EHV charges'!$A:$O,11,FALSE)=0,"",VLOOKUP($A38,'Annex 2 EHV charges'!$A:$O,11,FALSE)),"")</f>
        <v>3.51</v>
      </c>
    </row>
    <row r="39" spans="1:8" x14ac:dyDescent="0.2">
      <c r="A39" s="165">
        <f t="array" ref="A39">IFERROR(INDEX('Annex 2 EHV charges'!$A$11:$A$260, MATCH(0, IF(ISBLANK('Annex 2 EHV charges'!$A$11:$A$260),1, COUNTIF(A$4:$A38, 'Annex 2 EHV charges'!$A$11:$A$260)), 0)),"")</f>
        <v>522</v>
      </c>
      <c r="B39" s="165">
        <f>IF($A39="","",VLOOKUP($A39,'Annex 2 EHV charges'!$A:$O,2,0))</f>
        <v>522</v>
      </c>
      <c r="C39" s="166">
        <f>IF($A39="","",VLOOKUP($A39,'Annex 2 EHV charges'!$A:$O,3,0))</f>
        <v>2199989628537</v>
      </c>
      <c r="D39" s="165" t="str">
        <f>IF($A39="","",VLOOKUP($A39,'Annex 2 EHV charges'!$A:$O,7,0))</f>
        <v>Lafarge - Blue Circle</v>
      </c>
      <c r="E39" s="167" t="str">
        <f>IFERROR(IF(VLOOKUP($A39,'Annex 2 EHV charges'!$A:$O,8,FALSE)=0,"",VLOOKUP($A39,'Annex 2 EHV charges'!$A:$O,8,FALSE)),"")</f>
        <v/>
      </c>
      <c r="F39" s="168">
        <f>IFERROR(IF(VLOOKUP($A39,'Annex 2 EHV charges'!$A:$O,9,FALSE)=0,"",VLOOKUP($A39,'Annex 2 EHV charges'!$A:$O,9,FALSE)),"")</f>
        <v>779.07</v>
      </c>
      <c r="G39" s="169">
        <f>IFERROR(IF(VLOOKUP($A39,'Annex 2 EHV charges'!$A:$O,10,FALSE)=0,"",VLOOKUP($A39,'Annex 2 EHV charges'!$A:$O,10,FALSE)),"")</f>
        <v>3.97</v>
      </c>
      <c r="H39" s="169">
        <f>IFERROR(IF(VLOOKUP($A39,'Annex 2 EHV charges'!$A:$O,11,FALSE)=0,"",VLOOKUP($A39,'Annex 2 EHV charges'!$A:$O,11,FALSE)),"")</f>
        <v>3.97</v>
      </c>
    </row>
    <row r="40" spans="1:8" ht="51" x14ac:dyDescent="0.2">
      <c r="A40" s="165">
        <f t="array" ref="A40">IFERROR(INDEX('Annex 2 EHV charges'!$A$11:$A$260, MATCH(0, IF(ISBLANK('Annex 2 EHV charges'!$A$11:$A$260),1, COUNTIF(A$4:$A39, 'Annex 2 EHV charges'!$A$11:$A$260)), 0)),"")</f>
        <v>529</v>
      </c>
      <c r="B40" s="165">
        <f>IF($A40="","",VLOOKUP($A40,'Annex 2 EHV charges'!$A:$O,2,0))</f>
        <v>529</v>
      </c>
      <c r="C40" s="166" t="str">
        <f>IF($A40="","",VLOOKUP($A40,'Annex 2 EHV charges'!$A:$O,3,0))</f>
        <v>2189999997275
2189999997284
2189999997293
2189999997309</v>
      </c>
      <c r="D40" s="165" t="str">
        <f>IF($A40="","",VLOOKUP($A40,'Annex 2 EHV charges'!$A:$O,7,0))</f>
        <v>Inco</v>
      </c>
      <c r="E40" s="167">
        <f>IFERROR(IF(VLOOKUP($A40,'Annex 2 EHV charges'!$A:$O,8,FALSE)=0,"",VLOOKUP($A40,'Annex 2 EHV charges'!$A:$O,8,FALSE)),"")</f>
        <v>1.4E-2</v>
      </c>
      <c r="F40" s="168">
        <f>IFERROR(IF(VLOOKUP($A40,'Annex 2 EHV charges'!$A:$O,9,FALSE)=0,"",VLOOKUP($A40,'Annex 2 EHV charges'!$A:$O,9,FALSE)),"")</f>
        <v>1276.3900000000001</v>
      </c>
      <c r="G40" s="169">
        <f>IFERROR(IF(VLOOKUP($A40,'Annex 2 EHV charges'!$A:$O,10,FALSE)=0,"",VLOOKUP($A40,'Annex 2 EHV charges'!$A:$O,10,FALSE)),"")</f>
        <v>4.93</v>
      </c>
      <c r="H40" s="169">
        <f>IFERROR(IF(VLOOKUP($A40,'Annex 2 EHV charges'!$A:$O,11,FALSE)=0,"",VLOOKUP($A40,'Annex 2 EHV charges'!$A:$O,11,FALSE)),"")</f>
        <v>4.93</v>
      </c>
    </row>
    <row r="41" spans="1:8" x14ac:dyDescent="0.2">
      <c r="A41" s="165">
        <f t="array" ref="A41">IFERROR(INDEX('Annex 2 EHV charges'!$A$11:$A$260, MATCH(0, IF(ISBLANK('Annex 2 EHV charges'!$A$11:$A$260),1, COUNTIF(A$4:$A40, 'Annex 2 EHV charges'!$A$11:$A$260)), 0)),"")</f>
        <v>531</v>
      </c>
      <c r="B41" s="165">
        <f>IF($A41="","",VLOOKUP($A41,'Annex 2 EHV charges'!$A:$O,2,0))</f>
        <v>531</v>
      </c>
      <c r="C41" s="166">
        <f>IF($A41="","",VLOOKUP($A41,'Annex 2 EHV charges'!$A:$O,3,0))</f>
        <v>2199989628430</v>
      </c>
      <c r="D41" s="165" t="str">
        <f>IF($A41="","",VLOOKUP($A41,'Annex 2 EHV charges'!$A:$O,7,0))</f>
        <v>Swansea University</v>
      </c>
      <c r="E41" s="167">
        <f>IFERROR(IF(VLOOKUP($A41,'Annex 2 EHV charges'!$A:$O,8,FALSE)=0,"",VLOOKUP($A41,'Annex 2 EHV charges'!$A:$O,8,FALSE)),"")</f>
        <v>0.53600000000000003</v>
      </c>
      <c r="F41" s="168">
        <f>IFERROR(IF(VLOOKUP($A41,'Annex 2 EHV charges'!$A:$O,9,FALSE)=0,"",VLOOKUP($A41,'Annex 2 EHV charges'!$A:$O,9,FALSE)),"")</f>
        <v>2422.94</v>
      </c>
      <c r="G41" s="169">
        <f>IFERROR(IF(VLOOKUP($A41,'Annex 2 EHV charges'!$A:$O,10,FALSE)=0,"",VLOOKUP($A41,'Annex 2 EHV charges'!$A:$O,10,FALSE)),"")</f>
        <v>4.0999999999999996</v>
      </c>
      <c r="H41" s="169">
        <f>IFERROR(IF(VLOOKUP($A41,'Annex 2 EHV charges'!$A:$O,11,FALSE)=0,"",VLOOKUP($A41,'Annex 2 EHV charges'!$A:$O,11,FALSE)),"")</f>
        <v>4.0999999999999996</v>
      </c>
    </row>
    <row r="42" spans="1:8" x14ac:dyDescent="0.2">
      <c r="A42" s="165">
        <f t="array" ref="A42">IFERROR(INDEX('Annex 2 EHV charges'!$A$11:$A$260, MATCH(0, IF(ISBLANK('Annex 2 EHV charges'!$A$11:$A$260),1, COUNTIF(A$4:$A41, 'Annex 2 EHV charges'!$A$11:$A$260)), 0)),"")</f>
        <v>532</v>
      </c>
      <c r="B42" s="165">
        <f>IF($A42="","",VLOOKUP($A42,'Annex 2 EHV charges'!$A:$O,2,0))</f>
        <v>532</v>
      </c>
      <c r="C42" s="166">
        <f>IF($A42="","",VLOOKUP($A42,'Annex 2 EHV charges'!$A:$O,3,0))</f>
        <v>2199989640232</v>
      </c>
      <c r="D42" s="165" t="str">
        <f>IF($A42="","",VLOOKUP($A42,'Annex 2 EHV charges'!$A:$O,7,0))</f>
        <v>DCWW Nantgaredig</v>
      </c>
      <c r="E42" s="167">
        <f>IFERROR(IF(VLOOKUP($A42,'Annex 2 EHV charges'!$A:$O,8,FALSE)=0,"",VLOOKUP($A42,'Annex 2 EHV charges'!$A:$O,8,FALSE)),"")</f>
        <v>1.3859999999999999</v>
      </c>
      <c r="F42" s="168">
        <f>IFERROR(IF(VLOOKUP($A42,'Annex 2 EHV charges'!$A:$O,9,FALSE)=0,"",VLOOKUP($A42,'Annex 2 EHV charges'!$A:$O,9,FALSE)),"")</f>
        <v>759.92</v>
      </c>
      <c r="G42" s="169">
        <f>IFERROR(IF(VLOOKUP($A42,'Annex 2 EHV charges'!$A:$O,10,FALSE)=0,"",VLOOKUP($A42,'Annex 2 EHV charges'!$A:$O,10,FALSE)),"")</f>
        <v>3.43</v>
      </c>
      <c r="H42" s="169">
        <f>IFERROR(IF(VLOOKUP($A42,'Annex 2 EHV charges'!$A:$O,11,FALSE)=0,"",VLOOKUP($A42,'Annex 2 EHV charges'!$A:$O,11,FALSE)),"")</f>
        <v>3.43</v>
      </c>
    </row>
    <row r="43" spans="1:8" ht="38.25" x14ac:dyDescent="0.2">
      <c r="A43" s="165">
        <f t="array" ref="A43">IFERROR(INDEX('Annex 2 EHV charges'!$A$11:$A$260, MATCH(0, IF(ISBLANK('Annex 2 EHV charges'!$A$11:$A$260),1, COUNTIF(A$4:$A42, 'Annex 2 EHV charges'!$A$11:$A$260)), 0)),"")</f>
        <v>533</v>
      </c>
      <c r="B43" s="165">
        <f>IF($A43="","",VLOOKUP($A43,'Annex 2 EHV charges'!$A:$O,2,0))</f>
        <v>533</v>
      </c>
      <c r="C43" s="166" t="str">
        <f>IF($A43="","",VLOOKUP($A43,'Annex 2 EHV charges'!$A:$O,3,0))</f>
        <v>2199989633165
2199989633174
2199989633183</v>
      </c>
      <c r="D43" s="165" t="str">
        <f>IF($A43="","",VLOOKUP($A43,'Annex 2 EHV charges'!$A:$O,7,0))</f>
        <v>Bridgend Paper Mill</v>
      </c>
      <c r="E43" s="167">
        <f>IFERROR(IF(VLOOKUP($A43,'Annex 2 EHV charges'!$A:$O,8,FALSE)=0,"",VLOOKUP($A43,'Annex 2 EHV charges'!$A:$O,8,FALSE)),"")</f>
        <v>0.38600000000000001</v>
      </c>
      <c r="F43" s="168">
        <f>IFERROR(IF(VLOOKUP($A43,'Annex 2 EHV charges'!$A:$O,9,FALSE)=0,"",VLOOKUP($A43,'Annex 2 EHV charges'!$A:$O,9,FALSE)),"")</f>
        <v>295.58</v>
      </c>
      <c r="G43" s="169">
        <f>IFERROR(IF(VLOOKUP($A43,'Annex 2 EHV charges'!$A:$O,10,FALSE)=0,"",VLOOKUP($A43,'Annex 2 EHV charges'!$A:$O,10,FALSE)),"")</f>
        <v>3.88</v>
      </c>
      <c r="H43" s="169">
        <f>IFERROR(IF(VLOOKUP($A43,'Annex 2 EHV charges'!$A:$O,11,FALSE)=0,"",VLOOKUP($A43,'Annex 2 EHV charges'!$A:$O,11,FALSE)),"")</f>
        <v>3.88</v>
      </c>
    </row>
    <row r="44" spans="1:8" ht="38.25" x14ac:dyDescent="0.2">
      <c r="A44" s="165">
        <f t="array" ref="A44">IFERROR(INDEX('Annex 2 EHV charges'!$A$11:$A$260, MATCH(0, IF(ISBLANK('Annex 2 EHV charges'!$A$11:$A$260),1, COUNTIF(A$4:$A43, 'Annex 2 EHV charges'!$A$11:$A$260)), 0)),"")</f>
        <v>534</v>
      </c>
      <c r="B44" s="165">
        <f>IF($A44="","",VLOOKUP($A44,'Annex 2 EHV charges'!$A:$O,2,0))</f>
        <v>534</v>
      </c>
      <c r="C44" s="166" t="str">
        <f>IF($A44="","",VLOOKUP($A44,'Annex 2 EHV charges'!$A:$O,3,0))</f>
        <v>2189999997451
2189999997460
2189999997683</v>
      </c>
      <c r="D44" s="165" t="str">
        <f>IF($A44="","",VLOOKUP($A44,'Annex 2 EHV charges'!$A:$O,7,0))</f>
        <v>Momentive Chemicals</v>
      </c>
      <c r="E44" s="167" t="str">
        <f>IFERROR(IF(VLOOKUP($A44,'Annex 2 EHV charges'!$A:$O,8,FALSE)=0,"",VLOOKUP($A44,'Annex 2 EHV charges'!$A:$O,8,FALSE)),"")</f>
        <v/>
      </c>
      <c r="F44" s="168">
        <f>IFERROR(IF(VLOOKUP($A44,'Annex 2 EHV charges'!$A:$O,9,FALSE)=0,"",VLOOKUP($A44,'Annex 2 EHV charges'!$A:$O,9,FALSE)),"")</f>
        <v>374.4</v>
      </c>
      <c r="G44" s="169">
        <f>IFERROR(IF(VLOOKUP($A44,'Annex 2 EHV charges'!$A:$O,10,FALSE)=0,"",VLOOKUP($A44,'Annex 2 EHV charges'!$A:$O,10,FALSE)),"")</f>
        <v>7.99</v>
      </c>
      <c r="H44" s="169">
        <f>IFERROR(IF(VLOOKUP($A44,'Annex 2 EHV charges'!$A:$O,11,FALSE)=0,"",VLOOKUP($A44,'Annex 2 EHV charges'!$A:$O,11,FALSE)),"")</f>
        <v>7.99</v>
      </c>
    </row>
    <row r="45" spans="1:8" ht="51" x14ac:dyDescent="0.2">
      <c r="A45" s="165">
        <f t="array" ref="A45">IFERROR(INDEX('Annex 2 EHV charges'!$A$11:$A$260, MATCH(0, IF(ISBLANK('Annex 2 EHV charges'!$A$11:$A$260),1, COUNTIF(A$4:$A44, 'Annex 2 EHV charges'!$A$11:$A$260)), 0)),"")</f>
        <v>535</v>
      </c>
      <c r="B45" s="165">
        <f>IF($A45="","",VLOOKUP($A45,'Annex 2 EHV charges'!$A:$O,2,0))</f>
        <v>535</v>
      </c>
      <c r="C45" s="166" t="str">
        <f>IF($A45="","",VLOOKUP($A45,'Annex 2 EHV charges'!$A:$O,3,0))</f>
        <v>2189999998924
2189999998933
2189999998942
2199989663578</v>
      </c>
      <c r="D45" s="165" t="str">
        <f>IF($A45="","",VLOOKUP($A45,'Annex 2 EHV charges'!$A:$O,7,0))</f>
        <v>Monsanto</v>
      </c>
      <c r="E45" s="167">
        <f>IFERROR(IF(VLOOKUP($A45,'Annex 2 EHV charges'!$A:$O,8,FALSE)=0,"",VLOOKUP($A45,'Annex 2 EHV charges'!$A:$O,8,FALSE)),"")</f>
        <v>5.6000000000000001E-2</v>
      </c>
      <c r="F45" s="168">
        <f>IFERROR(IF(VLOOKUP($A45,'Annex 2 EHV charges'!$A:$O,9,FALSE)=0,"",VLOOKUP($A45,'Annex 2 EHV charges'!$A:$O,9,FALSE)),"")</f>
        <v>322.06</v>
      </c>
      <c r="G45" s="169">
        <f>IFERROR(IF(VLOOKUP($A45,'Annex 2 EHV charges'!$A:$O,10,FALSE)=0,"",VLOOKUP($A45,'Annex 2 EHV charges'!$A:$O,10,FALSE)),"")</f>
        <v>4.05</v>
      </c>
      <c r="H45" s="169">
        <f>IFERROR(IF(VLOOKUP($A45,'Annex 2 EHV charges'!$A:$O,11,FALSE)=0,"",VLOOKUP($A45,'Annex 2 EHV charges'!$A:$O,11,FALSE)),"")</f>
        <v>4.05</v>
      </c>
    </row>
    <row r="46" spans="1:8" ht="25.5" x14ac:dyDescent="0.2">
      <c r="A46" s="165">
        <f t="array" ref="A46">IFERROR(INDEX('Annex 2 EHV charges'!$A$11:$A$260, MATCH(0, IF(ISBLANK('Annex 2 EHV charges'!$A$11:$A$260),1, COUNTIF(A$4:$A45, 'Annex 2 EHV charges'!$A$11:$A$260)), 0)),"")</f>
        <v>536</v>
      </c>
      <c r="B46" s="165">
        <f>IF($A46="","",VLOOKUP($A46,'Annex 2 EHV charges'!$A:$O,2,0))</f>
        <v>536</v>
      </c>
      <c r="C46" s="166" t="str">
        <f>IF($A46="","",VLOOKUP($A46,'Annex 2 EHV charges'!$A:$O,3,0))</f>
        <v>2199989353701
2199989353710</v>
      </c>
      <c r="D46" s="165" t="str">
        <f>IF($A46="","",VLOOKUP($A46,'Annex 2 EHV charges'!$A:$O,7,0))</f>
        <v>Dow Corning</v>
      </c>
      <c r="E46" s="167" t="str">
        <f>IFERROR(IF(VLOOKUP($A46,'Annex 2 EHV charges'!$A:$O,8,FALSE)=0,"",VLOOKUP($A46,'Annex 2 EHV charges'!$A:$O,8,FALSE)),"")</f>
        <v/>
      </c>
      <c r="F46" s="168">
        <f>IFERROR(IF(VLOOKUP($A46,'Annex 2 EHV charges'!$A:$O,9,FALSE)=0,"",VLOOKUP($A46,'Annex 2 EHV charges'!$A:$O,9,FALSE)),"")</f>
        <v>433.65</v>
      </c>
      <c r="G46" s="169">
        <f>IFERROR(IF(VLOOKUP($A46,'Annex 2 EHV charges'!$A:$O,10,FALSE)=0,"",VLOOKUP($A46,'Annex 2 EHV charges'!$A:$O,10,FALSE)),"")</f>
        <v>7.47</v>
      </c>
      <c r="H46" s="169">
        <f>IFERROR(IF(VLOOKUP($A46,'Annex 2 EHV charges'!$A:$O,11,FALSE)=0,"",VLOOKUP($A46,'Annex 2 EHV charges'!$A:$O,11,FALSE)),"")</f>
        <v>7.47</v>
      </c>
    </row>
    <row r="47" spans="1:8" x14ac:dyDescent="0.2">
      <c r="A47" s="165">
        <f t="array" ref="A47">IFERROR(INDEX('Annex 2 EHV charges'!$A$11:$A$260, MATCH(0, IF(ISBLANK('Annex 2 EHV charges'!$A$11:$A$260),1, COUNTIF(A$4:$A46, 'Annex 2 EHV charges'!$A$11:$A$260)), 0)),"")</f>
        <v>538</v>
      </c>
      <c r="B47" s="165">
        <f>IF($A47="","",VLOOKUP($A47,'Annex 2 EHV charges'!$A:$O,2,0))</f>
        <v>538</v>
      </c>
      <c r="C47" s="166">
        <f>IF($A47="","",VLOOKUP($A47,'Annex 2 EHV charges'!$A:$O,3,0))</f>
        <v>2198765295402</v>
      </c>
      <c r="D47" s="165" t="str">
        <f>IF($A47="","",VLOOKUP($A47,'Annex 2 EHV charges'!$A:$O,7,0))</f>
        <v>DCWW Rover Way</v>
      </c>
      <c r="E47" s="167">
        <f>IFERROR(IF(VLOOKUP($A47,'Annex 2 EHV charges'!$A:$O,8,FALSE)=0,"",VLOOKUP($A47,'Annex 2 EHV charges'!$A:$O,8,FALSE)),"")</f>
        <v>0.127</v>
      </c>
      <c r="F47" s="168">
        <f>IFERROR(IF(VLOOKUP($A47,'Annex 2 EHV charges'!$A:$O,9,FALSE)=0,"",VLOOKUP($A47,'Annex 2 EHV charges'!$A:$O,9,FALSE)),"")</f>
        <v>153.96</v>
      </c>
      <c r="G47" s="169">
        <f>IFERROR(IF(VLOOKUP($A47,'Annex 2 EHV charges'!$A:$O,10,FALSE)=0,"",VLOOKUP($A47,'Annex 2 EHV charges'!$A:$O,10,FALSE)),"")</f>
        <v>6.11</v>
      </c>
      <c r="H47" s="169">
        <f>IFERROR(IF(VLOOKUP($A47,'Annex 2 EHV charges'!$A:$O,11,FALSE)=0,"",VLOOKUP($A47,'Annex 2 EHV charges'!$A:$O,11,FALSE)),"")</f>
        <v>6.11</v>
      </c>
    </row>
    <row r="48" spans="1:8" x14ac:dyDescent="0.2">
      <c r="A48" s="165">
        <f t="array" ref="A48">IFERROR(INDEX('Annex 2 EHV charges'!$A$11:$A$260, MATCH(0, IF(ISBLANK('Annex 2 EHV charges'!$A$11:$A$260),1, COUNTIF(A$4:$A47, 'Annex 2 EHV charges'!$A$11:$A$260)), 0)),"")</f>
        <v>539</v>
      </c>
      <c r="B48" s="165">
        <f>IF($A48="","",VLOOKUP($A48,'Annex 2 EHV charges'!$A:$O,2,0))</f>
        <v>539</v>
      </c>
      <c r="C48" s="166">
        <f>IF($A48="","",VLOOKUP($A48,'Annex 2 EHV charges'!$A:$O,3,0))</f>
        <v>2100040302060</v>
      </c>
      <c r="D48" s="165" t="str">
        <f>IF($A48="","",VLOOKUP($A48,'Annex 2 EHV charges'!$A:$O,7,0))</f>
        <v>Simms metals</v>
      </c>
      <c r="E48" s="167">
        <f>IFERROR(IF(VLOOKUP($A48,'Annex 2 EHV charges'!$A:$O,8,FALSE)=0,"",VLOOKUP($A48,'Annex 2 EHV charges'!$A:$O,8,FALSE)),"")</f>
        <v>4.2999999999999997E-2</v>
      </c>
      <c r="F48" s="168">
        <f>IFERROR(IF(VLOOKUP($A48,'Annex 2 EHV charges'!$A:$O,9,FALSE)=0,"",VLOOKUP($A48,'Annex 2 EHV charges'!$A:$O,9,FALSE)),"")</f>
        <v>797.6</v>
      </c>
      <c r="G48" s="169">
        <f>IFERROR(IF(VLOOKUP($A48,'Annex 2 EHV charges'!$A:$O,10,FALSE)=0,"",VLOOKUP($A48,'Annex 2 EHV charges'!$A:$O,10,FALSE)),"")</f>
        <v>2.3199999999999998</v>
      </c>
      <c r="H48" s="169">
        <f>IFERROR(IF(VLOOKUP($A48,'Annex 2 EHV charges'!$A:$O,11,FALSE)=0,"",VLOOKUP($A48,'Annex 2 EHV charges'!$A:$O,11,FALSE)),"")</f>
        <v>2.3199999999999998</v>
      </c>
    </row>
    <row r="49" spans="1:8" ht="25.5" x14ac:dyDescent="0.2">
      <c r="A49" s="165">
        <f t="array" ref="A49">IFERROR(INDEX('Annex 2 EHV charges'!$A$11:$A$260, MATCH(0, IF(ISBLANK('Annex 2 EHV charges'!$A$11:$A$260),1, COUNTIF(A$4:$A48, 'Annex 2 EHV charges'!$A$11:$A$260)), 0)),"")</f>
        <v>541</v>
      </c>
      <c r="B49" s="165">
        <f>IF($A49="","",VLOOKUP($A49,'Annex 2 EHV charges'!$A:$O,2,0))</f>
        <v>541</v>
      </c>
      <c r="C49" s="166" t="str">
        <f>IF($A49="","",VLOOKUP($A49,'Annex 2 EHV charges'!$A:$O,3,0))</f>
        <v>2100040752410
2100040752420</v>
      </c>
      <c r="D49" s="165" t="str">
        <f>IF($A49="","",VLOOKUP($A49,'Annex 2 EHV charges'!$A:$O,7,0))</f>
        <v>Milford Energy</v>
      </c>
      <c r="E49" s="167">
        <f>IFERROR(IF(VLOOKUP($A49,'Annex 2 EHV charges'!$A:$O,8,FALSE)=0,"",VLOOKUP($A49,'Annex 2 EHV charges'!$A:$O,8,FALSE)),"")</f>
        <v>2.254</v>
      </c>
      <c r="F49" s="168">
        <f>IFERROR(IF(VLOOKUP($A49,'Annex 2 EHV charges'!$A:$O,9,FALSE)=0,"",VLOOKUP($A49,'Annex 2 EHV charges'!$A:$O,9,FALSE)),"")</f>
        <v>120.5</v>
      </c>
      <c r="G49" s="169">
        <f>IFERROR(IF(VLOOKUP($A49,'Annex 2 EHV charges'!$A:$O,10,FALSE)=0,"",VLOOKUP($A49,'Annex 2 EHV charges'!$A:$O,10,FALSE)),"")</f>
        <v>1.8</v>
      </c>
      <c r="H49" s="169">
        <f>IFERROR(IF(VLOOKUP($A49,'Annex 2 EHV charges'!$A:$O,11,FALSE)=0,"",VLOOKUP($A49,'Annex 2 EHV charges'!$A:$O,11,FALSE)),"")</f>
        <v>1.8</v>
      </c>
    </row>
    <row r="50" spans="1:8" ht="25.5" x14ac:dyDescent="0.2">
      <c r="A50" s="165">
        <f t="array" ref="A50">IFERROR(INDEX('Annex 2 EHV charges'!$A$11:$A$260, MATCH(0, IF(ISBLANK('Annex 2 EHV charges'!$A$11:$A$260),1, COUNTIF(A$4:$A49, 'Annex 2 EHV charges'!$A$11:$A$260)), 0)),"")</f>
        <v>542</v>
      </c>
      <c r="B50" s="165">
        <f>IF($A50="","",VLOOKUP($A50,'Annex 2 EHV charges'!$A:$O,2,0))</f>
        <v>542</v>
      </c>
      <c r="C50" s="166" t="str">
        <f>IF($A50="","",VLOOKUP($A50,'Annex 2 EHV charges'!$A:$O,3,0))</f>
        <v>2100040636538
2100040653932</v>
      </c>
      <c r="D50" s="165" t="str">
        <f>IF($A50="","",VLOOKUP($A50,'Annex 2 EHV charges'!$A:$O,7,0))</f>
        <v>SHLNG</v>
      </c>
      <c r="E50" s="167">
        <f>IFERROR(IF(VLOOKUP($A50,'Annex 2 EHV charges'!$A:$O,8,FALSE)=0,"",VLOOKUP($A50,'Annex 2 EHV charges'!$A:$O,8,FALSE)),"")</f>
        <v>2.99</v>
      </c>
      <c r="F50" s="168">
        <f>IFERROR(IF(VLOOKUP($A50,'Annex 2 EHV charges'!$A:$O,9,FALSE)=0,"",VLOOKUP($A50,'Annex 2 EHV charges'!$A:$O,9,FALSE)),"")</f>
        <v>11478.53</v>
      </c>
      <c r="G50" s="169">
        <f>IFERROR(IF(VLOOKUP($A50,'Annex 2 EHV charges'!$A:$O,10,FALSE)=0,"",VLOOKUP($A50,'Annex 2 EHV charges'!$A:$O,10,FALSE)),"")</f>
        <v>7.02</v>
      </c>
      <c r="H50" s="169">
        <f>IFERROR(IF(VLOOKUP($A50,'Annex 2 EHV charges'!$A:$O,11,FALSE)=0,"",VLOOKUP($A50,'Annex 2 EHV charges'!$A:$O,11,FALSE)),"")</f>
        <v>7.02</v>
      </c>
    </row>
    <row r="51" spans="1:8" ht="38.25" x14ac:dyDescent="0.2">
      <c r="A51" s="165">
        <f t="array" ref="A51">IFERROR(INDEX('Annex 2 EHV charges'!$A$11:$A$260, MATCH(0, IF(ISBLANK('Annex 2 EHV charges'!$A$11:$A$260),1, COUNTIF(A$4:$A50, 'Annex 2 EHV charges'!$A$11:$A$260)), 0)),"")</f>
        <v>545</v>
      </c>
      <c r="B51" s="165">
        <f>IF($A51="","",VLOOKUP($A51,'Annex 2 EHV charges'!$A:$O,2,0))</f>
        <v>545</v>
      </c>
      <c r="C51" s="166" t="str">
        <f>IF($A51="","",VLOOKUP($A51,'Annex 2 EHV charges'!$A:$O,3,0))</f>
        <v>2100040769015
2100040769033
2100040769042</v>
      </c>
      <c r="D51" s="165" t="str">
        <f>IF($A51="","",VLOOKUP($A51,'Annex 2 EHV charges'!$A:$O,7,0))</f>
        <v>Felindre</v>
      </c>
      <c r="E51" s="167" t="str">
        <f>IFERROR(IF(VLOOKUP($A51,'Annex 2 EHV charges'!$A:$O,8,FALSE)=0,"",VLOOKUP($A51,'Annex 2 EHV charges'!$A:$O,8,FALSE)),"")</f>
        <v/>
      </c>
      <c r="F51" s="168">
        <f>IFERROR(IF(VLOOKUP($A51,'Annex 2 EHV charges'!$A:$O,9,FALSE)=0,"",VLOOKUP($A51,'Annex 2 EHV charges'!$A:$O,9,FALSE)),"")</f>
        <v>4465.8</v>
      </c>
      <c r="G51" s="169">
        <f>IFERROR(IF(VLOOKUP($A51,'Annex 2 EHV charges'!$A:$O,10,FALSE)=0,"",VLOOKUP($A51,'Annex 2 EHV charges'!$A:$O,10,FALSE)),"")</f>
        <v>1.48</v>
      </c>
      <c r="H51" s="169">
        <f>IFERROR(IF(VLOOKUP($A51,'Annex 2 EHV charges'!$A:$O,11,FALSE)=0,"",VLOOKUP($A51,'Annex 2 EHV charges'!$A:$O,11,FALSE)),"")</f>
        <v>1.48</v>
      </c>
    </row>
    <row r="52" spans="1:8" ht="25.5" x14ac:dyDescent="0.2">
      <c r="A52" s="165">
        <f t="array" ref="A52">IFERROR(INDEX('Annex 2 EHV charges'!$A$11:$A$260, MATCH(0, IF(ISBLANK('Annex 2 EHV charges'!$A$11:$A$260),1, COUNTIF(A$4:$A51, 'Annex 2 EHV charges'!$A$11:$A$260)), 0)),"")</f>
        <v>546</v>
      </c>
      <c r="B52" s="165">
        <f>IF($A52="","",VLOOKUP($A52,'Annex 2 EHV charges'!$A:$O,2,0))</f>
        <v>546</v>
      </c>
      <c r="C52" s="166" t="str">
        <f>IF($A52="","",VLOOKUP($A52,'Annex 2 EHV charges'!$A:$O,3,0))</f>
        <v>2100040781360
2100040781379</v>
      </c>
      <c r="D52" s="165" t="str">
        <f>IF($A52="","",VLOOKUP($A52,'Annex 2 EHV charges'!$A:$O,7,0))</f>
        <v>Timet</v>
      </c>
      <c r="E52" s="167">
        <f>IFERROR(IF(VLOOKUP($A52,'Annex 2 EHV charges'!$A:$O,8,FALSE)=0,"",VLOOKUP($A52,'Annex 2 EHV charges'!$A:$O,8,FALSE)),"")</f>
        <v>3.7999999999999999E-2</v>
      </c>
      <c r="F52" s="168">
        <f>IFERROR(IF(VLOOKUP($A52,'Annex 2 EHV charges'!$A:$O,9,FALSE)=0,"",VLOOKUP($A52,'Annex 2 EHV charges'!$A:$O,9,FALSE)),"")</f>
        <v>759.92</v>
      </c>
      <c r="G52" s="169">
        <f>IFERROR(IF(VLOOKUP($A52,'Annex 2 EHV charges'!$A:$O,10,FALSE)=0,"",VLOOKUP($A52,'Annex 2 EHV charges'!$A:$O,10,FALSE)),"")</f>
        <v>3.88</v>
      </c>
      <c r="H52" s="169">
        <f>IFERROR(IF(VLOOKUP($A52,'Annex 2 EHV charges'!$A:$O,11,FALSE)=0,"",VLOOKUP($A52,'Annex 2 EHV charges'!$A:$O,11,FALSE)),"")</f>
        <v>3.88</v>
      </c>
    </row>
    <row r="53" spans="1:8" x14ac:dyDescent="0.2">
      <c r="A53" s="165">
        <f t="array" ref="A53">IFERROR(INDEX('Annex 2 EHV charges'!$A$11:$A$260, MATCH(0, IF(ISBLANK('Annex 2 EHV charges'!$A$11:$A$260),1, COUNTIF(A$4:$A52, 'Annex 2 EHV charges'!$A$11:$A$260)), 0)),"")</f>
        <v>547</v>
      </c>
      <c r="B53" s="165">
        <f>IF($A53="","",VLOOKUP($A53,'Annex 2 EHV charges'!$A:$O,2,0))</f>
        <v>547</v>
      </c>
      <c r="C53" s="166">
        <f>IF($A53="","",VLOOKUP($A53,'Annex 2 EHV charges'!$A:$O,3,0))</f>
        <v>2100040495610</v>
      </c>
      <c r="D53" s="165" t="str">
        <f>IF($A53="","",VLOOKUP($A53,'Annex 2 EHV charges'!$A:$O,7,0))</f>
        <v>Blaen Cregan</v>
      </c>
      <c r="E53" s="167">
        <f>IFERROR(IF(VLOOKUP($A53,'Annex 2 EHV charges'!$A:$O,8,FALSE)=0,"",VLOOKUP($A53,'Annex 2 EHV charges'!$A:$O,8,FALSE)),"")</f>
        <v>2E-3</v>
      </c>
      <c r="F53" s="168">
        <f>IFERROR(IF(VLOOKUP($A53,'Annex 2 EHV charges'!$A:$O,9,FALSE)=0,"",VLOOKUP($A53,'Annex 2 EHV charges'!$A:$O,9,FALSE)),"")</f>
        <v>3.45</v>
      </c>
      <c r="G53" s="169">
        <f>IFERROR(IF(VLOOKUP($A53,'Annex 2 EHV charges'!$A:$O,10,FALSE)=0,"",VLOOKUP($A53,'Annex 2 EHV charges'!$A:$O,10,FALSE)),"")</f>
        <v>3.28</v>
      </c>
      <c r="H53" s="169">
        <f>IFERROR(IF(VLOOKUP($A53,'Annex 2 EHV charges'!$A:$O,11,FALSE)=0,"",VLOOKUP($A53,'Annex 2 EHV charges'!$A:$O,11,FALSE)),"")</f>
        <v>3.28</v>
      </c>
    </row>
    <row r="54" spans="1:8" x14ac:dyDescent="0.2">
      <c r="A54" s="165">
        <f t="array" ref="A54">IFERROR(INDEX('Annex 2 EHV charges'!$A$11:$A$260, MATCH(0, IF(ISBLANK('Annex 2 EHV charges'!$A$11:$A$260),1, COUNTIF(A$4:$A53, 'Annex 2 EHV charges'!$A$11:$A$260)), 0)),"")</f>
        <v>548</v>
      </c>
      <c r="B54" s="165">
        <f>IF($A54="","",VLOOKUP($A54,'Annex 2 EHV charges'!$A:$O,2,0))</f>
        <v>548</v>
      </c>
      <c r="C54" s="166">
        <f>IF($A54="","",VLOOKUP($A54,'Annex 2 EHV charges'!$A:$O,3,0))</f>
        <v>2100040878007</v>
      </c>
      <c r="D54" s="165" t="str">
        <f>IF($A54="","",VLOOKUP($A54,'Annex 2 EHV charges'!$A:$O,7,0))</f>
        <v>Blaengwen</v>
      </c>
      <c r="E54" s="167">
        <f>IFERROR(IF(VLOOKUP($A54,'Annex 2 EHV charges'!$A:$O,8,FALSE)=0,"",VLOOKUP($A54,'Annex 2 EHV charges'!$A:$O,8,FALSE)),"")</f>
        <v>0.188</v>
      </c>
      <c r="F54" s="168">
        <f>IFERROR(IF(VLOOKUP($A54,'Annex 2 EHV charges'!$A:$O,9,FALSE)=0,"",VLOOKUP($A54,'Annex 2 EHV charges'!$A:$O,9,FALSE)),"")</f>
        <v>544.29</v>
      </c>
      <c r="G54" s="169">
        <f>IFERROR(IF(VLOOKUP($A54,'Annex 2 EHV charges'!$A:$O,10,FALSE)=0,"",VLOOKUP($A54,'Annex 2 EHV charges'!$A:$O,10,FALSE)),"")</f>
        <v>2.87</v>
      </c>
      <c r="H54" s="169">
        <f>IFERROR(IF(VLOOKUP($A54,'Annex 2 EHV charges'!$A:$O,11,FALSE)=0,"",VLOOKUP($A54,'Annex 2 EHV charges'!$A:$O,11,FALSE)),"")</f>
        <v>2.87</v>
      </c>
    </row>
    <row r="55" spans="1:8" x14ac:dyDescent="0.2">
      <c r="A55" s="165">
        <f t="array" ref="A55">IFERROR(INDEX('Annex 2 EHV charges'!$A$11:$A$260, MATCH(0, IF(ISBLANK('Annex 2 EHV charges'!$A$11:$A$260),1, COUNTIF(A$4:$A54, 'Annex 2 EHV charges'!$A$11:$A$260)), 0)),"")</f>
        <v>549</v>
      </c>
      <c r="B55" s="165">
        <f>IF($A55="","",VLOOKUP($A55,'Annex 2 EHV charges'!$A:$O,2,0))</f>
        <v>549</v>
      </c>
      <c r="C55" s="166">
        <f>IF($A55="","",VLOOKUP($A55,'Annex 2 EHV charges'!$A:$O,3,0))</f>
        <v>2199989639264</v>
      </c>
      <c r="D55" s="165" t="str">
        <f>IF($A55="","",VLOOKUP($A55,'Annex 2 EHV charges'!$A:$O,7,0))</f>
        <v>Bryn Titli</v>
      </c>
      <c r="E55" s="167">
        <f>IFERROR(IF(VLOOKUP($A55,'Annex 2 EHV charges'!$A:$O,8,FALSE)=0,"",VLOOKUP($A55,'Annex 2 EHV charges'!$A:$O,8,FALSE)),"")</f>
        <v>1.8</v>
      </c>
      <c r="F55" s="168">
        <f>IFERROR(IF(VLOOKUP($A55,'Annex 2 EHV charges'!$A:$O,9,FALSE)=0,"",VLOOKUP($A55,'Annex 2 EHV charges'!$A:$O,9,FALSE)),"")</f>
        <v>19.98</v>
      </c>
      <c r="G55" s="169">
        <f>IFERROR(IF(VLOOKUP($A55,'Annex 2 EHV charges'!$A:$O,10,FALSE)=0,"",VLOOKUP($A55,'Annex 2 EHV charges'!$A:$O,10,FALSE)),"")</f>
        <v>4.24</v>
      </c>
      <c r="H55" s="169">
        <f>IFERROR(IF(VLOOKUP($A55,'Annex 2 EHV charges'!$A:$O,11,FALSE)=0,"",VLOOKUP($A55,'Annex 2 EHV charges'!$A:$O,11,FALSE)),"")</f>
        <v>4.24</v>
      </c>
    </row>
    <row r="56" spans="1:8" x14ac:dyDescent="0.2">
      <c r="A56" s="165">
        <f t="array" ref="A56">IFERROR(INDEX('Annex 2 EHV charges'!$A$11:$A$260, MATCH(0, IF(ISBLANK('Annex 2 EHV charges'!$A$11:$A$260),1, COUNTIF(A$4:$A55, 'Annex 2 EHV charges'!$A$11:$A$260)), 0)),"")</f>
        <v>571</v>
      </c>
      <c r="B56" s="165">
        <f>IF($A56="","",VLOOKUP($A56,'Annex 2 EHV charges'!$A:$O,2,0))</f>
        <v>571</v>
      </c>
      <c r="C56" s="166">
        <f>IF($A56="","",VLOOKUP($A56,'Annex 2 EHV charges'!$A:$O,3,0))</f>
        <v>2100040067538</v>
      </c>
      <c r="D56" s="165" t="str">
        <f>IF($A56="","",VLOOKUP($A56,'Annex 2 EHV charges'!$A:$O,7,0))</f>
        <v>Crymlin Burrows</v>
      </c>
      <c r="E56" s="167">
        <f>IFERROR(IF(VLOOKUP($A56,'Annex 2 EHV charges'!$A:$O,8,FALSE)=0,"",VLOOKUP($A56,'Annex 2 EHV charges'!$A:$O,8,FALSE)),"")</f>
        <v>0.11899999999999999</v>
      </c>
      <c r="F56" s="168">
        <f>IFERROR(IF(VLOOKUP($A56,'Annex 2 EHV charges'!$A:$O,9,FALSE)=0,"",VLOOKUP($A56,'Annex 2 EHV charges'!$A:$O,9,FALSE)),"")</f>
        <v>110.83</v>
      </c>
      <c r="G56" s="169">
        <f>IFERROR(IF(VLOOKUP($A56,'Annex 2 EHV charges'!$A:$O,10,FALSE)=0,"",VLOOKUP($A56,'Annex 2 EHV charges'!$A:$O,10,FALSE)),"")</f>
        <v>3.33</v>
      </c>
      <c r="H56" s="169">
        <f>IFERROR(IF(VLOOKUP($A56,'Annex 2 EHV charges'!$A:$O,11,FALSE)=0,"",VLOOKUP($A56,'Annex 2 EHV charges'!$A:$O,11,FALSE)),"")</f>
        <v>3.33</v>
      </c>
    </row>
    <row r="57" spans="1:8" x14ac:dyDescent="0.2">
      <c r="A57" s="165">
        <f t="array" ref="A57">IFERROR(INDEX('Annex 2 EHV charges'!$A$11:$A$260, MATCH(0, IF(ISBLANK('Annex 2 EHV charges'!$A$11:$A$260),1, COUNTIF(A$4:$A56, 'Annex 2 EHV charges'!$A$11:$A$260)), 0)),"")</f>
        <v>572</v>
      </c>
      <c r="B57" s="165">
        <f>IF($A57="","",VLOOKUP($A57,'Annex 2 EHV charges'!$A:$O,2,0))</f>
        <v>572</v>
      </c>
      <c r="C57" s="166">
        <f>IF($A57="","",VLOOKUP($A57,'Annex 2 EHV charges'!$A:$O,3,0))</f>
        <v>2199989635669</v>
      </c>
      <c r="D57" s="165" t="str">
        <f>IF($A57="","",VLOOKUP($A57,'Annex 2 EHV charges'!$A:$O,7,0))</f>
        <v>Dyffryn Brodyn</v>
      </c>
      <c r="E57" s="167">
        <f>IFERROR(IF(VLOOKUP($A57,'Annex 2 EHV charges'!$A:$O,8,FALSE)=0,"",VLOOKUP($A57,'Annex 2 EHV charges'!$A:$O,8,FALSE)),"")</f>
        <v>1.514</v>
      </c>
      <c r="F57" s="168">
        <f>IFERROR(IF(VLOOKUP($A57,'Annex 2 EHV charges'!$A:$O,9,FALSE)=0,"",VLOOKUP($A57,'Annex 2 EHV charges'!$A:$O,9,FALSE)),"")</f>
        <v>3.6</v>
      </c>
      <c r="G57" s="169">
        <f>IFERROR(IF(VLOOKUP($A57,'Annex 2 EHV charges'!$A:$O,10,FALSE)=0,"",VLOOKUP($A57,'Annex 2 EHV charges'!$A:$O,10,FALSE)),"")</f>
        <v>2.35</v>
      </c>
      <c r="H57" s="169">
        <f>IFERROR(IF(VLOOKUP($A57,'Annex 2 EHV charges'!$A:$O,11,FALSE)=0,"",VLOOKUP($A57,'Annex 2 EHV charges'!$A:$O,11,FALSE)),"")</f>
        <v>2.35</v>
      </c>
    </row>
    <row r="58" spans="1:8" x14ac:dyDescent="0.2">
      <c r="A58" s="165">
        <f t="array" ref="A58">IFERROR(INDEX('Annex 2 EHV charges'!$A$11:$A$260, MATCH(0, IF(ISBLANK('Annex 2 EHV charges'!$A$11:$A$260),1, COUNTIF(A$4:$A57, 'Annex 2 EHV charges'!$A$11:$A$260)), 0)),"")</f>
        <v>574</v>
      </c>
      <c r="B58" s="165">
        <f>IF($A58="","",VLOOKUP($A58,'Annex 2 EHV charges'!$A:$O,2,0))</f>
        <v>574</v>
      </c>
      <c r="C58" s="166">
        <f>IF($A58="","",VLOOKUP($A58,'Annex 2 EHV charges'!$A:$O,3,0))</f>
        <v>2199989614809</v>
      </c>
      <c r="D58" s="165" t="str">
        <f>IF($A58="","",VLOOKUP($A58,'Annex 2 EHV charges'!$A:$O,7,0))</f>
        <v>Llyn Brianne</v>
      </c>
      <c r="E58" s="167">
        <f>IFERROR(IF(VLOOKUP($A58,'Annex 2 EHV charges'!$A:$O,8,FALSE)=0,"",VLOOKUP($A58,'Annex 2 EHV charges'!$A:$O,8,FALSE)),"")</f>
        <v>1.55</v>
      </c>
      <c r="F58" s="168">
        <f>IFERROR(IF(VLOOKUP($A58,'Annex 2 EHV charges'!$A:$O,9,FALSE)=0,"",VLOOKUP($A58,'Annex 2 EHV charges'!$A:$O,9,FALSE)),"")</f>
        <v>18.420000000000002</v>
      </c>
      <c r="G58" s="169">
        <f>IFERROR(IF(VLOOKUP($A58,'Annex 2 EHV charges'!$A:$O,10,FALSE)=0,"",VLOOKUP($A58,'Annex 2 EHV charges'!$A:$O,10,FALSE)),"")</f>
        <v>1.58</v>
      </c>
      <c r="H58" s="169">
        <f>IFERROR(IF(VLOOKUP($A58,'Annex 2 EHV charges'!$A:$O,11,FALSE)=0,"",VLOOKUP($A58,'Annex 2 EHV charges'!$A:$O,11,FALSE)),"")</f>
        <v>1.58</v>
      </c>
    </row>
    <row r="59" spans="1:8" x14ac:dyDescent="0.2">
      <c r="A59" s="165">
        <f t="array" ref="A59">IFERROR(INDEX('Annex 2 EHV charges'!$A$11:$A$260, MATCH(0, IF(ISBLANK('Annex 2 EHV charges'!$A$11:$A$260),1, COUNTIF(A$4:$A58, 'Annex 2 EHV charges'!$A$11:$A$260)), 0)),"")</f>
        <v>575</v>
      </c>
      <c r="B59" s="165">
        <f>IF($A59="","",VLOOKUP($A59,'Annex 2 EHV charges'!$A:$O,2,0))</f>
        <v>575</v>
      </c>
      <c r="C59" s="166">
        <f>IF($A59="","",VLOOKUP($A59,'Annex 2 EHV charges'!$A:$O,3,0))</f>
        <v>2100041079171</v>
      </c>
      <c r="D59" s="165" t="str">
        <f>IF($A59="","",VLOOKUP($A59,'Annex 2 EHV charges'!$A:$O,7,0))</f>
        <v>Maerdy</v>
      </c>
      <c r="E59" s="167">
        <f>IFERROR(IF(VLOOKUP($A59,'Annex 2 EHV charges'!$A:$O,8,FALSE)=0,"",VLOOKUP($A59,'Annex 2 EHV charges'!$A:$O,8,FALSE)),"")</f>
        <v>0.13400000000000001</v>
      </c>
      <c r="F59" s="168">
        <f>IFERROR(IF(VLOOKUP($A59,'Annex 2 EHV charges'!$A:$O,9,FALSE)=0,"",VLOOKUP($A59,'Annex 2 EHV charges'!$A:$O,9,FALSE)),"")</f>
        <v>18.649999999999999</v>
      </c>
      <c r="G59" s="169">
        <f>IFERROR(IF(VLOOKUP($A59,'Annex 2 EHV charges'!$A:$O,10,FALSE)=0,"",VLOOKUP($A59,'Annex 2 EHV charges'!$A:$O,10,FALSE)),"")</f>
        <v>1.39</v>
      </c>
      <c r="H59" s="169">
        <f>IFERROR(IF(VLOOKUP($A59,'Annex 2 EHV charges'!$A:$O,11,FALSE)=0,"",VLOOKUP($A59,'Annex 2 EHV charges'!$A:$O,11,FALSE)),"")</f>
        <v>1.39</v>
      </c>
    </row>
    <row r="60" spans="1:8" x14ac:dyDescent="0.2">
      <c r="A60" s="165">
        <f t="array" ref="A60">IFERROR(INDEX('Annex 2 EHV charges'!$A$11:$A$260, MATCH(0, IF(ISBLANK('Annex 2 EHV charges'!$A$11:$A$260),1, COUNTIF(A$4:$A59, 'Annex 2 EHV charges'!$A$11:$A$260)), 0)),"")</f>
        <v>577</v>
      </c>
      <c r="B60" s="165">
        <f>IF($A60="","",VLOOKUP($A60,'Annex 2 EHV charges'!$A:$O,2,0))</f>
        <v>577</v>
      </c>
      <c r="C60" s="166">
        <f>IF($A60="","",VLOOKUP($A60,'Annex 2 EHV charges'!$A:$O,3,0))</f>
        <v>2100040719992</v>
      </c>
      <c r="D60" s="165" t="str">
        <f>IF($A60="","",VLOOKUP($A60,'Annex 2 EHV charges'!$A:$O,7,0))</f>
        <v>Margam Biomass</v>
      </c>
      <c r="E60" s="167" t="str">
        <f>IFERROR(IF(VLOOKUP($A60,'Annex 2 EHV charges'!$A:$O,8,FALSE)=0,"",VLOOKUP($A60,'Annex 2 EHV charges'!$A:$O,8,FALSE)),"")</f>
        <v/>
      </c>
      <c r="F60" s="168">
        <f>IFERROR(IF(VLOOKUP($A60,'Annex 2 EHV charges'!$A:$O,9,FALSE)=0,"",VLOOKUP($A60,'Annex 2 EHV charges'!$A:$O,9,FALSE)),"")</f>
        <v>257.10000000000002</v>
      </c>
      <c r="G60" s="169">
        <f>IFERROR(IF(VLOOKUP($A60,'Annex 2 EHV charges'!$A:$O,10,FALSE)=0,"",VLOOKUP($A60,'Annex 2 EHV charges'!$A:$O,10,FALSE)),"")</f>
        <v>1.0900000000000001</v>
      </c>
      <c r="H60" s="169">
        <f>IFERROR(IF(VLOOKUP($A60,'Annex 2 EHV charges'!$A:$O,11,FALSE)=0,"",VLOOKUP($A60,'Annex 2 EHV charges'!$A:$O,11,FALSE)),"")</f>
        <v>1.0900000000000001</v>
      </c>
    </row>
    <row r="61" spans="1:8" x14ac:dyDescent="0.2">
      <c r="A61" s="165">
        <f t="array" ref="A61">IFERROR(INDEX('Annex 2 EHV charges'!$A$11:$A$260, MATCH(0, IF(ISBLANK('Annex 2 EHV charges'!$A$11:$A$260),1, COUNTIF(A$4:$A60, 'Annex 2 EHV charges'!$A$11:$A$260)), 0)),"")</f>
        <v>579</v>
      </c>
      <c r="B61" s="165">
        <f>IF($A61="","",VLOOKUP($A61,'Annex 2 EHV charges'!$A:$O,2,0))</f>
        <v>579</v>
      </c>
      <c r="C61" s="166">
        <f>IF($A61="","",VLOOKUP($A61,'Annex 2 EHV charges'!$A:$O,3,0))</f>
        <v>2100040485950</v>
      </c>
      <c r="D61" s="165" t="str">
        <f>IF($A61="","",VLOOKUP($A61,'Annex 2 EHV charges'!$A:$O,7,0))</f>
        <v>Pwllfa Gwatkin</v>
      </c>
      <c r="E61" s="167">
        <f>IFERROR(IF(VLOOKUP($A61,'Annex 2 EHV charges'!$A:$O,8,FALSE)=0,"",VLOOKUP($A61,'Annex 2 EHV charges'!$A:$O,8,FALSE)),"")</f>
        <v>0.13300000000000001</v>
      </c>
      <c r="F61" s="168">
        <f>IFERROR(IF(VLOOKUP($A61,'Annex 2 EHV charges'!$A:$O,9,FALSE)=0,"",VLOOKUP($A61,'Annex 2 EHV charges'!$A:$O,9,FALSE)),"")</f>
        <v>17.45</v>
      </c>
      <c r="G61" s="169">
        <f>IFERROR(IF(VLOOKUP($A61,'Annex 2 EHV charges'!$A:$O,10,FALSE)=0,"",VLOOKUP($A61,'Annex 2 EHV charges'!$A:$O,10,FALSE)),"")</f>
        <v>1.33</v>
      </c>
      <c r="H61" s="169">
        <f>IFERROR(IF(VLOOKUP($A61,'Annex 2 EHV charges'!$A:$O,11,FALSE)=0,"",VLOOKUP($A61,'Annex 2 EHV charges'!$A:$O,11,FALSE)),"")</f>
        <v>1.33</v>
      </c>
    </row>
    <row r="62" spans="1:8" x14ac:dyDescent="0.2">
      <c r="A62" s="165">
        <f t="array" ref="A62">IFERROR(INDEX('Annex 2 EHV charges'!$A$11:$A$260, MATCH(0, IF(ISBLANK('Annex 2 EHV charges'!$A$11:$A$260),1, COUNTIF(A$4:$A61, 'Annex 2 EHV charges'!$A$11:$A$260)), 0)),"")</f>
        <v>580</v>
      </c>
      <c r="B62" s="165">
        <f>IF($A62="","",VLOOKUP($A62,'Annex 2 EHV charges'!$A:$O,2,0))</f>
        <v>580</v>
      </c>
      <c r="C62" s="166">
        <f>IF($A62="","",VLOOKUP($A62,'Annex 2 EHV charges'!$A:$O,3,0))</f>
        <v>2199989641937</v>
      </c>
      <c r="D62" s="165" t="str">
        <f>IF($A62="","",VLOOKUP($A62,'Annex 2 EHV charges'!$A:$O,7,0))</f>
        <v>Taff Ely</v>
      </c>
      <c r="E62" s="167">
        <f>IFERROR(IF(VLOOKUP($A62,'Annex 2 EHV charges'!$A:$O,8,FALSE)=0,"",VLOOKUP($A62,'Annex 2 EHV charges'!$A:$O,8,FALSE)),"")</f>
        <v>2.4E-2</v>
      </c>
      <c r="F62" s="168">
        <f>IFERROR(IF(VLOOKUP($A62,'Annex 2 EHV charges'!$A:$O,9,FALSE)=0,"",VLOOKUP($A62,'Annex 2 EHV charges'!$A:$O,9,FALSE)),"")</f>
        <v>3.07</v>
      </c>
      <c r="G62" s="169">
        <f>IFERROR(IF(VLOOKUP($A62,'Annex 2 EHV charges'!$A:$O,10,FALSE)=0,"",VLOOKUP($A62,'Annex 2 EHV charges'!$A:$O,10,FALSE)),"")</f>
        <v>1.78</v>
      </c>
      <c r="H62" s="169">
        <f>IFERROR(IF(VLOOKUP($A62,'Annex 2 EHV charges'!$A:$O,11,FALSE)=0,"",VLOOKUP($A62,'Annex 2 EHV charges'!$A:$O,11,FALSE)),"")</f>
        <v>1.78</v>
      </c>
    </row>
    <row r="63" spans="1:8" x14ac:dyDescent="0.2">
      <c r="A63" s="165">
        <f t="array" ref="A63">IFERROR(INDEX('Annex 2 EHV charges'!$A$11:$A$260, MATCH(0, IF(ISBLANK('Annex 2 EHV charges'!$A$11:$A$260),1, COUNTIF(A$4:$A62, 'Annex 2 EHV charges'!$A$11:$A$260)), 0)),"")</f>
        <v>581</v>
      </c>
      <c r="B63" s="165">
        <f>IF($A63="","",VLOOKUP($A63,'Annex 2 EHV charges'!$A:$O,2,0))</f>
        <v>581</v>
      </c>
      <c r="C63" s="166">
        <f>IF($A63="","",VLOOKUP($A63,'Annex 2 EHV charges'!$A:$O,3,0))</f>
        <v>2100040609516</v>
      </c>
      <c r="D63" s="165" t="str">
        <f>IF($A63="","",VLOOKUP($A63,'Annex 2 EHV charges'!$A:$O,7,0))</f>
        <v>Trecatti</v>
      </c>
      <c r="E63" s="167">
        <f>IFERROR(IF(VLOOKUP($A63,'Annex 2 EHV charges'!$A:$O,8,FALSE)=0,"",VLOOKUP($A63,'Annex 2 EHV charges'!$A:$O,8,FALSE)),"")</f>
        <v>0.85</v>
      </c>
      <c r="F63" s="168">
        <f>IFERROR(IF(VLOOKUP($A63,'Annex 2 EHV charges'!$A:$O,9,FALSE)=0,"",VLOOKUP($A63,'Annex 2 EHV charges'!$A:$O,9,FALSE)),"")</f>
        <v>89.19</v>
      </c>
      <c r="G63" s="169">
        <f>IFERROR(IF(VLOOKUP($A63,'Annex 2 EHV charges'!$A:$O,10,FALSE)=0,"",VLOOKUP($A63,'Annex 2 EHV charges'!$A:$O,10,FALSE)),"")</f>
        <v>1.21</v>
      </c>
      <c r="H63" s="169">
        <f>IFERROR(IF(VLOOKUP($A63,'Annex 2 EHV charges'!$A:$O,11,FALSE)=0,"",VLOOKUP($A63,'Annex 2 EHV charges'!$A:$O,11,FALSE)),"")</f>
        <v>1.21</v>
      </c>
    </row>
    <row r="64" spans="1:8" x14ac:dyDescent="0.2">
      <c r="A64" s="165">
        <f t="array" ref="A64">IFERROR(INDEX('Annex 2 EHV charges'!$A$11:$A$260, MATCH(0, IF(ISBLANK('Annex 2 EHV charges'!$A$11:$A$260),1, COUNTIF(A$4:$A63, 'Annex 2 EHV charges'!$A$11:$A$260)), 0)),"")</f>
        <v>582</v>
      </c>
      <c r="B64" s="165">
        <f>IF($A64="","",VLOOKUP($A64,'Annex 2 EHV charges'!$A:$O,2,0))</f>
        <v>582</v>
      </c>
      <c r="C64" s="166">
        <f>IF($A64="","",VLOOKUP($A64,'Annex 2 EHV charges'!$A:$O,3,0))</f>
        <v>2100040694060</v>
      </c>
      <c r="D64" s="165" t="str">
        <f>IF($A64="","",VLOOKUP($A64,'Annex 2 EHV charges'!$A:$O,7,0))</f>
        <v>Withy Hedges</v>
      </c>
      <c r="E64" s="167">
        <f>IFERROR(IF(VLOOKUP($A64,'Annex 2 EHV charges'!$A:$O,8,FALSE)=0,"",VLOOKUP($A64,'Annex 2 EHV charges'!$A:$O,8,FALSE)),"")</f>
        <v>5.2050000000000001</v>
      </c>
      <c r="F64" s="168">
        <f>IFERROR(IF(VLOOKUP($A64,'Annex 2 EHV charges'!$A:$O,9,FALSE)=0,"",VLOOKUP($A64,'Annex 2 EHV charges'!$A:$O,9,FALSE)),"")</f>
        <v>8.09</v>
      </c>
      <c r="G64" s="169">
        <f>IFERROR(IF(VLOOKUP($A64,'Annex 2 EHV charges'!$A:$O,10,FALSE)=0,"",VLOOKUP($A64,'Annex 2 EHV charges'!$A:$O,10,FALSE)),"")</f>
        <v>1.48</v>
      </c>
      <c r="H64" s="169">
        <f>IFERROR(IF(VLOOKUP($A64,'Annex 2 EHV charges'!$A:$O,11,FALSE)=0,"",VLOOKUP($A64,'Annex 2 EHV charges'!$A:$O,11,FALSE)),"")</f>
        <v>1.48</v>
      </c>
    </row>
    <row r="65" spans="1:8" x14ac:dyDescent="0.2">
      <c r="A65" s="165">
        <f t="array" ref="A65">IFERROR(INDEX('Annex 2 EHV charges'!$A$11:$A$260, MATCH(0, IF(ISBLANK('Annex 2 EHV charges'!$A$11:$A$260),1, COUNTIF(A$4:$A64, 'Annex 2 EHV charges'!$A$11:$A$260)), 0)),"")</f>
        <v>583</v>
      </c>
      <c r="B65" s="165">
        <f>IF($A65="","",VLOOKUP($A65,'Annex 2 EHV charges'!$A:$O,2,0))</f>
        <v>583</v>
      </c>
      <c r="C65" s="166">
        <f>IF($A65="","",VLOOKUP($A65,'Annex 2 EHV charges'!$A:$O,3,0))</f>
        <v>2198765146436</v>
      </c>
      <c r="D65" s="165" t="str">
        <f>IF($A65="","",VLOOKUP($A65,'Annex 2 EHV charges'!$A:$O,7,0))</f>
        <v>Parc Cynog</v>
      </c>
      <c r="E65" s="167">
        <f>IFERROR(IF(VLOOKUP($A65,'Annex 2 EHV charges'!$A:$O,8,FALSE)=0,"",VLOOKUP($A65,'Annex 2 EHV charges'!$A:$O,8,FALSE)),"")</f>
        <v>1.484</v>
      </c>
      <c r="F65" s="168" t="str">
        <f>IFERROR(IF(VLOOKUP($A65,'Annex 2 EHV charges'!$A:$O,9,FALSE)=0,"",VLOOKUP($A65,'Annex 2 EHV charges'!$A:$O,9,FALSE)),"")</f>
        <v/>
      </c>
      <c r="G65" s="169">
        <f>IFERROR(IF(VLOOKUP($A65,'Annex 2 EHV charges'!$A:$O,10,FALSE)=0,"",VLOOKUP($A65,'Annex 2 EHV charges'!$A:$O,10,FALSE)),"")</f>
        <v>2.2400000000000002</v>
      </c>
      <c r="H65" s="169">
        <f>IFERROR(IF(VLOOKUP($A65,'Annex 2 EHV charges'!$A:$O,11,FALSE)=0,"",VLOOKUP($A65,'Annex 2 EHV charges'!$A:$O,11,FALSE)),"")</f>
        <v>2.2400000000000002</v>
      </c>
    </row>
    <row r="66" spans="1:8" x14ac:dyDescent="0.2">
      <c r="A66" s="165">
        <f t="array" ref="A66">IFERROR(INDEX('Annex 2 EHV charges'!$A$11:$A$260, MATCH(0, IF(ISBLANK('Annex 2 EHV charges'!$A$11:$A$260),1, COUNTIF(A$4:$A65, 'Annex 2 EHV charges'!$A$11:$A$260)), 0)),"")</f>
        <v>584</v>
      </c>
      <c r="B66" s="165">
        <f>IF($A66="","",VLOOKUP($A66,'Annex 2 EHV charges'!$A:$O,2,0))</f>
        <v>584</v>
      </c>
      <c r="C66" s="166">
        <f>IF($A66="","",VLOOKUP($A66,'Annex 2 EHV charges'!$A:$O,3,0))</f>
        <v>2100040841771</v>
      </c>
      <c r="D66" s="165" t="str">
        <f>IF($A66="","",VLOOKUP($A66,'Annex 2 EHV charges'!$A:$O,7,0))</f>
        <v>Parc Cynog (Pendine)</v>
      </c>
      <c r="E66" s="167">
        <f>IFERROR(IF(VLOOKUP($A66,'Annex 2 EHV charges'!$A:$O,8,FALSE)=0,"",VLOOKUP($A66,'Annex 2 EHV charges'!$A:$O,8,FALSE)),"")</f>
        <v>1.484</v>
      </c>
      <c r="F66" s="168">
        <f>IFERROR(IF(VLOOKUP($A66,'Annex 2 EHV charges'!$A:$O,9,FALSE)=0,"",VLOOKUP($A66,'Annex 2 EHV charges'!$A:$O,9,FALSE)),"")</f>
        <v>22.73</v>
      </c>
      <c r="G66" s="169">
        <f>IFERROR(IF(VLOOKUP($A66,'Annex 2 EHV charges'!$A:$O,10,FALSE)=0,"",VLOOKUP($A66,'Annex 2 EHV charges'!$A:$O,10,FALSE)),"")</f>
        <v>1.94</v>
      </c>
      <c r="H66" s="169">
        <f>IFERROR(IF(VLOOKUP($A66,'Annex 2 EHV charges'!$A:$O,11,FALSE)=0,"",VLOOKUP($A66,'Annex 2 EHV charges'!$A:$O,11,FALSE)),"")</f>
        <v>1.94</v>
      </c>
    </row>
    <row r="67" spans="1:8" x14ac:dyDescent="0.2">
      <c r="A67" s="165">
        <f t="array" ref="A67">IFERROR(INDEX('Annex 2 EHV charges'!$A$11:$A$260, MATCH(0, IF(ISBLANK('Annex 2 EHV charges'!$A$11:$A$260),1, COUNTIF(A$4:$A66, 'Annex 2 EHV charges'!$A$11:$A$260)), 0)),"")</f>
        <v>585</v>
      </c>
      <c r="B67" s="165">
        <f>IF($A67="","",VLOOKUP($A67,'Annex 2 EHV charges'!$A:$O,2,0))</f>
        <v>585</v>
      </c>
      <c r="C67" s="166">
        <f>IF($A67="","",VLOOKUP($A67,'Annex 2 EHV charges'!$A:$O,3,0))</f>
        <v>2100040960600</v>
      </c>
      <c r="D67" s="165" t="str">
        <f>IF($A67="","",VLOOKUP($A67,'Annex 2 EHV charges'!$A:$O,7,0))</f>
        <v xml:space="preserve">Maesgwyn </v>
      </c>
      <c r="E67" s="167">
        <f>IFERROR(IF(VLOOKUP($A67,'Annex 2 EHV charges'!$A:$O,8,FALSE)=0,"",VLOOKUP($A67,'Annex 2 EHV charges'!$A:$O,8,FALSE)),"")</f>
        <v>0.02</v>
      </c>
      <c r="F67" s="168">
        <f>IFERROR(IF(VLOOKUP($A67,'Annex 2 EHV charges'!$A:$O,9,FALSE)=0,"",VLOOKUP($A67,'Annex 2 EHV charges'!$A:$O,9,FALSE)),"")</f>
        <v>89.32</v>
      </c>
      <c r="G67" s="169">
        <f>IFERROR(IF(VLOOKUP($A67,'Annex 2 EHV charges'!$A:$O,10,FALSE)=0,"",VLOOKUP($A67,'Annex 2 EHV charges'!$A:$O,10,FALSE)),"")</f>
        <v>1.98</v>
      </c>
      <c r="H67" s="169">
        <f>IFERROR(IF(VLOOKUP($A67,'Annex 2 EHV charges'!$A:$O,11,FALSE)=0,"",VLOOKUP($A67,'Annex 2 EHV charges'!$A:$O,11,FALSE)),"")</f>
        <v>1.98</v>
      </c>
    </row>
    <row r="68" spans="1:8" x14ac:dyDescent="0.2">
      <c r="A68" s="165">
        <f t="array" ref="A68">IFERROR(INDEX('Annex 2 EHV charges'!$A$11:$A$260, MATCH(0, IF(ISBLANK('Annex 2 EHV charges'!$A$11:$A$260),1, COUNTIF(A$4:$A67, 'Annex 2 EHV charges'!$A$11:$A$260)), 0)),"")</f>
        <v>586</v>
      </c>
      <c r="B68" s="165">
        <f>IF($A68="","",VLOOKUP($A68,'Annex 2 EHV charges'!$A:$O,2,0))</f>
        <v>586</v>
      </c>
      <c r="C68" s="166">
        <f>IF($A68="","",VLOOKUP($A68,'Annex 2 EHV charges'!$A:$O,3,0))</f>
        <v>2100040989413</v>
      </c>
      <c r="D68" s="165" t="str">
        <f>IF($A68="","",VLOOKUP($A68,'Annex 2 EHV charges'!$A:$O,7,0))</f>
        <v>Ferndale Wind Farm</v>
      </c>
      <c r="E68" s="167" t="str">
        <f>IFERROR(IF(VLOOKUP($A68,'Annex 2 EHV charges'!$A:$O,8,FALSE)=0,"",VLOOKUP($A68,'Annex 2 EHV charges'!$A:$O,8,FALSE)),"")</f>
        <v/>
      </c>
      <c r="F68" s="168">
        <f>IFERROR(IF(VLOOKUP($A68,'Annex 2 EHV charges'!$A:$O,9,FALSE)=0,"",VLOOKUP($A68,'Annex 2 EHV charges'!$A:$O,9,FALSE)),"")</f>
        <v>23.75</v>
      </c>
      <c r="G68" s="169">
        <f>IFERROR(IF(VLOOKUP($A68,'Annex 2 EHV charges'!$A:$O,10,FALSE)=0,"",VLOOKUP($A68,'Annex 2 EHV charges'!$A:$O,10,FALSE)),"")</f>
        <v>1.28</v>
      </c>
      <c r="H68" s="169">
        <f>IFERROR(IF(VLOOKUP($A68,'Annex 2 EHV charges'!$A:$O,11,FALSE)=0,"",VLOOKUP($A68,'Annex 2 EHV charges'!$A:$O,11,FALSE)),"")</f>
        <v>1.28</v>
      </c>
    </row>
    <row r="69" spans="1:8" x14ac:dyDescent="0.2">
      <c r="A69" s="165">
        <f t="array" ref="A69">IFERROR(INDEX('Annex 2 EHV charges'!$A$11:$A$260, MATCH(0, IF(ISBLANK('Annex 2 EHV charges'!$A$11:$A$260),1, COUNTIF(A$4:$A68, 'Annex 2 EHV charges'!$A$11:$A$260)), 0)),"")</f>
        <v>587</v>
      </c>
      <c r="B69" s="165">
        <f>IF($A69="","",VLOOKUP($A69,'Annex 2 EHV charges'!$A:$O,2,0))</f>
        <v>587</v>
      </c>
      <c r="C69" s="166">
        <f>IF($A69="","",VLOOKUP($A69,'Annex 2 EHV charges'!$A:$O,3,0))</f>
        <v>2100041090096</v>
      </c>
      <c r="D69" s="165" t="str">
        <f>IF($A69="","",VLOOKUP($A69,'Annex 2 EHV charges'!$A:$O,7,0))</f>
        <v>Pant y Wal WF</v>
      </c>
      <c r="E69" s="167" t="str">
        <f>IFERROR(IF(VLOOKUP($A69,'Annex 2 EHV charges'!$A:$O,8,FALSE)=0,"",VLOOKUP($A69,'Annex 2 EHV charges'!$A:$O,8,FALSE)),"")</f>
        <v/>
      </c>
      <c r="F69" s="168">
        <f>IFERROR(IF(VLOOKUP($A69,'Annex 2 EHV charges'!$A:$O,9,FALSE)=0,"",VLOOKUP($A69,'Annex 2 EHV charges'!$A:$O,9,FALSE)),"")</f>
        <v>31.04</v>
      </c>
      <c r="G69" s="169">
        <f>IFERROR(IF(VLOOKUP($A69,'Annex 2 EHV charges'!$A:$O,10,FALSE)=0,"",VLOOKUP($A69,'Annex 2 EHV charges'!$A:$O,10,FALSE)),"")</f>
        <v>1.83</v>
      </c>
      <c r="H69" s="169">
        <f>IFERROR(IF(VLOOKUP($A69,'Annex 2 EHV charges'!$A:$O,11,FALSE)=0,"",VLOOKUP($A69,'Annex 2 EHV charges'!$A:$O,11,FALSE)),"")</f>
        <v>1.83</v>
      </c>
    </row>
    <row r="70" spans="1:8" x14ac:dyDescent="0.2">
      <c r="A70" s="165">
        <f t="array" ref="A70">IFERROR(INDEX('Annex 2 EHV charges'!$A$11:$A$260, MATCH(0, IF(ISBLANK('Annex 2 EHV charges'!$A$11:$A$260),1, COUNTIF(A$4:$A69, 'Annex 2 EHV charges'!$A$11:$A$260)), 0)),"")</f>
        <v>588</v>
      </c>
      <c r="B70" s="165">
        <f>IF($A70="","",VLOOKUP($A70,'Annex 2 EHV charges'!$A:$O,2,0))</f>
        <v>588</v>
      </c>
      <c r="C70" s="166">
        <f>IF($A70="","",VLOOKUP($A70,'Annex 2 EHV charges'!$A:$O,3,0))</f>
        <v>2100041063650</v>
      </c>
      <c r="D70" s="165" t="str">
        <f>IF($A70="","",VLOOKUP($A70,'Annex 2 EHV charges'!$A:$O,7,0))</f>
        <v xml:space="preserve">Mynydd Portref </v>
      </c>
      <c r="E70" s="167">
        <f>IFERROR(IF(VLOOKUP($A70,'Annex 2 EHV charges'!$A:$O,8,FALSE)=0,"",VLOOKUP($A70,'Annex 2 EHV charges'!$A:$O,8,FALSE)),"")</f>
        <v>2.4E-2</v>
      </c>
      <c r="F70" s="168">
        <f>IFERROR(IF(VLOOKUP($A70,'Annex 2 EHV charges'!$A:$O,9,FALSE)=0,"",VLOOKUP($A70,'Annex 2 EHV charges'!$A:$O,9,FALSE)),"")</f>
        <v>10.09</v>
      </c>
      <c r="G70" s="169">
        <f>IFERROR(IF(VLOOKUP($A70,'Annex 2 EHV charges'!$A:$O,10,FALSE)=0,"",VLOOKUP($A70,'Annex 2 EHV charges'!$A:$O,10,FALSE)),"")</f>
        <v>1.58</v>
      </c>
      <c r="H70" s="169">
        <f>IFERROR(IF(VLOOKUP($A70,'Annex 2 EHV charges'!$A:$O,11,FALSE)=0,"",VLOOKUP($A70,'Annex 2 EHV charges'!$A:$O,11,FALSE)),"")</f>
        <v>1.58</v>
      </c>
    </row>
    <row r="71" spans="1:8" x14ac:dyDescent="0.2">
      <c r="A71" s="165">
        <f t="array" ref="A71">IFERROR(INDEX('Annex 2 EHV charges'!$A$11:$A$260, MATCH(0, IF(ISBLANK('Annex 2 EHV charges'!$A$11:$A$260),1, COUNTIF(A$4:$A70, 'Annex 2 EHV charges'!$A$11:$A$260)), 0)),"")</f>
        <v>589</v>
      </c>
      <c r="B71" s="165">
        <f>IF($A71="","",VLOOKUP($A71,'Annex 2 EHV charges'!$A:$O,2,0))</f>
        <v>589</v>
      </c>
      <c r="C71" s="166">
        <f>IF($A71="","",VLOOKUP($A71,'Annex 2 EHV charges'!$A:$O,3,0))</f>
        <v>0</v>
      </c>
      <c r="D71" s="165" t="str">
        <f>IF($A71="","",VLOOKUP($A71,'Annex 2 EHV charges'!$A:$O,7,0))</f>
        <v>Newton Down</v>
      </c>
      <c r="E71" s="167" t="str">
        <f>IFERROR(IF(VLOOKUP($A71,'Annex 2 EHV charges'!$A:$O,8,FALSE)=0,"",VLOOKUP($A71,'Annex 2 EHV charges'!$A:$O,8,FALSE)),"")</f>
        <v/>
      </c>
      <c r="F71" s="168">
        <f>IFERROR(IF(VLOOKUP($A71,'Annex 2 EHV charges'!$A:$O,9,FALSE)=0,"",VLOOKUP($A71,'Annex 2 EHV charges'!$A:$O,9,FALSE)),"")</f>
        <v>19.36</v>
      </c>
      <c r="G71" s="169">
        <f>IFERROR(IF(VLOOKUP($A71,'Annex 2 EHV charges'!$A:$O,10,FALSE)=0,"",VLOOKUP($A71,'Annex 2 EHV charges'!$A:$O,10,FALSE)),"")</f>
        <v>1.68</v>
      </c>
      <c r="H71" s="169">
        <f>IFERROR(IF(VLOOKUP($A71,'Annex 2 EHV charges'!$A:$O,11,FALSE)=0,"",VLOOKUP($A71,'Annex 2 EHV charges'!$A:$O,11,FALSE)),"")</f>
        <v>1.68</v>
      </c>
    </row>
    <row r="72" spans="1:8" x14ac:dyDescent="0.2">
      <c r="A72" s="165">
        <f t="array" ref="A72">IFERROR(INDEX('Annex 2 EHV charges'!$A$11:$A$260, MATCH(0, IF(ISBLANK('Annex 2 EHV charges'!$A$11:$A$260),1, COUNTIF(A$4:$A71, 'Annex 2 EHV charges'!$A$11:$A$260)), 0)),"")</f>
        <v>590</v>
      </c>
      <c r="B72" s="165">
        <f>IF($A72="","",VLOOKUP($A72,'Annex 2 EHV charges'!$A:$O,2,0))</f>
        <v>590</v>
      </c>
      <c r="C72" s="166">
        <f>IF($A72="","",VLOOKUP($A72,'Annex 2 EHV charges'!$A:$O,3,0))</f>
        <v>2100041200253</v>
      </c>
      <c r="D72" s="165" t="str">
        <f>IF($A72="","",VLOOKUP($A72,'Annex 2 EHV charges'!$A:$O,7,0))</f>
        <v>Tiers Cross (Rose Cottage)</v>
      </c>
      <c r="E72" s="167" t="str">
        <f>IFERROR(IF(VLOOKUP($A72,'Annex 2 EHV charges'!$A:$O,8,FALSE)=0,"",VLOOKUP($A72,'Annex 2 EHV charges'!$A:$O,8,FALSE)),"")</f>
        <v/>
      </c>
      <c r="F72" s="168">
        <f>IFERROR(IF(VLOOKUP($A72,'Annex 2 EHV charges'!$A:$O,9,FALSE)=0,"",VLOOKUP($A72,'Annex 2 EHV charges'!$A:$O,9,FALSE)),"")</f>
        <v>8.73</v>
      </c>
      <c r="G72" s="169">
        <f>IFERROR(IF(VLOOKUP($A72,'Annex 2 EHV charges'!$A:$O,10,FALSE)=0,"",VLOOKUP($A72,'Annex 2 EHV charges'!$A:$O,10,FALSE)),"")</f>
        <v>3.92</v>
      </c>
      <c r="H72" s="169">
        <f>IFERROR(IF(VLOOKUP($A72,'Annex 2 EHV charges'!$A:$O,11,FALSE)=0,"",VLOOKUP($A72,'Annex 2 EHV charges'!$A:$O,11,FALSE)),"")</f>
        <v>3.92</v>
      </c>
    </row>
    <row r="73" spans="1:8" ht="25.5" x14ac:dyDescent="0.2">
      <c r="A73" s="165">
        <f t="array" ref="A73">IFERROR(INDEX('Annex 2 EHV charges'!$A$11:$A$260, MATCH(0, IF(ISBLANK('Annex 2 EHV charges'!$A$11:$A$260),1, COUNTIF(A$4:$A72, 'Annex 2 EHV charges'!$A$11:$A$260)), 0)),"")</f>
        <v>593</v>
      </c>
      <c r="B73" s="165">
        <f>IF($A73="","",VLOOKUP($A73,'Annex 2 EHV charges'!$A:$O,2,0))</f>
        <v>593</v>
      </c>
      <c r="C73" s="166" t="str">
        <f>IF($A73="","",VLOOKUP($A73,'Annex 2 EHV charges'!$A:$O,3,0))</f>
        <v>2189999997503
2189999997512</v>
      </c>
      <c r="D73" s="165" t="str">
        <f>IF($A73="","",VLOOKUP($A73,'Annex 2 EHV charges'!$A:$O,7,0))</f>
        <v>Camford</v>
      </c>
      <c r="E73" s="167">
        <f>IFERROR(IF(VLOOKUP($A73,'Annex 2 EHV charges'!$A:$O,8,FALSE)=0,"",VLOOKUP($A73,'Annex 2 EHV charges'!$A:$O,8,FALSE)),"")</f>
        <v>1.8220000000000001</v>
      </c>
      <c r="F73" s="168" t="str">
        <f>IFERROR(IF(VLOOKUP($A73,'Annex 2 EHV charges'!$A:$O,9,FALSE)=0,"",VLOOKUP($A73,'Annex 2 EHV charges'!$A:$O,9,FALSE)),"")</f>
        <v/>
      </c>
      <c r="G73" s="169">
        <f>IFERROR(IF(VLOOKUP($A73,'Annex 2 EHV charges'!$A:$O,10,FALSE)=0,"",VLOOKUP($A73,'Annex 2 EHV charges'!$A:$O,10,FALSE)),"")</f>
        <v>6.88</v>
      </c>
      <c r="H73" s="169">
        <f>IFERROR(IF(VLOOKUP($A73,'Annex 2 EHV charges'!$A:$O,11,FALSE)=0,"",VLOOKUP($A73,'Annex 2 EHV charges'!$A:$O,11,FALSE)),"")</f>
        <v>6.88</v>
      </c>
    </row>
    <row r="74" spans="1:8" ht="38.25" x14ac:dyDescent="0.2">
      <c r="A74" s="165">
        <f t="array" ref="A74">IFERROR(INDEX('Annex 2 EHV charges'!$A$11:$A$260, MATCH(0, IF(ISBLANK('Annex 2 EHV charges'!$A$11:$A$260),1, COUNTIF(A$4:$A73, 'Annex 2 EHV charges'!$A$11:$A$260)), 0)),"")</f>
        <v>594</v>
      </c>
      <c r="B74" s="165">
        <f>IF($A74="","",VLOOKUP($A74,'Annex 2 EHV charges'!$A:$O,2,0))</f>
        <v>594</v>
      </c>
      <c r="C74" s="166" t="str">
        <f>IF($A74="","",VLOOKUP($A74,'Annex 2 EHV charges'!$A:$O,3,0))</f>
        <v>2189999997025
2189999997034
2189999997043</v>
      </c>
      <c r="D74" s="165" t="str">
        <f>IF($A74="","",VLOOKUP($A74,'Annex 2 EHV charges'!$A:$O,7,0))</f>
        <v>Hoover</v>
      </c>
      <c r="E74" s="167">
        <f>IFERROR(IF(VLOOKUP($A74,'Annex 2 EHV charges'!$A:$O,8,FALSE)=0,"",VLOOKUP($A74,'Annex 2 EHV charges'!$A:$O,8,FALSE)),"")</f>
        <v>1.73</v>
      </c>
      <c r="F74" s="168">
        <f>IFERROR(IF(VLOOKUP($A74,'Annex 2 EHV charges'!$A:$O,9,FALSE)=0,"",VLOOKUP($A74,'Annex 2 EHV charges'!$A:$O,9,FALSE)),"")</f>
        <v>374.4</v>
      </c>
      <c r="G74" s="169">
        <f>IFERROR(IF(VLOOKUP($A74,'Annex 2 EHV charges'!$A:$O,10,FALSE)=0,"",VLOOKUP($A74,'Annex 2 EHV charges'!$A:$O,10,FALSE)),"")</f>
        <v>9.65</v>
      </c>
      <c r="H74" s="169">
        <f>IFERROR(IF(VLOOKUP($A74,'Annex 2 EHV charges'!$A:$O,11,FALSE)=0,"",VLOOKUP($A74,'Annex 2 EHV charges'!$A:$O,11,FALSE)),"")</f>
        <v>9.65</v>
      </c>
    </row>
    <row r="75" spans="1:8" x14ac:dyDescent="0.2">
      <c r="A75" s="165">
        <f t="array" ref="A75">IFERROR(INDEX('Annex 2 EHV charges'!$A$11:$A$260, MATCH(0, IF(ISBLANK('Annex 2 EHV charges'!$A$11:$A$260),1, COUNTIF(A$4:$A74, 'Annex 2 EHV charges'!$A$11:$A$260)), 0)),"")</f>
        <v>620</v>
      </c>
      <c r="B75" s="165">
        <f>IF($A75="","",VLOOKUP($A75,'Annex 2 EHV charges'!$A:$O,2,0))</f>
        <v>620</v>
      </c>
      <c r="C75" s="166">
        <f>IF($A75="","",VLOOKUP($A75,'Annex 2 EHV charges'!$A:$O,3,0))</f>
        <v>2199989611348</v>
      </c>
      <c r="D75" s="165" t="str">
        <f>IF($A75="","",VLOOKUP($A75,'Annex 2 EHV charges'!$A:$O,7,0))</f>
        <v>University Hospital of Wales</v>
      </c>
      <c r="E75" s="167">
        <f>IFERROR(IF(VLOOKUP($A75,'Annex 2 EHV charges'!$A:$O,8,FALSE)=0,"",VLOOKUP($A75,'Annex 2 EHV charges'!$A:$O,8,FALSE)),"")</f>
        <v>1.8149999999999999</v>
      </c>
      <c r="F75" s="168">
        <f>IFERROR(IF(VLOOKUP($A75,'Annex 2 EHV charges'!$A:$O,9,FALSE)=0,"",VLOOKUP($A75,'Annex 2 EHV charges'!$A:$O,9,FALSE)),"")</f>
        <v>249.6</v>
      </c>
      <c r="G75" s="169">
        <f>IFERROR(IF(VLOOKUP($A75,'Annex 2 EHV charges'!$A:$O,10,FALSE)=0,"",VLOOKUP($A75,'Annex 2 EHV charges'!$A:$O,10,FALSE)),"")</f>
        <v>3.4</v>
      </c>
      <c r="H75" s="169">
        <f>IFERROR(IF(VLOOKUP($A75,'Annex 2 EHV charges'!$A:$O,11,FALSE)=0,"",VLOOKUP($A75,'Annex 2 EHV charges'!$A:$O,11,FALSE)),"")</f>
        <v>3.4</v>
      </c>
    </row>
    <row r="76" spans="1:8" x14ac:dyDescent="0.2">
      <c r="A76" s="165">
        <f t="array" ref="A76">IFERROR(INDEX('Annex 2 EHV charges'!$A$11:$A$260, MATCH(0, IF(ISBLANK('Annex 2 EHV charges'!$A$11:$A$260),1, COUNTIF(A$4:$A75, 'Annex 2 EHV charges'!$A$11:$A$260)), 0)),"")</f>
        <v>622</v>
      </c>
      <c r="B76" s="165">
        <f>IF($A76="","",VLOOKUP($A76,'Annex 2 EHV charges'!$A:$O,2,0))</f>
        <v>622</v>
      </c>
      <c r="C76" s="166">
        <f>IF($A76="","",VLOOKUP($A76,'Annex 2 EHV charges'!$A:$O,3,0))</f>
        <v>2199989609970</v>
      </c>
      <c r="D76" s="165" t="str">
        <f>IF($A76="","",VLOOKUP($A76,'Annex 2 EHV charges'!$A:$O,7,0))</f>
        <v>QuinetiQ</v>
      </c>
      <c r="E76" s="167">
        <f>IFERROR(IF(VLOOKUP($A76,'Annex 2 EHV charges'!$A:$O,8,FALSE)=0,"",VLOOKUP($A76,'Annex 2 EHV charges'!$A:$O,8,FALSE)),"")</f>
        <v>2.8610000000000002</v>
      </c>
      <c r="F76" s="168">
        <f>IFERROR(IF(VLOOKUP($A76,'Annex 2 EHV charges'!$A:$O,9,FALSE)=0,"",VLOOKUP($A76,'Annex 2 EHV charges'!$A:$O,9,FALSE)),"")</f>
        <v>124.8</v>
      </c>
      <c r="G76" s="169">
        <f>IFERROR(IF(VLOOKUP($A76,'Annex 2 EHV charges'!$A:$O,10,FALSE)=0,"",VLOOKUP($A76,'Annex 2 EHV charges'!$A:$O,10,FALSE)),"")</f>
        <v>11.15</v>
      </c>
      <c r="H76" s="169">
        <f>IFERROR(IF(VLOOKUP($A76,'Annex 2 EHV charges'!$A:$O,11,FALSE)=0,"",VLOOKUP($A76,'Annex 2 EHV charges'!$A:$O,11,FALSE)),"")</f>
        <v>11.15</v>
      </c>
    </row>
    <row r="77" spans="1:8" ht="25.5" x14ac:dyDescent="0.2">
      <c r="A77" s="165">
        <f t="array" ref="A77">IFERROR(INDEX('Annex 2 EHV charges'!$A$11:$A$260, MATCH(0, IF(ISBLANK('Annex 2 EHV charges'!$A$11:$A$260),1, COUNTIF(A$4:$A76, 'Annex 2 EHV charges'!$A$11:$A$260)), 0)),"")</f>
        <v>623</v>
      </c>
      <c r="B77" s="165">
        <f>IF($A77="","",VLOOKUP($A77,'Annex 2 EHV charges'!$A:$O,2,0))</f>
        <v>623</v>
      </c>
      <c r="C77" s="166" t="str">
        <f>IF($A77="","",VLOOKUP($A77,'Annex 2 EHV charges'!$A:$O,3,0))</f>
        <v>2100041070815
2100041071828</v>
      </c>
      <c r="D77" s="165" t="str">
        <f>IF($A77="","",VLOOKUP($A77,'Annex 2 EHV charges'!$A:$O,7,0))</f>
        <v>Western Coal</v>
      </c>
      <c r="E77" s="167">
        <f>IFERROR(IF(VLOOKUP($A77,'Annex 2 EHV charges'!$A:$O,8,FALSE)=0,"",VLOOKUP($A77,'Annex 2 EHV charges'!$A:$O,8,FALSE)),"")</f>
        <v>0.127</v>
      </c>
      <c r="F77" s="168" t="str">
        <f>IFERROR(IF(VLOOKUP($A77,'Annex 2 EHV charges'!$A:$O,9,FALSE)=0,"",VLOOKUP($A77,'Annex 2 EHV charges'!$A:$O,9,FALSE)),"")</f>
        <v/>
      </c>
      <c r="G77" s="169">
        <f>IFERROR(IF(VLOOKUP($A77,'Annex 2 EHV charges'!$A:$O,10,FALSE)=0,"",VLOOKUP($A77,'Annex 2 EHV charges'!$A:$O,10,FALSE)),"")</f>
        <v>4.93</v>
      </c>
      <c r="H77" s="169">
        <f>IFERROR(IF(VLOOKUP($A77,'Annex 2 EHV charges'!$A:$O,11,FALSE)=0,"",VLOOKUP($A77,'Annex 2 EHV charges'!$A:$O,11,FALSE)),"")</f>
        <v>4.93</v>
      </c>
    </row>
    <row r="78" spans="1:8" x14ac:dyDescent="0.2">
      <c r="A78" s="165">
        <f t="array" ref="A78">IFERROR(INDEX('Annex 2 EHV charges'!$A$11:$A$260, MATCH(0, IF(ISBLANK('Annex 2 EHV charges'!$A$11:$A$260),1, COUNTIF(A$4:$A77, 'Annex 2 EHV charges'!$A$11:$A$260)), 0)),"")</f>
        <v>625</v>
      </c>
      <c r="B78" s="165">
        <f>IF($A78="","",VLOOKUP($A78,'Annex 2 EHV charges'!$A:$O,2,0))</f>
        <v>625</v>
      </c>
      <c r="C78" s="166">
        <f>IF($A78="","",VLOOKUP($A78,'Annex 2 EHV charges'!$A:$O,3,0))</f>
        <v>2100040983990</v>
      </c>
      <c r="D78" s="165" t="str">
        <f>IF($A78="","",VLOOKUP($A78,'Annex 2 EHV charges'!$A:$O,7,0))</f>
        <v>Tregaron</v>
      </c>
      <c r="E78" s="167">
        <f>IFERROR(IF(VLOOKUP($A78,'Annex 2 EHV charges'!$A:$O,8,FALSE)=0,"",VLOOKUP($A78,'Annex 2 EHV charges'!$A:$O,8,FALSE)),"")</f>
        <v>3.202</v>
      </c>
      <c r="F78" s="168">
        <f>IFERROR(IF(VLOOKUP($A78,'Annex 2 EHV charges'!$A:$O,9,FALSE)=0,"",VLOOKUP($A78,'Annex 2 EHV charges'!$A:$O,9,FALSE)),"")</f>
        <v>1.24</v>
      </c>
      <c r="G78" s="169">
        <f>IFERROR(IF(VLOOKUP($A78,'Annex 2 EHV charges'!$A:$O,10,FALSE)=0,"",VLOOKUP($A78,'Annex 2 EHV charges'!$A:$O,10,FALSE)),"")</f>
        <v>1.8</v>
      </c>
      <c r="H78" s="169">
        <f>IFERROR(IF(VLOOKUP($A78,'Annex 2 EHV charges'!$A:$O,11,FALSE)=0,"",VLOOKUP($A78,'Annex 2 EHV charges'!$A:$O,11,FALSE)),"")</f>
        <v>1.8</v>
      </c>
    </row>
    <row r="79" spans="1:8" x14ac:dyDescent="0.2">
      <c r="A79" s="165">
        <f t="array" ref="A79">IFERROR(INDEX('Annex 2 EHV charges'!$A$11:$A$260, MATCH(0, IF(ISBLANK('Annex 2 EHV charges'!$A$11:$A$260),1, COUNTIF(A$4:$A78, 'Annex 2 EHV charges'!$A$11:$A$260)), 0)),"")</f>
        <v>627</v>
      </c>
      <c r="B79" s="165">
        <f>IF($A79="","",VLOOKUP($A79,'Annex 2 EHV charges'!$A:$O,2,0))</f>
        <v>627</v>
      </c>
      <c r="C79" s="166">
        <f>IF($A79="","",VLOOKUP($A79,'Annex 2 EHV charges'!$A:$O,3,0))</f>
        <v>2100041072798</v>
      </c>
      <c r="D79" s="165" t="str">
        <f>IF($A79="","",VLOOKUP($A79,'Annex 2 EHV charges'!$A:$O,7,0))</f>
        <v>Waunarlwydd STOR</v>
      </c>
      <c r="E79" s="167">
        <f>IFERROR(IF(VLOOKUP($A79,'Annex 2 EHV charges'!$A:$O,8,FALSE)=0,"",VLOOKUP($A79,'Annex 2 EHV charges'!$A:$O,8,FALSE)),"")</f>
        <v>0.24199999999999999</v>
      </c>
      <c r="F79" s="168">
        <f>IFERROR(IF(VLOOKUP($A79,'Annex 2 EHV charges'!$A:$O,9,FALSE)=0,"",VLOOKUP($A79,'Annex 2 EHV charges'!$A:$O,9,FALSE)),"")</f>
        <v>2.2599999999999998</v>
      </c>
      <c r="G79" s="169">
        <f>IFERROR(IF(VLOOKUP($A79,'Annex 2 EHV charges'!$A:$O,10,FALSE)=0,"",VLOOKUP($A79,'Annex 2 EHV charges'!$A:$O,10,FALSE)),"")</f>
        <v>1.22</v>
      </c>
      <c r="H79" s="169">
        <f>IFERROR(IF(VLOOKUP($A79,'Annex 2 EHV charges'!$A:$O,11,FALSE)=0,"",VLOOKUP($A79,'Annex 2 EHV charges'!$A:$O,11,FALSE)),"")</f>
        <v>1.22</v>
      </c>
    </row>
    <row r="80" spans="1:8" x14ac:dyDescent="0.2">
      <c r="A80" s="165">
        <f t="array" ref="A80">IFERROR(INDEX('Annex 2 EHV charges'!$A$11:$A$260, MATCH(0, IF(ISBLANK('Annex 2 EHV charges'!$A$11:$A$260),1, COUNTIF(A$4:$A79, 'Annex 2 EHV charges'!$A$11:$A$260)), 0)),"")</f>
        <v>628</v>
      </c>
      <c r="B80" s="165">
        <f>IF($A80="","",VLOOKUP($A80,'Annex 2 EHV charges'!$A:$O,2,0))</f>
        <v>628</v>
      </c>
      <c r="C80" s="166">
        <f>IF($A80="","",VLOOKUP($A80,'Annex 2 EHV charges'!$A:$O,3,0))</f>
        <v>2100041078805</v>
      </c>
      <c r="D80" s="165" t="str">
        <f>IF($A80="","",VLOOKUP($A80,'Annex 2 EHV charges'!$A:$O,7,0))</f>
        <v>Briton Ferry STOR</v>
      </c>
      <c r="E80" s="167">
        <f>IFERROR(IF(VLOOKUP($A80,'Annex 2 EHV charges'!$A:$O,8,FALSE)=0,"",VLOOKUP($A80,'Annex 2 EHV charges'!$A:$O,8,FALSE)),"")</f>
        <v>6.0999999999999999E-2</v>
      </c>
      <c r="F80" s="168">
        <f>IFERROR(IF(VLOOKUP($A80,'Annex 2 EHV charges'!$A:$O,9,FALSE)=0,"",VLOOKUP($A80,'Annex 2 EHV charges'!$A:$O,9,FALSE)),"")</f>
        <v>1.85</v>
      </c>
      <c r="G80" s="169">
        <f>IFERROR(IF(VLOOKUP($A80,'Annex 2 EHV charges'!$A:$O,10,FALSE)=0,"",VLOOKUP($A80,'Annex 2 EHV charges'!$A:$O,10,FALSE)),"")</f>
        <v>1.61</v>
      </c>
      <c r="H80" s="169">
        <f>IFERROR(IF(VLOOKUP($A80,'Annex 2 EHV charges'!$A:$O,11,FALSE)=0,"",VLOOKUP($A80,'Annex 2 EHV charges'!$A:$O,11,FALSE)),"")</f>
        <v>1.61</v>
      </c>
    </row>
    <row r="81" spans="1:8" x14ac:dyDescent="0.2">
      <c r="A81" s="165">
        <f t="array" ref="A81">IFERROR(INDEX('Annex 2 EHV charges'!$A$11:$A$260, MATCH(0, IF(ISBLANK('Annex 2 EHV charges'!$A$11:$A$260),1, COUNTIF(A$4:$A80, 'Annex 2 EHV charges'!$A$11:$A$260)), 0)),"")</f>
        <v>629</v>
      </c>
      <c r="B81" s="165">
        <f>IF($A81="","",VLOOKUP($A81,'Annex 2 EHV charges'!$A:$O,2,0))</f>
        <v>629</v>
      </c>
      <c r="C81" s="166">
        <f>IF($A81="","",VLOOKUP($A81,'Annex 2 EHV charges'!$A:$O,3,0))</f>
        <v>2100041089700</v>
      </c>
      <c r="D81" s="165" t="str">
        <f>IF($A81="","",VLOOKUP($A81,'Annex 2 EHV charges'!$A:$O,7,0))</f>
        <v>Hirwaun STOR</v>
      </c>
      <c r="E81" s="167">
        <f>IFERROR(IF(VLOOKUP($A81,'Annex 2 EHV charges'!$A:$O,8,FALSE)=0,"",VLOOKUP($A81,'Annex 2 EHV charges'!$A:$O,8,FALSE)),"")</f>
        <v>0.13100000000000001</v>
      </c>
      <c r="F81" s="168">
        <f>IFERROR(IF(VLOOKUP($A81,'Annex 2 EHV charges'!$A:$O,9,FALSE)=0,"",VLOOKUP($A81,'Annex 2 EHV charges'!$A:$O,9,FALSE)),"")</f>
        <v>4.3899999999999997</v>
      </c>
      <c r="G81" s="169">
        <f>IFERROR(IF(VLOOKUP($A81,'Annex 2 EHV charges'!$A:$O,10,FALSE)=0,"",VLOOKUP($A81,'Annex 2 EHV charges'!$A:$O,10,FALSE)),"")</f>
        <v>1.58</v>
      </c>
      <c r="H81" s="169">
        <f>IFERROR(IF(VLOOKUP($A81,'Annex 2 EHV charges'!$A:$O,11,FALSE)=0,"",VLOOKUP($A81,'Annex 2 EHV charges'!$A:$O,11,FALSE)),"")</f>
        <v>1.58</v>
      </c>
    </row>
    <row r="82" spans="1:8" x14ac:dyDescent="0.2">
      <c r="A82" s="165">
        <f t="array" ref="A82">IFERROR(INDEX('Annex 2 EHV charges'!$A$11:$A$260, MATCH(0, IF(ISBLANK('Annex 2 EHV charges'!$A$11:$A$260),1, COUNTIF(A$4:$A81, 'Annex 2 EHV charges'!$A$11:$A$260)), 0)),"")</f>
        <v>631</v>
      </c>
      <c r="B82" s="165">
        <f>IF($A82="","",VLOOKUP($A82,'Annex 2 EHV charges'!$A:$O,2,0))</f>
        <v>631</v>
      </c>
      <c r="C82" s="166">
        <f>IF($A82="","",VLOOKUP($A82,'Annex 2 EHV charges'!$A:$O,3,0))</f>
        <v>2100041080121</v>
      </c>
      <c r="D82" s="165" t="str">
        <f>IF($A82="","",VLOOKUP($A82,'Annex 2 EHV charges'!$A:$O,7,0))</f>
        <v>Ffos Las</v>
      </c>
      <c r="E82" s="167">
        <f>IFERROR(IF(VLOOKUP($A82,'Annex 2 EHV charges'!$A:$O,8,FALSE)=0,"",VLOOKUP($A82,'Annex 2 EHV charges'!$A:$O,8,FALSE)),"")</f>
        <v>0.64800000000000002</v>
      </c>
      <c r="F82" s="168">
        <f>IFERROR(IF(VLOOKUP($A82,'Annex 2 EHV charges'!$A:$O,9,FALSE)=0,"",VLOOKUP($A82,'Annex 2 EHV charges'!$A:$O,9,FALSE)),"")</f>
        <v>8.1</v>
      </c>
      <c r="G82" s="169">
        <f>IFERROR(IF(VLOOKUP($A82,'Annex 2 EHV charges'!$A:$O,10,FALSE)=0,"",VLOOKUP($A82,'Annex 2 EHV charges'!$A:$O,10,FALSE)),"")</f>
        <v>2.52</v>
      </c>
      <c r="H82" s="169">
        <f>IFERROR(IF(VLOOKUP($A82,'Annex 2 EHV charges'!$A:$O,11,FALSE)=0,"",VLOOKUP($A82,'Annex 2 EHV charges'!$A:$O,11,FALSE)),"")</f>
        <v>2.52</v>
      </c>
    </row>
    <row r="83" spans="1:8" x14ac:dyDescent="0.2">
      <c r="A83" s="165">
        <f t="array" ref="A83">IFERROR(INDEX('Annex 2 EHV charges'!$A$11:$A$260, MATCH(0, IF(ISBLANK('Annex 2 EHV charges'!$A$11:$A$260),1, COUNTIF(A$4:$A82, 'Annex 2 EHV charges'!$A$11:$A$260)), 0)),"")</f>
        <v>632</v>
      </c>
      <c r="B83" s="165">
        <f>IF($A83="","",VLOOKUP($A83,'Annex 2 EHV charges'!$A:$O,2,0))</f>
        <v>632</v>
      </c>
      <c r="C83" s="166">
        <f>IF($A83="","",VLOOKUP($A83,'Annex 2 EHV charges'!$A:$O,3,0))</f>
        <v>2100041080140</v>
      </c>
      <c r="D83" s="165" t="str">
        <f>IF($A83="","",VLOOKUP($A83,'Annex 2 EHV charges'!$A:$O,7,0))</f>
        <v>Pont Andrew Tee</v>
      </c>
      <c r="E83" s="167">
        <f>IFERROR(IF(VLOOKUP($A83,'Annex 2 EHV charges'!$A:$O,8,FALSE)=0,"",VLOOKUP($A83,'Annex 2 EHV charges'!$A:$O,8,FALSE)),"")</f>
        <v>0.80100000000000005</v>
      </c>
      <c r="F83" s="168">
        <f>IFERROR(IF(VLOOKUP($A83,'Annex 2 EHV charges'!$A:$O,9,FALSE)=0,"",VLOOKUP($A83,'Annex 2 EHV charges'!$A:$O,9,FALSE)),"")</f>
        <v>8.19</v>
      </c>
      <c r="G83" s="169">
        <f>IFERROR(IF(VLOOKUP($A83,'Annex 2 EHV charges'!$A:$O,10,FALSE)=0,"",VLOOKUP($A83,'Annex 2 EHV charges'!$A:$O,10,FALSE)),"")</f>
        <v>3.02</v>
      </c>
      <c r="H83" s="169">
        <f>IFERROR(IF(VLOOKUP($A83,'Annex 2 EHV charges'!$A:$O,11,FALSE)=0,"",VLOOKUP($A83,'Annex 2 EHV charges'!$A:$O,11,FALSE)),"")</f>
        <v>3.02</v>
      </c>
    </row>
    <row r="84" spans="1:8" x14ac:dyDescent="0.2">
      <c r="A84" s="165">
        <f t="array" ref="A84">IFERROR(INDEX('Annex 2 EHV charges'!$A$11:$A$260, MATCH(0, IF(ISBLANK('Annex 2 EHV charges'!$A$11:$A$260),1, COUNTIF(A$4:$A83, 'Annex 2 EHV charges'!$A$11:$A$260)), 0)),"")</f>
        <v>760</v>
      </c>
      <c r="B84" s="165">
        <f>IF($A84="","",VLOOKUP($A84,'Annex 2 EHV charges'!$A:$O,2,0))</f>
        <v>760</v>
      </c>
      <c r="C84" s="166">
        <f>IF($A84="","",VLOOKUP($A84,'Annex 2 EHV charges'!$A:$O,3,0))</f>
        <v>2100041324775</v>
      </c>
      <c r="D84" s="165" t="str">
        <f>IF($A84="","",VLOOKUP($A84,'Annex 2 EHV charges'!$A:$O,7,0))</f>
        <v>Pen Y Cymoedd WF Aux.</v>
      </c>
      <c r="E84" s="167">
        <f>IFERROR(IF(VLOOKUP($A84,'Annex 2 EHV charges'!$A:$O,8,FALSE)=0,"",VLOOKUP($A84,'Annex 2 EHV charges'!$A:$O,8,FALSE)),"")</f>
        <v>0.13400000000000001</v>
      </c>
      <c r="F84" s="168">
        <f>IFERROR(IF(VLOOKUP($A84,'Annex 2 EHV charges'!$A:$O,9,FALSE)=0,"",VLOOKUP($A84,'Annex 2 EHV charges'!$A:$O,9,FALSE)),"")</f>
        <v>1252.48</v>
      </c>
      <c r="G84" s="169">
        <f>IFERROR(IF(VLOOKUP($A84,'Annex 2 EHV charges'!$A:$O,10,FALSE)=0,"",VLOOKUP($A84,'Annex 2 EHV charges'!$A:$O,10,FALSE)),"")</f>
        <v>2.86</v>
      </c>
      <c r="H84" s="169">
        <f>IFERROR(IF(VLOOKUP($A84,'Annex 2 EHV charges'!$A:$O,11,FALSE)=0,"",VLOOKUP($A84,'Annex 2 EHV charges'!$A:$O,11,FALSE)),"")</f>
        <v>2.86</v>
      </c>
    </row>
    <row r="85" spans="1:8" ht="25.5" x14ac:dyDescent="0.2">
      <c r="A85" s="165">
        <f t="array" ref="A85">IFERROR(INDEX('Annex 2 EHV charges'!$A$11:$A$260, MATCH(0, IF(ISBLANK('Annex 2 EHV charges'!$A$11:$A$260),1, COUNTIF(A$4:$A84, 'Annex 2 EHV charges'!$A$11:$A$260)), 0)),"")</f>
        <v>880</v>
      </c>
      <c r="B85" s="165">
        <f>IF($A85="","",VLOOKUP($A85,'Annex 2 EHV charges'!$A:$O,2,0))</f>
        <v>880</v>
      </c>
      <c r="C85" s="166" t="str">
        <f>IF($A85="","",VLOOKUP($A85,'Annex 2 EHV charges'!$A:$O,3,0))</f>
        <v>2189999997595
2189999997600</v>
      </c>
      <c r="D85" s="165" t="str">
        <f>IF($A85="","",VLOOKUP($A85,'Annex 2 EHV charges'!$A:$O,7,0))</f>
        <v>Tata Margam</v>
      </c>
      <c r="E85" s="167" t="str">
        <f>IFERROR(IF(VLOOKUP($A85,'Annex 2 EHV charges'!$A:$O,8,FALSE)=0,"",VLOOKUP($A85,'Annex 2 EHV charges'!$A:$O,8,FALSE)),"")</f>
        <v/>
      </c>
      <c r="F85" s="168" t="str">
        <f>IFERROR(IF(VLOOKUP($A85,'Annex 2 EHV charges'!$A:$O,9,FALSE)=0,"",VLOOKUP($A85,'Annex 2 EHV charges'!$A:$O,9,FALSE)),"")</f>
        <v/>
      </c>
      <c r="G85" s="169">
        <f>IFERROR(IF(VLOOKUP($A85,'Annex 2 EHV charges'!$A:$O,10,FALSE)=0,"",VLOOKUP($A85,'Annex 2 EHV charges'!$A:$O,10,FALSE)),"")</f>
        <v>2.76</v>
      </c>
      <c r="H85" s="169">
        <f>IFERROR(IF(VLOOKUP($A85,'Annex 2 EHV charges'!$A:$O,11,FALSE)=0,"",VLOOKUP($A85,'Annex 2 EHV charges'!$A:$O,11,FALSE)),"")</f>
        <v>2.76</v>
      </c>
    </row>
    <row r="86" spans="1:8" x14ac:dyDescent="0.2">
      <c r="A86" s="165">
        <f t="array" ref="A86">IFERROR(INDEX('Annex 2 EHV charges'!$A$11:$A$260, MATCH(0, IF(ISBLANK('Annex 2 EHV charges'!$A$11:$A$260),1, COUNTIF(A$4:$A85, 'Annex 2 EHV charges'!$A$11:$A$260)), 0)),"")</f>
        <v>882</v>
      </c>
      <c r="B86" s="165">
        <f>IF($A86="","",VLOOKUP($A86,'Annex 2 EHV charges'!$A:$O,2,0))</f>
        <v>882</v>
      </c>
      <c r="C86" s="166">
        <f>IF($A86="","",VLOOKUP($A86,'Annex 2 EHV charges'!$A:$O,3,0))</f>
        <v>2100041103391</v>
      </c>
      <c r="D86" s="165" t="str">
        <f>IF($A86="","",VLOOKUP($A86,'Annex 2 EHV charges'!$A:$O,7,0))</f>
        <v>Tir John STOR</v>
      </c>
      <c r="E86" s="167">
        <f>IFERROR(IF(VLOOKUP($A86,'Annex 2 EHV charges'!$A:$O,8,FALSE)=0,"",VLOOKUP($A86,'Annex 2 EHV charges'!$A:$O,8,FALSE)),"")</f>
        <v>0.11799999999999999</v>
      </c>
      <c r="F86" s="168">
        <f>IFERROR(IF(VLOOKUP($A86,'Annex 2 EHV charges'!$A:$O,9,FALSE)=0,"",VLOOKUP($A86,'Annex 2 EHV charges'!$A:$O,9,FALSE)),"")</f>
        <v>1.78</v>
      </c>
      <c r="G86" s="169">
        <f>IFERROR(IF(VLOOKUP($A86,'Annex 2 EHV charges'!$A:$O,10,FALSE)=0,"",VLOOKUP($A86,'Annex 2 EHV charges'!$A:$O,10,FALSE)),"")</f>
        <v>1.67</v>
      </c>
      <c r="H86" s="169">
        <f>IFERROR(IF(VLOOKUP($A86,'Annex 2 EHV charges'!$A:$O,11,FALSE)=0,"",VLOOKUP($A86,'Annex 2 EHV charges'!$A:$O,11,FALSE)),"")</f>
        <v>1.67</v>
      </c>
    </row>
    <row r="87" spans="1:8" x14ac:dyDescent="0.2">
      <c r="A87" s="165">
        <f t="array" ref="A87">IFERROR(INDEX('Annex 2 EHV charges'!$A$11:$A$260, MATCH(0, IF(ISBLANK('Annex 2 EHV charges'!$A$11:$A$260),1, COUNTIF(A$4:$A86, 'Annex 2 EHV charges'!$A$11:$A$260)), 0)),"")</f>
        <v>883</v>
      </c>
      <c r="B87" s="165">
        <f>IF($A87="","",VLOOKUP($A87,'Annex 2 EHV charges'!$A:$O,2,0))</f>
        <v>883</v>
      </c>
      <c r="C87" s="166">
        <f>IF($A87="","",VLOOKUP($A87,'Annex 2 EHV charges'!$A:$O,3,0))</f>
        <v>2100041105593</v>
      </c>
      <c r="D87" s="165" t="str">
        <f>IF($A87="","",VLOOKUP($A87,'Annex 2 EHV charges'!$A:$O,7,0))</f>
        <v>Wear Point WF</v>
      </c>
      <c r="E87" s="167">
        <f>IFERROR(IF(VLOOKUP($A87,'Annex 2 EHV charges'!$A:$O,8,FALSE)=0,"",VLOOKUP($A87,'Annex 2 EHV charges'!$A:$O,8,FALSE)),"")</f>
        <v>3.431</v>
      </c>
      <c r="F87" s="168">
        <f>IFERROR(IF(VLOOKUP($A87,'Annex 2 EHV charges'!$A:$O,9,FALSE)=0,"",VLOOKUP($A87,'Annex 2 EHV charges'!$A:$O,9,FALSE)),"")</f>
        <v>7.72</v>
      </c>
      <c r="G87" s="169">
        <f>IFERROR(IF(VLOOKUP($A87,'Annex 2 EHV charges'!$A:$O,10,FALSE)=0,"",VLOOKUP($A87,'Annex 2 EHV charges'!$A:$O,10,FALSE)),"")</f>
        <v>1.92</v>
      </c>
      <c r="H87" s="169">
        <f>IFERROR(IF(VLOOKUP($A87,'Annex 2 EHV charges'!$A:$O,11,FALSE)=0,"",VLOOKUP($A87,'Annex 2 EHV charges'!$A:$O,11,FALSE)),"")</f>
        <v>1.92</v>
      </c>
    </row>
    <row r="88" spans="1:8" x14ac:dyDescent="0.2">
      <c r="A88" s="165">
        <f t="array" ref="A88">IFERROR(INDEX('Annex 2 EHV charges'!$A$11:$A$260, MATCH(0, IF(ISBLANK('Annex 2 EHV charges'!$A$11:$A$260),1, COUNTIF(A$4:$A87, 'Annex 2 EHV charges'!$A$11:$A$260)), 0)),"")</f>
        <v>884</v>
      </c>
      <c r="B88" s="165">
        <f>IF($A88="","",VLOOKUP($A88,'Annex 2 EHV charges'!$A:$O,2,0))</f>
        <v>884</v>
      </c>
      <c r="C88" s="166">
        <f>IF($A88="","",VLOOKUP($A88,'Annex 2 EHV charges'!$A:$O,3,0))</f>
        <v>2100041113229</v>
      </c>
      <c r="D88" s="165" t="str">
        <f>IF($A88="","",VLOOKUP($A88,'Annex 2 EHV charges'!$A:$O,7,0))</f>
        <v>West Farm PV</v>
      </c>
      <c r="E88" s="167">
        <f>IFERROR(IF(VLOOKUP($A88,'Annex 2 EHV charges'!$A:$O,8,FALSE)=0,"",VLOOKUP($A88,'Annex 2 EHV charges'!$A:$O,8,FALSE)),"")</f>
        <v>2.7709999999999999</v>
      </c>
      <c r="F88" s="168">
        <f>IFERROR(IF(VLOOKUP($A88,'Annex 2 EHV charges'!$A:$O,9,FALSE)=0,"",VLOOKUP($A88,'Annex 2 EHV charges'!$A:$O,9,FALSE)),"")</f>
        <v>4.8</v>
      </c>
      <c r="G88" s="169">
        <f>IFERROR(IF(VLOOKUP($A88,'Annex 2 EHV charges'!$A:$O,10,FALSE)=0,"",VLOOKUP($A88,'Annex 2 EHV charges'!$A:$O,10,FALSE)),"")</f>
        <v>1.98</v>
      </c>
      <c r="H88" s="169">
        <f>IFERROR(IF(VLOOKUP($A88,'Annex 2 EHV charges'!$A:$O,11,FALSE)=0,"",VLOOKUP($A88,'Annex 2 EHV charges'!$A:$O,11,FALSE)),"")</f>
        <v>1.98</v>
      </c>
    </row>
    <row r="89" spans="1:8" x14ac:dyDescent="0.2">
      <c r="A89" s="165">
        <f t="array" ref="A89">IFERROR(INDEX('Annex 2 EHV charges'!$A$11:$A$260, MATCH(0, IF(ISBLANK('Annex 2 EHV charges'!$A$11:$A$260),1, COUNTIF(A$4:$A88, 'Annex 2 EHV charges'!$A$11:$A$260)), 0)),"")</f>
        <v>885</v>
      </c>
      <c r="B89" s="165">
        <f>IF($A89="","",VLOOKUP($A89,'Annex 2 EHV charges'!$A:$O,2,0))</f>
        <v>885</v>
      </c>
      <c r="C89" s="166">
        <f>IF($A89="","",VLOOKUP($A89,'Annex 2 EHV charges'!$A:$O,3,0))</f>
        <v>2100041113326</v>
      </c>
      <c r="D89" s="165" t="str">
        <f>IF($A89="","",VLOOKUP($A89,'Annex 2 EHV charges'!$A:$O,7,0))</f>
        <v>Jordanston Farm PV</v>
      </c>
      <c r="E89" s="167">
        <f>IFERROR(IF(VLOOKUP($A89,'Annex 2 EHV charges'!$A:$O,8,FALSE)=0,"",VLOOKUP($A89,'Annex 2 EHV charges'!$A:$O,8,FALSE)),"")</f>
        <v>3.2589999999999999</v>
      </c>
      <c r="F89" s="168">
        <f>IFERROR(IF(VLOOKUP($A89,'Annex 2 EHV charges'!$A:$O,9,FALSE)=0,"",VLOOKUP($A89,'Annex 2 EHV charges'!$A:$O,9,FALSE)),"")</f>
        <v>2.2200000000000002</v>
      </c>
      <c r="G89" s="169">
        <f>IFERROR(IF(VLOOKUP($A89,'Annex 2 EHV charges'!$A:$O,10,FALSE)=0,"",VLOOKUP($A89,'Annex 2 EHV charges'!$A:$O,10,FALSE)),"")</f>
        <v>7.27</v>
      </c>
      <c r="H89" s="169">
        <f>IFERROR(IF(VLOOKUP($A89,'Annex 2 EHV charges'!$A:$O,11,FALSE)=0,"",VLOOKUP($A89,'Annex 2 EHV charges'!$A:$O,11,FALSE)),"")</f>
        <v>7.27</v>
      </c>
    </row>
    <row r="90" spans="1:8" x14ac:dyDescent="0.2">
      <c r="A90" s="165">
        <f t="array" ref="A90">IFERROR(INDEX('Annex 2 EHV charges'!$A$11:$A$260, MATCH(0, IF(ISBLANK('Annex 2 EHV charges'!$A$11:$A$260),1, COUNTIF(A$4:$A89, 'Annex 2 EHV charges'!$A$11:$A$260)), 0)),"")</f>
        <v>886</v>
      </c>
      <c r="B90" s="165">
        <f>IF($A90="","",VLOOKUP($A90,'Annex 2 EHV charges'!$A:$O,2,0))</f>
        <v>886</v>
      </c>
      <c r="C90" s="166">
        <f>IF($A90="","",VLOOKUP($A90,'Annex 2 EHV charges'!$A:$O,3,0))</f>
        <v>2100041115787</v>
      </c>
      <c r="D90" s="165" t="str">
        <f>IF($A90="","",VLOOKUP($A90,'Annex 2 EHV charges'!$A:$O,7,0))</f>
        <v>Rudbaxton</v>
      </c>
      <c r="E90" s="167">
        <f>IFERROR(IF(VLOOKUP($A90,'Annex 2 EHV charges'!$A:$O,8,FALSE)=0,"",VLOOKUP($A90,'Annex 2 EHV charges'!$A:$O,8,FALSE)),"")</f>
        <v>5.1820000000000004</v>
      </c>
      <c r="F90" s="168">
        <f>IFERROR(IF(VLOOKUP($A90,'Annex 2 EHV charges'!$A:$O,9,FALSE)=0,"",VLOOKUP($A90,'Annex 2 EHV charges'!$A:$O,9,FALSE)),"")</f>
        <v>5.34</v>
      </c>
      <c r="G90" s="169">
        <f>IFERROR(IF(VLOOKUP($A90,'Annex 2 EHV charges'!$A:$O,10,FALSE)=0,"",VLOOKUP($A90,'Annex 2 EHV charges'!$A:$O,10,FALSE)),"")</f>
        <v>4.33</v>
      </c>
      <c r="H90" s="169">
        <f>IFERROR(IF(VLOOKUP($A90,'Annex 2 EHV charges'!$A:$O,11,FALSE)=0,"",VLOOKUP($A90,'Annex 2 EHV charges'!$A:$O,11,FALSE)),"")</f>
        <v>4.33</v>
      </c>
    </row>
    <row r="91" spans="1:8" x14ac:dyDescent="0.2">
      <c r="A91" s="165">
        <f t="array" ref="A91">IFERROR(INDEX('Annex 2 EHV charges'!$A$11:$A$260, MATCH(0, IF(ISBLANK('Annex 2 EHV charges'!$A$11:$A$260),1, COUNTIF(A$4:$A90, 'Annex 2 EHV charges'!$A$11:$A$260)), 0)),"")</f>
        <v>888</v>
      </c>
      <c r="B91" s="165">
        <f>IF($A91="","",VLOOKUP($A91,'Annex 2 EHV charges'!$A:$O,2,0))</f>
        <v>888</v>
      </c>
      <c r="C91" s="166">
        <f>IF($A91="","",VLOOKUP($A91,'Annex 2 EHV charges'!$A:$O,3,0))</f>
        <v>2100041120350</v>
      </c>
      <c r="D91" s="165" t="str">
        <f>IF($A91="","",VLOOKUP($A91,'Annex 2 EHV charges'!$A:$O,7,0))</f>
        <v>Dowlais STOR</v>
      </c>
      <c r="E91" s="167">
        <f>IFERROR(IF(VLOOKUP($A91,'Annex 2 EHV charges'!$A:$O,8,FALSE)=0,"",VLOOKUP($A91,'Annex 2 EHV charges'!$A:$O,8,FALSE)),"")</f>
        <v>0.83799999999999997</v>
      </c>
      <c r="F91" s="168">
        <f>IFERROR(IF(VLOOKUP($A91,'Annex 2 EHV charges'!$A:$O,9,FALSE)=0,"",VLOOKUP($A91,'Annex 2 EHV charges'!$A:$O,9,FALSE)),"")</f>
        <v>3.67</v>
      </c>
      <c r="G91" s="169">
        <f>IFERROR(IF(VLOOKUP($A91,'Annex 2 EHV charges'!$A:$O,10,FALSE)=0,"",VLOOKUP($A91,'Annex 2 EHV charges'!$A:$O,10,FALSE)),"")</f>
        <v>2.97</v>
      </c>
      <c r="H91" s="169">
        <f>IFERROR(IF(VLOOKUP($A91,'Annex 2 EHV charges'!$A:$O,11,FALSE)=0,"",VLOOKUP($A91,'Annex 2 EHV charges'!$A:$O,11,FALSE)),"")</f>
        <v>2.97</v>
      </c>
    </row>
    <row r="92" spans="1:8" x14ac:dyDescent="0.2">
      <c r="A92" s="165">
        <f t="array" ref="A92">IFERROR(INDEX('Annex 2 EHV charges'!$A$11:$A$260, MATCH(0, IF(ISBLANK('Annex 2 EHV charges'!$A$11:$A$260),1, COUNTIF(A$4:$A91, 'Annex 2 EHV charges'!$A$11:$A$260)), 0)),"")</f>
        <v>463</v>
      </c>
      <c r="B92" s="165">
        <f>IF($A92="","",VLOOKUP($A92,'Annex 2 EHV charges'!$A:$O,2,0))</f>
        <v>463</v>
      </c>
      <c r="C92" s="166">
        <f>IF($A92="","",VLOOKUP($A92,'Annex 2 EHV charges'!$A:$O,3,0))</f>
        <v>2100041136537</v>
      </c>
      <c r="D92" s="165" t="str">
        <f>IF($A92="","",VLOOKUP($A92,'Annex 2 EHV charges'!$A:$O,7,0))</f>
        <v>Hoplass</v>
      </c>
      <c r="E92" s="167">
        <f>IFERROR(IF(VLOOKUP($A92,'Annex 2 EHV charges'!$A:$O,8,FALSE)=0,"",VLOOKUP($A92,'Annex 2 EHV charges'!$A:$O,8,FALSE)),"")</f>
        <v>2.5299999999999998</v>
      </c>
      <c r="F92" s="168">
        <f>IFERROR(IF(VLOOKUP($A92,'Annex 2 EHV charges'!$A:$O,9,FALSE)=0,"",VLOOKUP($A92,'Annex 2 EHV charges'!$A:$O,9,FALSE)),"")</f>
        <v>2.13</v>
      </c>
      <c r="G92" s="169">
        <f>IFERROR(IF(VLOOKUP($A92,'Annex 2 EHV charges'!$A:$O,10,FALSE)=0,"",VLOOKUP($A92,'Annex 2 EHV charges'!$A:$O,10,FALSE)),"")</f>
        <v>3.4</v>
      </c>
      <c r="H92" s="169">
        <f>IFERROR(IF(VLOOKUP($A92,'Annex 2 EHV charges'!$A:$O,11,FALSE)=0,"",VLOOKUP($A92,'Annex 2 EHV charges'!$A:$O,11,FALSE)),"")</f>
        <v>3.4</v>
      </c>
    </row>
    <row r="93" spans="1:8" x14ac:dyDescent="0.2">
      <c r="A93" s="165">
        <f t="array" ref="A93">IFERROR(INDEX('Annex 2 EHV charges'!$A$11:$A$260, MATCH(0, IF(ISBLANK('Annex 2 EHV charges'!$A$11:$A$260),1, COUNTIF(A$4:$A92, 'Annex 2 EHV charges'!$A$11:$A$260)), 0)),"")</f>
        <v>890</v>
      </c>
      <c r="B93" s="165">
        <f>IF($A93="","",VLOOKUP($A93,'Annex 2 EHV charges'!$A:$O,2,0))</f>
        <v>890</v>
      </c>
      <c r="C93" s="166">
        <f>IF($A93="","",VLOOKUP($A93,'Annex 2 EHV charges'!$A:$O,3,0))</f>
        <v>2100041142372</v>
      </c>
      <c r="D93" s="165" t="str">
        <f>IF($A93="","",VLOOKUP($A93,'Annex 2 EHV charges'!$A:$O,7,0))</f>
        <v>Trident Park</v>
      </c>
      <c r="E93" s="167">
        <f>IFERROR(IF(VLOOKUP($A93,'Annex 2 EHV charges'!$A:$O,8,FALSE)=0,"",VLOOKUP($A93,'Annex 2 EHV charges'!$A:$O,8,FALSE)),"")</f>
        <v>7.0000000000000001E-3</v>
      </c>
      <c r="F93" s="168">
        <f>IFERROR(IF(VLOOKUP($A93,'Annex 2 EHV charges'!$A:$O,9,FALSE)=0,"",VLOOKUP($A93,'Annex 2 EHV charges'!$A:$O,9,FALSE)),"")</f>
        <v>205.4</v>
      </c>
      <c r="G93" s="169">
        <f>IFERROR(IF(VLOOKUP($A93,'Annex 2 EHV charges'!$A:$O,10,FALSE)=0,"",VLOOKUP($A93,'Annex 2 EHV charges'!$A:$O,10,FALSE)),"")</f>
        <v>2.08</v>
      </c>
      <c r="H93" s="169">
        <f>IFERROR(IF(VLOOKUP($A93,'Annex 2 EHV charges'!$A:$O,11,FALSE)=0,"",VLOOKUP($A93,'Annex 2 EHV charges'!$A:$O,11,FALSE)),"")</f>
        <v>2.08</v>
      </c>
    </row>
    <row r="94" spans="1:8" x14ac:dyDescent="0.2">
      <c r="A94" s="165">
        <f t="array" ref="A94">IFERROR(INDEX('Annex 2 EHV charges'!$A$11:$A$260, MATCH(0, IF(ISBLANK('Annex 2 EHV charges'!$A$11:$A$260),1, COUNTIF(A$4:$A93, 'Annex 2 EHV charges'!$A$11:$A$260)), 0)),"")</f>
        <v>891</v>
      </c>
      <c r="B94" s="165">
        <f>IF($A94="","",VLOOKUP($A94,'Annex 2 EHV charges'!$A:$O,2,0))</f>
        <v>891</v>
      </c>
      <c r="C94" s="166">
        <f>IF($A94="","",VLOOKUP($A94,'Annex 2 EHV charges'!$A:$O,3,0))</f>
        <v>2100041150763</v>
      </c>
      <c r="D94" s="165" t="str">
        <f>IF($A94="","",VLOOKUP($A94,'Annex 2 EHV charges'!$A:$O,7,0))</f>
        <v>Baglan PV</v>
      </c>
      <c r="E94" s="167">
        <f>IFERROR(IF(VLOOKUP($A94,'Annex 2 EHV charges'!$A:$O,8,FALSE)=0,"",VLOOKUP($A94,'Annex 2 EHV charges'!$A:$O,8,FALSE)),"")</f>
        <v>6.0999999999999999E-2</v>
      </c>
      <c r="F94" s="168">
        <f>IFERROR(IF(VLOOKUP($A94,'Annex 2 EHV charges'!$A:$O,9,FALSE)=0,"",VLOOKUP($A94,'Annex 2 EHV charges'!$A:$O,9,FALSE)),"")</f>
        <v>1.95</v>
      </c>
      <c r="G94" s="169">
        <f>IFERROR(IF(VLOOKUP($A94,'Annex 2 EHV charges'!$A:$O,10,FALSE)=0,"",VLOOKUP($A94,'Annex 2 EHV charges'!$A:$O,10,FALSE)),"")</f>
        <v>3.43</v>
      </c>
      <c r="H94" s="169">
        <f>IFERROR(IF(VLOOKUP($A94,'Annex 2 EHV charges'!$A:$O,11,FALSE)=0,"",VLOOKUP($A94,'Annex 2 EHV charges'!$A:$O,11,FALSE)),"")</f>
        <v>3.43</v>
      </c>
    </row>
    <row r="95" spans="1:8" x14ac:dyDescent="0.2">
      <c r="A95" s="165">
        <f t="array" ref="A95">IFERROR(INDEX('Annex 2 EHV charges'!$A$11:$A$260, MATCH(0, IF(ISBLANK('Annex 2 EHV charges'!$A$11:$A$260),1, COUNTIF(A$4:$A94, 'Annex 2 EHV charges'!$A$11:$A$260)), 0)),"")</f>
        <v>892</v>
      </c>
      <c r="B95" s="165">
        <f>IF($A95="","",VLOOKUP($A95,'Annex 2 EHV charges'!$A:$O,2,0))</f>
        <v>892</v>
      </c>
      <c r="C95" s="166">
        <f>IF($A95="","",VLOOKUP($A95,'Annex 2 EHV charges'!$A:$O,3,0))</f>
        <v>2100041150781</v>
      </c>
      <c r="D95" s="165" t="str">
        <f>IF($A95="","",VLOOKUP($A95,'Annex 2 EHV charges'!$A:$O,7,0))</f>
        <v>Whitland (Caermelyn)</v>
      </c>
      <c r="E95" s="167">
        <f>IFERROR(IF(VLOOKUP($A95,'Annex 2 EHV charges'!$A:$O,8,FALSE)=0,"",VLOOKUP($A95,'Annex 2 EHV charges'!$A:$O,8,FALSE)),"")</f>
        <v>5.5119999999999996</v>
      </c>
      <c r="F95" s="168">
        <f>IFERROR(IF(VLOOKUP($A95,'Annex 2 EHV charges'!$A:$O,9,FALSE)=0,"",VLOOKUP($A95,'Annex 2 EHV charges'!$A:$O,9,FALSE)),"")</f>
        <v>4.05</v>
      </c>
      <c r="G95" s="169">
        <f>IFERROR(IF(VLOOKUP($A95,'Annex 2 EHV charges'!$A:$O,10,FALSE)=0,"",VLOOKUP($A95,'Annex 2 EHV charges'!$A:$O,10,FALSE)),"")</f>
        <v>9.51</v>
      </c>
      <c r="H95" s="169">
        <f>IFERROR(IF(VLOOKUP($A95,'Annex 2 EHV charges'!$A:$O,11,FALSE)=0,"",VLOOKUP($A95,'Annex 2 EHV charges'!$A:$O,11,FALSE)),"")</f>
        <v>9.51</v>
      </c>
    </row>
    <row r="96" spans="1:8" x14ac:dyDescent="0.2">
      <c r="A96" s="165">
        <f t="array" ref="A96">IFERROR(INDEX('Annex 2 EHV charges'!$A$11:$A$260, MATCH(0, IF(ISBLANK('Annex 2 EHV charges'!$A$11:$A$260),1, COUNTIF(A$4:$A95, 'Annex 2 EHV charges'!$A$11:$A$260)), 0)),"")</f>
        <v>893</v>
      </c>
      <c r="B96" s="165">
        <f>IF($A96="","",VLOOKUP($A96,'Annex 2 EHV charges'!$A:$O,2,0))</f>
        <v>893</v>
      </c>
      <c r="C96" s="166">
        <f>IF($A96="","",VLOOKUP($A96,'Annex 2 EHV charges'!$A:$O,3,0))</f>
        <v>2100041150833</v>
      </c>
      <c r="D96" s="165" t="str">
        <f>IF($A96="","",VLOOKUP($A96,'Annex 2 EHV charges'!$A:$O,7,0))</f>
        <v>Liddlestone Ridge</v>
      </c>
      <c r="E96" s="167">
        <f>IFERROR(IF(VLOOKUP($A96,'Annex 2 EHV charges'!$A:$O,8,FALSE)=0,"",VLOOKUP($A96,'Annex 2 EHV charges'!$A:$O,8,FALSE)),"")</f>
        <v>3.9780000000000002</v>
      </c>
      <c r="F96" s="168">
        <f>IFERROR(IF(VLOOKUP($A96,'Annex 2 EHV charges'!$A:$O,9,FALSE)=0,"",VLOOKUP($A96,'Annex 2 EHV charges'!$A:$O,9,FALSE)),"")</f>
        <v>2.2000000000000002</v>
      </c>
      <c r="G96" s="169">
        <f>IFERROR(IF(VLOOKUP($A96,'Annex 2 EHV charges'!$A:$O,10,FALSE)=0,"",VLOOKUP($A96,'Annex 2 EHV charges'!$A:$O,10,FALSE)),"")</f>
        <v>6.48</v>
      </c>
      <c r="H96" s="169">
        <f>IFERROR(IF(VLOOKUP($A96,'Annex 2 EHV charges'!$A:$O,11,FALSE)=0,"",VLOOKUP($A96,'Annex 2 EHV charges'!$A:$O,11,FALSE)),"")</f>
        <v>6.48</v>
      </c>
    </row>
    <row r="97" spans="1:8" x14ac:dyDescent="0.2">
      <c r="A97" s="165">
        <f t="array" ref="A97">IFERROR(INDEX('Annex 2 EHV charges'!$A$11:$A$260, MATCH(0, IF(ISBLANK('Annex 2 EHV charges'!$A$11:$A$260),1, COUNTIF(A$4:$A96, 'Annex 2 EHV charges'!$A$11:$A$260)), 0)),"")</f>
        <v>894</v>
      </c>
      <c r="B97" s="165">
        <f>IF($A97="","",VLOOKUP($A97,'Annex 2 EHV charges'!$A:$O,2,0))</f>
        <v>894</v>
      </c>
      <c r="C97" s="166">
        <f>IF($A97="","",VLOOKUP($A97,'Annex 2 EHV charges'!$A:$O,3,0))</f>
        <v>2100041172093</v>
      </c>
      <c r="D97" s="165" t="str">
        <f>IF($A97="","",VLOOKUP($A97,'Annex 2 EHV charges'!$A:$O,7,0))</f>
        <v>Garn farm</v>
      </c>
      <c r="E97" s="167" t="str">
        <f>IFERROR(IF(VLOOKUP($A97,'Annex 2 EHV charges'!$A:$O,8,FALSE)=0,"",VLOOKUP($A97,'Annex 2 EHV charges'!$A:$O,8,FALSE)),"")</f>
        <v/>
      </c>
      <c r="F97" s="168">
        <f>IFERROR(IF(VLOOKUP($A97,'Annex 2 EHV charges'!$A:$O,9,FALSE)=0,"",VLOOKUP($A97,'Annex 2 EHV charges'!$A:$O,9,FALSE)),"")</f>
        <v>6.94</v>
      </c>
      <c r="G97" s="169">
        <f>IFERROR(IF(VLOOKUP($A97,'Annex 2 EHV charges'!$A:$O,10,FALSE)=0,"",VLOOKUP($A97,'Annex 2 EHV charges'!$A:$O,10,FALSE)),"")</f>
        <v>1.92</v>
      </c>
      <c r="H97" s="169">
        <f>IFERROR(IF(VLOOKUP($A97,'Annex 2 EHV charges'!$A:$O,11,FALSE)=0,"",VLOOKUP($A97,'Annex 2 EHV charges'!$A:$O,11,FALSE)),"")</f>
        <v>1.92</v>
      </c>
    </row>
    <row r="98" spans="1:8" x14ac:dyDescent="0.2">
      <c r="A98" s="165">
        <f t="array" ref="A98">IFERROR(INDEX('Annex 2 EHV charges'!$A$11:$A$260, MATCH(0, IF(ISBLANK('Annex 2 EHV charges'!$A$11:$A$260),1, COUNTIF(A$4:$A97, 'Annex 2 EHV charges'!$A$11:$A$260)), 0)),"")</f>
        <v>895</v>
      </c>
      <c r="B98" s="165">
        <f>IF($A98="","",VLOOKUP($A98,'Annex 2 EHV charges'!$A:$O,2,0))</f>
        <v>895</v>
      </c>
      <c r="C98" s="166">
        <f>IF($A98="","",VLOOKUP($A98,'Annex 2 EHV charges'!$A:$O,3,0))</f>
        <v>2100041172075</v>
      </c>
      <c r="D98" s="165" t="str">
        <f>IF($A98="","",VLOOKUP($A98,'Annex 2 EHV charges'!$A:$O,7,0))</f>
        <v>Llandarcy STOR</v>
      </c>
      <c r="E98" s="167">
        <f>IFERROR(IF(VLOOKUP($A98,'Annex 2 EHV charges'!$A:$O,8,FALSE)=0,"",VLOOKUP($A98,'Annex 2 EHV charges'!$A:$O,8,FALSE)),"")</f>
        <v>0.12</v>
      </c>
      <c r="F98" s="168">
        <f>IFERROR(IF(VLOOKUP($A98,'Annex 2 EHV charges'!$A:$O,9,FALSE)=0,"",VLOOKUP($A98,'Annex 2 EHV charges'!$A:$O,9,FALSE)),"")</f>
        <v>2.4700000000000002</v>
      </c>
      <c r="G98" s="169">
        <f>IFERROR(IF(VLOOKUP($A98,'Annex 2 EHV charges'!$A:$O,10,FALSE)=0,"",VLOOKUP($A98,'Annex 2 EHV charges'!$A:$O,10,FALSE)),"")</f>
        <v>1.7</v>
      </c>
      <c r="H98" s="169">
        <f>IFERROR(IF(VLOOKUP($A98,'Annex 2 EHV charges'!$A:$O,11,FALSE)=0,"",VLOOKUP($A98,'Annex 2 EHV charges'!$A:$O,11,FALSE)),"")</f>
        <v>1.7</v>
      </c>
    </row>
    <row r="99" spans="1:8" x14ac:dyDescent="0.2">
      <c r="A99" s="165">
        <f t="array" ref="A99">IFERROR(INDEX('Annex 2 EHV charges'!$A$11:$A$260, MATCH(0, IF(ISBLANK('Annex 2 EHV charges'!$A$11:$A$260),1, COUNTIF(A$4:$A98, 'Annex 2 EHV charges'!$A$11:$A$260)), 0)),"")</f>
        <v>896</v>
      </c>
      <c r="B99" s="165">
        <f>IF($A99="","",VLOOKUP($A99,'Annex 2 EHV charges'!$A:$O,2,0))</f>
        <v>896</v>
      </c>
      <c r="C99" s="166">
        <f>IF($A99="","",VLOOKUP($A99,'Annex 2 EHV charges'!$A:$O,3,0))</f>
        <v>2100041195090</v>
      </c>
      <c r="D99" s="165" t="str">
        <f>IF($A99="","",VLOOKUP($A99,'Annex 2 EHV charges'!$A:$O,7,0))</f>
        <v>Treguff Farm</v>
      </c>
      <c r="E99" s="167" t="str">
        <f>IFERROR(IF(VLOOKUP($A99,'Annex 2 EHV charges'!$A:$O,8,FALSE)=0,"",VLOOKUP($A99,'Annex 2 EHV charges'!$A:$O,8,FALSE)),"")</f>
        <v/>
      </c>
      <c r="F99" s="168">
        <f>IFERROR(IF(VLOOKUP($A99,'Annex 2 EHV charges'!$A:$O,9,FALSE)=0,"",VLOOKUP($A99,'Annex 2 EHV charges'!$A:$O,9,FALSE)),"")</f>
        <v>10.69</v>
      </c>
      <c r="G99" s="169">
        <f>IFERROR(IF(VLOOKUP($A99,'Annex 2 EHV charges'!$A:$O,10,FALSE)=0,"",VLOOKUP($A99,'Annex 2 EHV charges'!$A:$O,10,FALSE)),"")</f>
        <v>3.25</v>
      </c>
      <c r="H99" s="169">
        <f>IFERROR(IF(VLOOKUP($A99,'Annex 2 EHV charges'!$A:$O,11,FALSE)=0,"",VLOOKUP($A99,'Annex 2 EHV charges'!$A:$O,11,FALSE)),"")</f>
        <v>3.25</v>
      </c>
    </row>
    <row r="100" spans="1:8" x14ac:dyDescent="0.2">
      <c r="A100" s="165">
        <f t="array" ref="A100">IFERROR(INDEX('Annex 2 EHV charges'!$A$11:$A$260, MATCH(0, IF(ISBLANK('Annex 2 EHV charges'!$A$11:$A$260),1, COUNTIF(A$4:$A99, 'Annex 2 EHV charges'!$A$11:$A$260)), 0)),"")</f>
        <v>897</v>
      </c>
      <c r="B100" s="165">
        <f>IF($A100="","",VLOOKUP($A100,'Annex 2 EHV charges'!$A:$O,2,0))</f>
        <v>897</v>
      </c>
      <c r="C100" s="166">
        <f>IF($A100="","",VLOOKUP($A100,'Annex 2 EHV charges'!$A:$O,3,0))</f>
        <v>2100041197887</v>
      </c>
      <c r="D100" s="165" t="str">
        <f>IF($A100="","",VLOOKUP($A100,'Annex 2 EHV charges'!$A:$O,7,0))</f>
        <v>Loughor Farm</v>
      </c>
      <c r="E100" s="167" t="str">
        <f>IFERROR(IF(VLOOKUP($A100,'Annex 2 EHV charges'!$A:$O,8,FALSE)=0,"",VLOOKUP($A100,'Annex 2 EHV charges'!$A:$O,8,FALSE)),"")</f>
        <v/>
      </c>
      <c r="F100" s="168">
        <f>IFERROR(IF(VLOOKUP($A100,'Annex 2 EHV charges'!$A:$O,9,FALSE)=0,"",VLOOKUP($A100,'Annex 2 EHV charges'!$A:$O,9,FALSE)),"")</f>
        <v>2.1800000000000002</v>
      </c>
      <c r="G100" s="169">
        <f>IFERROR(IF(VLOOKUP($A100,'Annex 2 EHV charges'!$A:$O,10,FALSE)=0,"",VLOOKUP($A100,'Annex 2 EHV charges'!$A:$O,10,FALSE)),"")</f>
        <v>3.44</v>
      </c>
      <c r="H100" s="169">
        <f>IFERROR(IF(VLOOKUP($A100,'Annex 2 EHV charges'!$A:$O,11,FALSE)=0,"",VLOOKUP($A100,'Annex 2 EHV charges'!$A:$O,11,FALSE)),"")</f>
        <v>3.44</v>
      </c>
    </row>
    <row r="101" spans="1:8" x14ac:dyDescent="0.2">
      <c r="A101" s="165">
        <f t="array" ref="A101">IFERROR(INDEX('Annex 2 EHV charges'!$A$11:$A$260, MATCH(0, IF(ISBLANK('Annex 2 EHV charges'!$A$11:$A$260),1, COUNTIF(A$4:$A100, 'Annex 2 EHV charges'!$A$11:$A$260)), 0)),"")</f>
        <v>898</v>
      </c>
      <c r="B101" s="165">
        <f>IF($A101="","",VLOOKUP($A101,'Annex 2 EHV charges'!$A:$O,2,0))</f>
        <v>898</v>
      </c>
      <c r="C101" s="166">
        <f>IF($A101="","",VLOOKUP($A101,'Annex 2 EHV charges'!$A:$O,3,0))</f>
        <v>2100041197869</v>
      </c>
      <c r="D101" s="165" t="str">
        <f>IF($A101="","",VLOOKUP($A101,'Annex 2 EHV charges'!$A:$O,7,0))</f>
        <v>Sutton Farm</v>
      </c>
      <c r="E101" s="167" t="str">
        <f>IFERROR(IF(VLOOKUP($A101,'Annex 2 EHV charges'!$A:$O,8,FALSE)=0,"",VLOOKUP($A101,'Annex 2 EHV charges'!$A:$O,8,FALSE)),"")</f>
        <v/>
      </c>
      <c r="F101" s="168">
        <f>IFERROR(IF(VLOOKUP($A101,'Annex 2 EHV charges'!$A:$O,9,FALSE)=0,"",VLOOKUP($A101,'Annex 2 EHV charges'!$A:$O,9,FALSE)),"")</f>
        <v>10.29</v>
      </c>
      <c r="G101" s="169">
        <f>IFERROR(IF(VLOOKUP($A101,'Annex 2 EHV charges'!$A:$O,10,FALSE)=0,"",VLOOKUP($A101,'Annex 2 EHV charges'!$A:$O,10,FALSE)),"")</f>
        <v>2.13</v>
      </c>
      <c r="H101" s="169">
        <f>IFERROR(IF(VLOOKUP($A101,'Annex 2 EHV charges'!$A:$O,11,FALSE)=0,"",VLOOKUP($A101,'Annex 2 EHV charges'!$A:$O,11,FALSE)),"")</f>
        <v>2.13</v>
      </c>
    </row>
    <row r="102" spans="1:8" x14ac:dyDescent="0.2">
      <c r="A102" s="165">
        <f t="array" ref="A102">IFERROR(INDEX('Annex 2 EHV charges'!$A$11:$A$260, MATCH(0, IF(ISBLANK('Annex 2 EHV charges'!$A$11:$A$260),1, COUNTIF(A$4:$A101, 'Annex 2 EHV charges'!$A$11:$A$260)), 0)),"")</f>
        <v>899</v>
      </c>
      <c r="B102" s="165">
        <f>IF($A102="","",VLOOKUP($A102,'Annex 2 EHV charges'!$A:$O,2,0))</f>
        <v>899</v>
      </c>
      <c r="C102" s="166">
        <f>IF($A102="","",VLOOKUP($A102,'Annex 2 EHV charges'!$A:$O,3,0))</f>
        <v>2100041201318</v>
      </c>
      <c r="D102" s="165" t="str">
        <f>IF($A102="","",VLOOKUP($A102,'Annex 2 EHV charges'!$A:$O,7,0))</f>
        <v>Cefn Betingau</v>
      </c>
      <c r="E102" s="167" t="str">
        <f>IFERROR(IF(VLOOKUP($A102,'Annex 2 EHV charges'!$A:$O,8,FALSE)=0,"",VLOOKUP($A102,'Annex 2 EHV charges'!$A:$O,8,FALSE)),"")</f>
        <v/>
      </c>
      <c r="F102" s="168">
        <f>IFERROR(IF(VLOOKUP($A102,'Annex 2 EHV charges'!$A:$O,9,FALSE)=0,"",VLOOKUP($A102,'Annex 2 EHV charges'!$A:$O,9,FALSE)),"")</f>
        <v>2.04</v>
      </c>
      <c r="G102" s="169">
        <f>IFERROR(IF(VLOOKUP($A102,'Annex 2 EHV charges'!$A:$O,10,FALSE)=0,"",VLOOKUP($A102,'Annex 2 EHV charges'!$A:$O,10,FALSE)),"")</f>
        <v>1.52</v>
      </c>
      <c r="H102" s="169">
        <f>IFERROR(IF(VLOOKUP($A102,'Annex 2 EHV charges'!$A:$O,11,FALSE)=0,"",VLOOKUP($A102,'Annex 2 EHV charges'!$A:$O,11,FALSE)),"")</f>
        <v>1.52</v>
      </c>
    </row>
    <row r="103" spans="1:8" x14ac:dyDescent="0.2">
      <c r="A103" s="165">
        <f t="array" ref="A103">IFERROR(INDEX('Annex 2 EHV charges'!$A$11:$A$260, MATCH(0, IF(ISBLANK('Annex 2 EHV charges'!$A$11:$A$260),1, COUNTIF(A$4:$A102, 'Annex 2 EHV charges'!$A$11:$A$260)), 0)),"")</f>
        <v>900</v>
      </c>
      <c r="B103" s="165">
        <f>IF($A103="","",VLOOKUP($A103,'Annex 2 EHV charges'!$A:$O,2,0))</f>
        <v>900</v>
      </c>
      <c r="C103" s="166">
        <f>IF($A103="","",VLOOKUP($A103,'Annex 2 EHV charges'!$A:$O,3,0))</f>
        <v>2100041201293</v>
      </c>
      <c r="D103" s="165" t="str">
        <f>IF($A103="","",VLOOKUP($A103,'Annex 2 EHV charges'!$A:$O,7,0))</f>
        <v>Clawdd Ddu</v>
      </c>
      <c r="E103" s="167">
        <f>IFERROR(IF(VLOOKUP($A103,'Annex 2 EHV charges'!$A:$O,8,FALSE)=0,"",VLOOKUP($A103,'Annex 2 EHV charges'!$A:$O,8,FALSE)),"")</f>
        <v>0.13</v>
      </c>
      <c r="F103" s="168">
        <f>IFERROR(IF(VLOOKUP($A103,'Annex 2 EHV charges'!$A:$O,9,FALSE)=0,"",VLOOKUP($A103,'Annex 2 EHV charges'!$A:$O,9,FALSE)),"")</f>
        <v>1.55</v>
      </c>
      <c r="G103" s="169">
        <f>IFERROR(IF(VLOOKUP($A103,'Annex 2 EHV charges'!$A:$O,10,FALSE)=0,"",VLOOKUP($A103,'Annex 2 EHV charges'!$A:$O,10,FALSE)),"")</f>
        <v>5.31</v>
      </c>
      <c r="H103" s="169">
        <f>IFERROR(IF(VLOOKUP($A103,'Annex 2 EHV charges'!$A:$O,11,FALSE)=0,"",VLOOKUP($A103,'Annex 2 EHV charges'!$A:$O,11,FALSE)),"")</f>
        <v>5.31</v>
      </c>
    </row>
    <row r="104" spans="1:8" x14ac:dyDescent="0.2">
      <c r="A104" s="165">
        <f t="array" ref="A104">IFERROR(INDEX('Annex 2 EHV charges'!$A$11:$A$260, MATCH(0, IF(ISBLANK('Annex 2 EHV charges'!$A$11:$A$260),1, COUNTIF(A$4:$A103, 'Annex 2 EHV charges'!$A$11:$A$260)), 0)),"")</f>
        <v>901</v>
      </c>
      <c r="B104" s="165">
        <f>IF($A104="","",VLOOKUP($A104,'Annex 2 EHV charges'!$A:$O,2,0))</f>
        <v>901</v>
      </c>
      <c r="C104" s="166">
        <f>IF($A104="","",VLOOKUP($A104,'Annex 2 EHV charges'!$A:$O,3,0))</f>
        <v>2100041212221</v>
      </c>
      <c r="D104" s="165" t="str">
        <f>IF($A104="","",VLOOKUP($A104,'Annex 2 EHV charges'!$A:$O,7,0))</f>
        <v>Pentre Farm</v>
      </c>
      <c r="E104" s="167">
        <f>IFERROR(IF(VLOOKUP($A104,'Annex 2 EHV charges'!$A:$O,8,FALSE)=0,"",VLOOKUP($A104,'Annex 2 EHV charges'!$A:$O,8,FALSE)),"")</f>
        <v>0.80100000000000005</v>
      </c>
      <c r="F104" s="168">
        <f>IFERROR(IF(VLOOKUP($A104,'Annex 2 EHV charges'!$A:$O,9,FALSE)=0,"",VLOOKUP($A104,'Annex 2 EHV charges'!$A:$O,9,FALSE)),"")</f>
        <v>122.96</v>
      </c>
      <c r="G104" s="169">
        <f>IFERROR(IF(VLOOKUP($A104,'Annex 2 EHV charges'!$A:$O,10,FALSE)=0,"",VLOOKUP($A104,'Annex 2 EHV charges'!$A:$O,10,FALSE)),"")</f>
        <v>2.09</v>
      </c>
      <c r="H104" s="169">
        <f>IFERROR(IF(VLOOKUP($A104,'Annex 2 EHV charges'!$A:$O,11,FALSE)=0,"",VLOOKUP($A104,'Annex 2 EHV charges'!$A:$O,11,FALSE)),"")</f>
        <v>2.09</v>
      </c>
    </row>
    <row r="105" spans="1:8" x14ac:dyDescent="0.2">
      <c r="A105" s="165">
        <f t="array" ref="A105">IFERROR(INDEX('Annex 2 EHV charges'!$A$11:$A$260, MATCH(0, IF(ISBLANK('Annex 2 EHV charges'!$A$11:$A$260),1, COUNTIF(A$4:$A104, 'Annex 2 EHV charges'!$A$11:$A$260)), 0)),"")</f>
        <v>902</v>
      </c>
      <c r="B105" s="165">
        <f>IF($A105="","",VLOOKUP($A105,'Annex 2 EHV charges'!$A:$O,2,0))</f>
        <v>902</v>
      </c>
      <c r="C105" s="166">
        <f>IF($A105="","",VLOOKUP($A105,'Annex 2 EHV charges'!$A:$O,3,0))</f>
        <v>2100041221059</v>
      </c>
      <c r="D105" s="165" t="str">
        <f>IF($A105="","",VLOOKUP($A105,'Annex 2 EHV charges'!$A:$O,7,0))</f>
        <v>Barry STOR</v>
      </c>
      <c r="E105" s="167">
        <f>IFERROR(IF(VLOOKUP($A105,'Annex 2 EHV charges'!$A:$O,8,FALSE)=0,"",VLOOKUP($A105,'Annex 2 EHV charges'!$A:$O,8,FALSE)),"")</f>
        <v>7.0000000000000001E-3</v>
      </c>
      <c r="F105" s="168">
        <f>IFERROR(IF(VLOOKUP($A105,'Annex 2 EHV charges'!$A:$O,9,FALSE)=0,"",VLOOKUP($A105,'Annex 2 EHV charges'!$A:$O,9,FALSE)),"")</f>
        <v>10.02</v>
      </c>
      <c r="G105" s="169">
        <f>IFERROR(IF(VLOOKUP($A105,'Annex 2 EHV charges'!$A:$O,10,FALSE)=0,"",VLOOKUP($A105,'Annex 2 EHV charges'!$A:$O,10,FALSE)),"")</f>
        <v>1.7</v>
      </c>
      <c r="H105" s="169">
        <f>IFERROR(IF(VLOOKUP($A105,'Annex 2 EHV charges'!$A:$O,11,FALSE)=0,"",VLOOKUP($A105,'Annex 2 EHV charges'!$A:$O,11,FALSE)),"")</f>
        <v>1.7</v>
      </c>
    </row>
    <row r="106" spans="1:8" x14ac:dyDescent="0.2">
      <c r="A106" s="165">
        <f t="array" ref="A106">IFERROR(INDEX('Annex 2 EHV charges'!$A$11:$A$260, MATCH(0, IF(ISBLANK('Annex 2 EHV charges'!$A$11:$A$260),1, COUNTIF(A$4:$A105, 'Annex 2 EHV charges'!$A$11:$A$260)), 0)),"")</f>
        <v>903</v>
      </c>
      <c r="B106" s="165">
        <f>IF($A106="","",VLOOKUP($A106,'Annex 2 EHV charges'!$A:$O,2,0))</f>
        <v>903</v>
      </c>
      <c r="C106" s="166">
        <f>IF($A106="","",VLOOKUP($A106,'Annex 2 EHV charges'!$A:$O,3,0))</f>
        <v>2100041230833</v>
      </c>
      <c r="D106" s="165" t="str">
        <f>IF($A106="","",VLOOKUP($A106,'Annex 2 EHV charges'!$A:$O,7,0))</f>
        <v>Fenton Farm</v>
      </c>
      <c r="E106" s="167">
        <f>IFERROR(IF(VLOOKUP($A106,'Annex 2 EHV charges'!$A:$O,8,FALSE)=0,"",VLOOKUP($A106,'Annex 2 EHV charges'!$A:$O,8,FALSE)),"")</f>
        <v>5.0860000000000003</v>
      </c>
      <c r="F106" s="168">
        <f>IFERROR(IF(VLOOKUP($A106,'Annex 2 EHV charges'!$A:$O,9,FALSE)=0,"",VLOOKUP($A106,'Annex 2 EHV charges'!$A:$O,9,FALSE)),"")</f>
        <v>2.5299999999999998</v>
      </c>
      <c r="G106" s="169">
        <f>IFERROR(IF(VLOOKUP($A106,'Annex 2 EHV charges'!$A:$O,10,FALSE)=0,"",VLOOKUP($A106,'Annex 2 EHV charges'!$A:$O,10,FALSE)),"")</f>
        <v>9.9499999999999993</v>
      </c>
      <c r="H106" s="169">
        <f>IFERROR(IF(VLOOKUP($A106,'Annex 2 EHV charges'!$A:$O,11,FALSE)=0,"",VLOOKUP($A106,'Annex 2 EHV charges'!$A:$O,11,FALSE)),"")</f>
        <v>9.9499999999999993</v>
      </c>
    </row>
    <row r="107" spans="1:8" x14ac:dyDescent="0.2">
      <c r="A107" s="165">
        <f t="array" ref="A107">IFERROR(INDEX('Annex 2 EHV charges'!$A$11:$A$260, MATCH(0, IF(ISBLANK('Annex 2 EHV charges'!$A$11:$A$260),1, COUNTIF(A$4:$A106, 'Annex 2 EHV charges'!$A$11:$A$260)), 0)),"")</f>
        <v>904</v>
      </c>
      <c r="B107" s="165">
        <f>IF($A107="","",VLOOKUP($A107,'Annex 2 EHV charges'!$A:$O,2,0))</f>
        <v>904</v>
      </c>
      <c r="C107" s="166">
        <f>IF($A107="","",VLOOKUP($A107,'Annex 2 EHV charges'!$A:$O,3,0))</f>
        <v>2100041240344</v>
      </c>
      <c r="D107" s="165" t="str">
        <f>IF($A107="","",VLOOKUP($A107,'Annex 2 EHV charges'!$A:$O,7,0))</f>
        <v>Yerbeston Gate</v>
      </c>
      <c r="E107" s="167">
        <f>IFERROR(IF(VLOOKUP($A107,'Annex 2 EHV charges'!$A:$O,8,FALSE)=0,"",VLOOKUP($A107,'Annex 2 EHV charges'!$A:$O,8,FALSE)),"")</f>
        <v>4.3739999999999997</v>
      </c>
      <c r="F107" s="168">
        <f>IFERROR(IF(VLOOKUP($A107,'Annex 2 EHV charges'!$A:$O,9,FALSE)=0,"",VLOOKUP($A107,'Annex 2 EHV charges'!$A:$O,9,FALSE)),"")</f>
        <v>1.01</v>
      </c>
      <c r="G107" s="169">
        <f>IFERROR(IF(VLOOKUP($A107,'Annex 2 EHV charges'!$A:$O,10,FALSE)=0,"",VLOOKUP($A107,'Annex 2 EHV charges'!$A:$O,10,FALSE)),"")</f>
        <v>4.3</v>
      </c>
      <c r="H107" s="169">
        <f>IFERROR(IF(VLOOKUP($A107,'Annex 2 EHV charges'!$A:$O,11,FALSE)=0,"",VLOOKUP($A107,'Annex 2 EHV charges'!$A:$O,11,FALSE)),"")</f>
        <v>4.3</v>
      </c>
    </row>
    <row r="108" spans="1:8" x14ac:dyDescent="0.2">
      <c r="A108" s="165">
        <f t="array" ref="A108">IFERROR(INDEX('Annex 2 EHV charges'!$A$11:$A$260, MATCH(0, IF(ISBLANK('Annex 2 EHV charges'!$A$11:$A$260),1, COUNTIF(A$4:$A107, 'Annex 2 EHV charges'!$A$11:$A$260)), 0)),"")</f>
        <v>905</v>
      </c>
      <c r="B108" s="165">
        <f>IF($A108="","",VLOOKUP($A108,'Annex 2 EHV charges'!$A:$O,2,0))</f>
        <v>905</v>
      </c>
      <c r="C108" s="166">
        <f>IF($A108="","",VLOOKUP($A108,'Annex 2 EHV charges'!$A:$O,3,0))</f>
        <v>2100041251258</v>
      </c>
      <c r="D108" s="165" t="str">
        <f>IF($A108="","",VLOOKUP($A108,'Annex 2 EHV charges'!$A:$O,7,0))</f>
        <v>Pen y cae</v>
      </c>
      <c r="E108" s="167">
        <f>IFERROR(IF(VLOOKUP($A108,'Annex 2 EHV charges'!$A:$O,8,FALSE)=0,"",VLOOKUP($A108,'Annex 2 EHV charges'!$A:$O,8,FALSE)),"")</f>
        <v>0.13</v>
      </c>
      <c r="F108" s="168">
        <f>IFERROR(IF(VLOOKUP($A108,'Annex 2 EHV charges'!$A:$O,9,FALSE)=0,"",VLOOKUP($A108,'Annex 2 EHV charges'!$A:$O,9,FALSE)),"")</f>
        <v>4.07</v>
      </c>
      <c r="G108" s="169">
        <f>IFERROR(IF(VLOOKUP($A108,'Annex 2 EHV charges'!$A:$O,10,FALSE)=0,"",VLOOKUP($A108,'Annex 2 EHV charges'!$A:$O,10,FALSE)),"")</f>
        <v>3.08</v>
      </c>
      <c r="H108" s="169">
        <f>IFERROR(IF(VLOOKUP($A108,'Annex 2 EHV charges'!$A:$O,11,FALSE)=0,"",VLOOKUP($A108,'Annex 2 EHV charges'!$A:$O,11,FALSE)),"")</f>
        <v>3.08</v>
      </c>
    </row>
    <row r="109" spans="1:8" x14ac:dyDescent="0.2">
      <c r="A109" s="165">
        <f t="array" ref="A109">IFERROR(INDEX('Annex 2 EHV charges'!$A$11:$A$260, MATCH(0, IF(ISBLANK('Annex 2 EHV charges'!$A$11:$A$260),1, COUNTIF(A$4:$A108, 'Annex 2 EHV charges'!$A$11:$A$260)), 0)),"")</f>
        <v>906</v>
      </c>
      <c r="B109" s="165">
        <f>IF($A109="","",VLOOKUP($A109,'Annex 2 EHV charges'!$A:$O,2,0))</f>
        <v>906</v>
      </c>
      <c r="C109" s="166">
        <f>IF($A109="","",VLOOKUP($A109,'Annex 2 EHV charges'!$A:$O,3,0))</f>
        <v>2100041251276</v>
      </c>
      <c r="D109" s="165" t="str">
        <f>IF($A109="","",VLOOKUP($A109,'Annex 2 EHV charges'!$A:$O,7,0))</f>
        <v>Saron</v>
      </c>
      <c r="E109" s="167">
        <f>IFERROR(IF(VLOOKUP($A109,'Annex 2 EHV charges'!$A:$O,8,FALSE)=0,"",VLOOKUP($A109,'Annex 2 EHV charges'!$A:$O,8,FALSE)),"")</f>
        <v>0.13</v>
      </c>
      <c r="F109" s="168">
        <f>IFERROR(IF(VLOOKUP($A109,'Annex 2 EHV charges'!$A:$O,9,FALSE)=0,"",VLOOKUP($A109,'Annex 2 EHV charges'!$A:$O,9,FALSE)),"")</f>
        <v>8.44</v>
      </c>
      <c r="G109" s="169">
        <f>IFERROR(IF(VLOOKUP($A109,'Annex 2 EHV charges'!$A:$O,10,FALSE)=0,"",VLOOKUP($A109,'Annex 2 EHV charges'!$A:$O,10,FALSE)),"")</f>
        <v>3.08</v>
      </c>
      <c r="H109" s="169">
        <f>IFERROR(IF(VLOOKUP($A109,'Annex 2 EHV charges'!$A:$O,11,FALSE)=0,"",VLOOKUP($A109,'Annex 2 EHV charges'!$A:$O,11,FALSE)),"")</f>
        <v>3.08</v>
      </c>
    </row>
    <row r="110" spans="1:8" x14ac:dyDescent="0.2">
      <c r="A110" s="165">
        <f t="array" ref="A110">IFERROR(INDEX('Annex 2 EHV charges'!$A$11:$A$260, MATCH(0, IF(ISBLANK('Annex 2 EHV charges'!$A$11:$A$260),1, COUNTIF(A$4:$A109, 'Annex 2 EHV charges'!$A$11:$A$260)), 0)),"")</f>
        <v>907</v>
      </c>
      <c r="B110" s="165">
        <f>IF($A110="","",VLOOKUP($A110,'Annex 2 EHV charges'!$A:$O,2,0))</f>
        <v>907</v>
      </c>
      <c r="C110" s="166">
        <f>IF($A110="","",VLOOKUP($A110,'Annex 2 EHV charges'!$A:$O,3,0))</f>
        <v>2100041254969</v>
      </c>
      <c r="D110" s="165" t="str">
        <f>IF($A110="","",VLOOKUP($A110,'Annex 2 EHV charges'!$A:$O,7,0))</f>
        <v>Hendre Fawr Farm</v>
      </c>
      <c r="E110" s="167">
        <f>IFERROR(IF(VLOOKUP($A110,'Annex 2 EHV charges'!$A:$O,8,FALSE)=0,"",VLOOKUP($A110,'Annex 2 EHV charges'!$A:$O,8,FALSE)),"")</f>
        <v>0.129</v>
      </c>
      <c r="F110" s="168">
        <f>IFERROR(IF(VLOOKUP($A110,'Annex 2 EHV charges'!$A:$O,9,FALSE)=0,"",VLOOKUP($A110,'Annex 2 EHV charges'!$A:$O,9,FALSE)),"")</f>
        <v>1.51</v>
      </c>
      <c r="G110" s="169">
        <f>IFERROR(IF(VLOOKUP($A110,'Annex 2 EHV charges'!$A:$O,10,FALSE)=0,"",VLOOKUP($A110,'Annex 2 EHV charges'!$A:$O,10,FALSE)),"")</f>
        <v>3.46</v>
      </c>
      <c r="H110" s="169">
        <f>IFERROR(IF(VLOOKUP($A110,'Annex 2 EHV charges'!$A:$O,11,FALSE)=0,"",VLOOKUP($A110,'Annex 2 EHV charges'!$A:$O,11,FALSE)),"")</f>
        <v>3.46</v>
      </c>
    </row>
    <row r="111" spans="1:8" x14ac:dyDescent="0.2">
      <c r="A111" s="165">
        <f t="array" ref="A111">IFERROR(INDEX('Annex 2 EHV charges'!$A$11:$A$260, MATCH(0, IF(ISBLANK('Annex 2 EHV charges'!$A$11:$A$260),1, COUNTIF(A$4:$A110, 'Annex 2 EHV charges'!$A$11:$A$260)), 0)),"")</f>
        <v>908</v>
      </c>
      <c r="B111" s="165">
        <f>IF($A111="","",VLOOKUP($A111,'Annex 2 EHV charges'!$A:$O,2,0))</f>
        <v>908</v>
      </c>
      <c r="C111" s="166">
        <f>IF($A111="","",VLOOKUP($A111,'Annex 2 EHV charges'!$A:$O,3,0))</f>
        <v>2100041257250</v>
      </c>
      <c r="D111" s="165" t="str">
        <f>IF($A111="","",VLOOKUP($A111,'Annex 2 EHV charges'!$A:$O,7,0))</f>
        <v>Hendai Farm</v>
      </c>
      <c r="E111" s="167">
        <f>IFERROR(IF(VLOOKUP($A111,'Annex 2 EHV charges'!$A:$O,8,FALSE)=0,"",VLOOKUP($A111,'Annex 2 EHV charges'!$A:$O,8,FALSE)),"")</f>
        <v>0.88600000000000001</v>
      </c>
      <c r="F111" s="168">
        <f>IFERROR(IF(VLOOKUP($A111,'Annex 2 EHV charges'!$A:$O,9,FALSE)=0,"",VLOOKUP($A111,'Annex 2 EHV charges'!$A:$O,9,FALSE)),"")</f>
        <v>2.58</v>
      </c>
      <c r="G111" s="169">
        <f>IFERROR(IF(VLOOKUP($A111,'Annex 2 EHV charges'!$A:$O,10,FALSE)=0,"",VLOOKUP($A111,'Annex 2 EHV charges'!$A:$O,10,FALSE)),"")</f>
        <v>3.06</v>
      </c>
      <c r="H111" s="169">
        <f>IFERROR(IF(VLOOKUP($A111,'Annex 2 EHV charges'!$A:$O,11,FALSE)=0,"",VLOOKUP($A111,'Annex 2 EHV charges'!$A:$O,11,FALSE)),"")</f>
        <v>3.06</v>
      </c>
    </row>
    <row r="112" spans="1:8" x14ac:dyDescent="0.2">
      <c r="A112" s="165">
        <f t="array" ref="A112">IFERROR(INDEX('Annex 2 EHV charges'!$A$11:$A$260, MATCH(0, IF(ISBLANK('Annex 2 EHV charges'!$A$11:$A$260),1, COUNTIF(A$4:$A111, 'Annex 2 EHV charges'!$A$11:$A$260)), 0)),"")</f>
        <v>909</v>
      </c>
      <c r="B112" s="165">
        <f>IF($A112="","",VLOOKUP($A112,'Annex 2 EHV charges'!$A:$O,2,0))</f>
        <v>909</v>
      </c>
      <c r="C112" s="166">
        <f>IF($A112="","",VLOOKUP($A112,'Annex 2 EHV charges'!$A:$O,3,0))</f>
        <v>2100041258591</v>
      </c>
      <c r="D112" s="165" t="str">
        <f>IF($A112="","",VLOOKUP($A112,'Annex 2 EHV charges'!$A:$O,7,0))</f>
        <v>Cwm Cae Singrug</v>
      </c>
      <c r="E112" s="167">
        <f>IFERROR(IF(VLOOKUP($A112,'Annex 2 EHV charges'!$A:$O,8,FALSE)=0,"",VLOOKUP($A112,'Annex 2 EHV charges'!$A:$O,8,FALSE)),"")</f>
        <v>6.5000000000000002E-2</v>
      </c>
      <c r="F112" s="168">
        <f>IFERROR(IF(VLOOKUP($A112,'Annex 2 EHV charges'!$A:$O,9,FALSE)=0,"",VLOOKUP($A112,'Annex 2 EHV charges'!$A:$O,9,FALSE)),"")</f>
        <v>4.4800000000000004</v>
      </c>
      <c r="G112" s="169">
        <f>IFERROR(IF(VLOOKUP($A112,'Annex 2 EHV charges'!$A:$O,10,FALSE)=0,"",VLOOKUP($A112,'Annex 2 EHV charges'!$A:$O,10,FALSE)),"")</f>
        <v>3.64</v>
      </c>
      <c r="H112" s="169">
        <f>IFERROR(IF(VLOOKUP($A112,'Annex 2 EHV charges'!$A:$O,11,FALSE)=0,"",VLOOKUP($A112,'Annex 2 EHV charges'!$A:$O,11,FALSE)),"")</f>
        <v>3.64</v>
      </c>
    </row>
    <row r="113" spans="1:8" x14ac:dyDescent="0.2">
      <c r="A113" s="165">
        <f t="array" ref="A113">IFERROR(INDEX('Annex 2 EHV charges'!$A$11:$A$260, MATCH(0, IF(ISBLANK('Annex 2 EHV charges'!$A$11:$A$260),1, COUNTIF(A$4:$A112, 'Annex 2 EHV charges'!$A$11:$A$260)), 0)),"")</f>
        <v>910</v>
      </c>
      <c r="B113" s="165">
        <f>IF($A113="","",VLOOKUP($A113,'Annex 2 EHV charges'!$A:$O,2,0))</f>
        <v>910</v>
      </c>
      <c r="C113" s="166">
        <f>IF($A113="","",VLOOKUP($A113,'Annex 2 EHV charges'!$A:$O,3,0))</f>
        <v>2100041252819</v>
      </c>
      <c r="D113" s="165" t="str">
        <f>IF($A113="","",VLOOKUP($A113,'Annex 2 EHV charges'!$A:$O,7,0))</f>
        <v>Brynteg Farm</v>
      </c>
      <c r="E113" s="167">
        <f>IFERROR(IF(VLOOKUP($A113,'Annex 2 EHV charges'!$A:$O,8,FALSE)=0,"",VLOOKUP($A113,'Annex 2 EHV charges'!$A:$O,8,FALSE)),"")</f>
        <v>0.83699999999999997</v>
      </c>
      <c r="F113" s="168">
        <f>IFERROR(IF(VLOOKUP($A113,'Annex 2 EHV charges'!$A:$O,9,FALSE)=0,"",VLOOKUP($A113,'Annex 2 EHV charges'!$A:$O,9,FALSE)),"")</f>
        <v>3.83</v>
      </c>
      <c r="G113" s="169">
        <f>IFERROR(IF(VLOOKUP($A113,'Annex 2 EHV charges'!$A:$O,10,FALSE)=0,"",VLOOKUP($A113,'Annex 2 EHV charges'!$A:$O,10,FALSE)),"")</f>
        <v>2.68</v>
      </c>
      <c r="H113" s="169">
        <f>IFERROR(IF(VLOOKUP($A113,'Annex 2 EHV charges'!$A:$O,11,FALSE)=0,"",VLOOKUP($A113,'Annex 2 EHV charges'!$A:$O,11,FALSE)),"")</f>
        <v>2.68</v>
      </c>
    </row>
    <row r="114" spans="1:8" x14ac:dyDescent="0.2">
      <c r="A114" s="165">
        <f t="array" ref="A114">IFERROR(INDEX('Annex 2 EHV charges'!$A$11:$A$260, MATCH(0, IF(ISBLANK('Annex 2 EHV charges'!$A$11:$A$260),1, COUNTIF(A$4:$A113, 'Annex 2 EHV charges'!$A$11:$A$260)), 0)),"")</f>
        <v>911</v>
      </c>
      <c r="B114" s="165">
        <f>IF($A114="","",VLOOKUP($A114,'Annex 2 EHV charges'!$A:$O,2,0))</f>
        <v>911</v>
      </c>
      <c r="C114" s="166">
        <f>IF($A114="","",VLOOKUP($A114,'Annex 2 EHV charges'!$A:$O,3,0))</f>
        <v>2100041260304</v>
      </c>
      <c r="D114" s="165" t="str">
        <f>IF($A114="","",VLOOKUP($A114,'Annex 2 EHV charges'!$A:$O,7,0))</f>
        <v>Court Coleman</v>
      </c>
      <c r="E114" s="167">
        <f>IFERROR(IF(VLOOKUP($A114,'Annex 2 EHV charges'!$A:$O,8,FALSE)=0,"",VLOOKUP($A114,'Annex 2 EHV charges'!$A:$O,8,FALSE)),"")</f>
        <v>2.5030000000000001</v>
      </c>
      <c r="F114" s="168">
        <f>IFERROR(IF(VLOOKUP($A114,'Annex 2 EHV charges'!$A:$O,9,FALSE)=0,"",VLOOKUP($A114,'Annex 2 EHV charges'!$A:$O,9,FALSE)),"")</f>
        <v>8.2799999999999994</v>
      </c>
      <c r="G114" s="169">
        <f>IFERROR(IF(VLOOKUP($A114,'Annex 2 EHV charges'!$A:$O,10,FALSE)=0,"",VLOOKUP($A114,'Annex 2 EHV charges'!$A:$O,10,FALSE)),"")</f>
        <v>3.68</v>
      </c>
      <c r="H114" s="169">
        <f>IFERROR(IF(VLOOKUP($A114,'Annex 2 EHV charges'!$A:$O,11,FALSE)=0,"",VLOOKUP($A114,'Annex 2 EHV charges'!$A:$O,11,FALSE)),"")</f>
        <v>3.68</v>
      </c>
    </row>
    <row r="115" spans="1:8" x14ac:dyDescent="0.2">
      <c r="A115" s="165">
        <f t="array" ref="A115">IFERROR(INDEX('Annex 2 EHV charges'!$A$11:$A$260, MATCH(0, IF(ISBLANK('Annex 2 EHV charges'!$A$11:$A$260),1, COUNTIF(A$4:$A114, 'Annex 2 EHV charges'!$A$11:$A$260)), 0)),"")</f>
        <v>912</v>
      </c>
      <c r="B115" s="165">
        <f>IF($A115="","",VLOOKUP($A115,'Annex 2 EHV charges'!$A:$O,2,0))</f>
        <v>912</v>
      </c>
      <c r="C115" s="166">
        <f>IF($A115="","",VLOOKUP($A115,'Annex 2 EHV charges'!$A:$O,3,0))</f>
        <v>2100041260331</v>
      </c>
      <c r="D115" s="165" t="str">
        <f>IF($A115="","",VLOOKUP($A115,'Annex 2 EHV charges'!$A:$O,7,0))</f>
        <v>Llwynddu</v>
      </c>
      <c r="E115" s="167">
        <f>IFERROR(IF(VLOOKUP($A115,'Annex 2 EHV charges'!$A:$O,8,FALSE)=0,"",VLOOKUP($A115,'Annex 2 EHV charges'!$A:$O,8,FALSE)),"")</f>
        <v>2.4</v>
      </c>
      <c r="F115" s="168">
        <f>IFERROR(IF(VLOOKUP($A115,'Annex 2 EHV charges'!$A:$O,9,FALSE)=0,"",VLOOKUP($A115,'Annex 2 EHV charges'!$A:$O,9,FALSE)),"")</f>
        <v>1.95</v>
      </c>
      <c r="G115" s="169">
        <f>IFERROR(IF(VLOOKUP($A115,'Annex 2 EHV charges'!$A:$O,10,FALSE)=0,"",VLOOKUP($A115,'Annex 2 EHV charges'!$A:$O,10,FALSE)),"")</f>
        <v>4.12</v>
      </c>
      <c r="H115" s="169">
        <f>IFERROR(IF(VLOOKUP($A115,'Annex 2 EHV charges'!$A:$O,11,FALSE)=0,"",VLOOKUP($A115,'Annex 2 EHV charges'!$A:$O,11,FALSE)),"")</f>
        <v>4.12</v>
      </c>
    </row>
    <row r="116" spans="1:8" x14ac:dyDescent="0.2">
      <c r="A116" s="165">
        <f t="array" ref="A116">IFERROR(INDEX('Annex 2 EHV charges'!$A$11:$A$260, MATCH(0, IF(ISBLANK('Annex 2 EHV charges'!$A$11:$A$260),1, COUNTIF(A$4:$A115, 'Annex 2 EHV charges'!$A$11:$A$260)), 0)),"")</f>
        <v>913</v>
      </c>
      <c r="B116" s="165">
        <f>IF($A116="","",VLOOKUP($A116,'Annex 2 EHV charges'!$A:$O,2,0))</f>
        <v>913</v>
      </c>
      <c r="C116" s="166">
        <f>IF($A116="","",VLOOKUP($A116,'Annex 2 EHV charges'!$A:$O,3,0))</f>
        <v>2100041260651</v>
      </c>
      <c r="D116" s="165" t="str">
        <f>IF($A116="","",VLOOKUP($A116,'Annex 2 EHV charges'!$A:$O,7,0))</f>
        <v>Stormy Down Boundary PV</v>
      </c>
      <c r="E116" s="167" t="str">
        <f>IFERROR(IF(VLOOKUP($A116,'Annex 2 EHV charges'!$A:$O,8,FALSE)=0,"",VLOOKUP($A116,'Annex 2 EHV charges'!$A:$O,8,FALSE)),"")</f>
        <v/>
      </c>
      <c r="F116" s="168">
        <f>IFERROR(IF(VLOOKUP($A116,'Annex 2 EHV charges'!$A:$O,9,FALSE)=0,"",VLOOKUP($A116,'Annex 2 EHV charges'!$A:$O,9,FALSE)),"")</f>
        <v>0.87</v>
      </c>
      <c r="G116" s="169">
        <f>IFERROR(IF(VLOOKUP($A116,'Annex 2 EHV charges'!$A:$O,10,FALSE)=0,"",VLOOKUP($A116,'Annex 2 EHV charges'!$A:$O,10,FALSE)),"")</f>
        <v>3.06</v>
      </c>
      <c r="H116" s="169">
        <f>IFERROR(IF(VLOOKUP($A116,'Annex 2 EHV charges'!$A:$O,11,FALSE)=0,"",VLOOKUP($A116,'Annex 2 EHV charges'!$A:$O,11,FALSE)),"")</f>
        <v>3.06</v>
      </c>
    </row>
    <row r="117" spans="1:8" x14ac:dyDescent="0.2">
      <c r="A117" s="165">
        <f t="array" ref="A117">IFERROR(INDEX('Annex 2 EHV charges'!$A$11:$A$260, MATCH(0, IF(ISBLANK('Annex 2 EHV charges'!$A$11:$A$260),1, COUNTIF(A$4:$A116, 'Annex 2 EHV charges'!$A$11:$A$260)), 0)),"")</f>
        <v>914</v>
      </c>
      <c r="B117" s="165">
        <f>IF($A117="","",VLOOKUP($A117,'Annex 2 EHV charges'!$A:$O,2,0))</f>
        <v>914</v>
      </c>
      <c r="C117" s="166">
        <f>IF($A117="","",VLOOKUP($A117,'Annex 2 EHV charges'!$A:$O,3,0))</f>
        <v>2100041260633</v>
      </c>
      <c r="D117" s="165" t="str">
        <f>IF($A117="","",VLOOKUP($A117,'Annex 2 EHV charges'!$A:$O,7,0))</f>
        <v>Abergelli Farm</v>
      </c>
      <c r="E117" s="167" t="str">
        <f>IFERROR(IF(VLOOKUP($A117,'Annex 2 EHV charges'!$A:$O,8,FALSE)=0,"",VLOOKUP($A117,'Annex 2 EHV charges'!$A:$O,8,FALSE)),"")</f>
        <v/>
      </c>
      <c r="F117" s="168">
        <f>IFERROR(IF(VLOOKUP($A117,'Annex 2 EHV charges'!$A:$O,9,FALSE)=0,"",VLOOKUP($A117,'Annex 2 EHV charges'!$A:$O,9,FALSE)),"")</f>
        <v>41.74</v>
      </c>
      <c r="G117" s="169">
        <f>IFERROR(IF(VLOOKUP($A117,'Annex 2 EHV charges'!$A:$O,10,FALSE)=0,"",VLOOKUP($A117,'Annex 2 EHV charges'!$A:$O,10,FALSE)),"")</f>
        <v>3.07</v>
      </c>
      <c r="H117" s="169">
        <f>IFERROR(IF(VLOOKUP($A117,'Annex 2 EHV charges'!$A:$O,11,FALSE)=0,"",VLOOKUP($A117,'Annex 2 EHV charges'!$A:$O,11,FALSE)),"")</f>
        <v>3.07</v>
      </c>
    </row>
    <row r="118" spans="1:8" x14ac:dyDescent="0.2">
      <c r="A118" s="165">
        <f t="array" ref="A118">IFERROR(INDEX('Annex 2 EHV charges'!$A$11:$A$260, MATCH(0, IF(ISBLANK('Annex 2 EHV charges'!$A$11:$A$260),1, COUNTIF(A$4:$A117, 'Annex 2 EHV charges'!$A$11:$A$260)), 0)),"")</f>
        <v>915</v>
      </c>
      <c r="B118" s="165">
        <f>IF($A118="","",VLOOKUP($A118,'Annex 2 EHV charges'!$A:$O,2,0))</f>
        <v>915</v>
      </c>
      <c r="C118" s="166">
        <f>IF($A118="","",VLOOKUP($A118,'Annex 2 EHV charges'!$A:$O,3,0))</f>
        <v>2100041264080</v>
      </c>
      <c r="D118" s="165" t="str">
        <f>IF($A118="","",VLOOKUP($A118,'Annex 2 EHV charges'!$A:$O,7,0))</f>
        <v>Crug Mawr Farm</v>
      </c>
      <c r="E118" s="167">
        <f>IFERROR(IF(VLOOKUP($A118,'Annex 2 EHV charges'!$A:$O,8,FALSE)=0,"",VLOOKUP($A118,'Annex 2 EHV charges'!$A:$O,8,FALSE)),"")</f>
        <v>2.4</v>
      </c>
      <c r="F118" s="168">
        <f>IFERROR(IF(VLOOKUP($A118,'Annex 2 EHV charges'!$A:$O,9,FALSE)=0,"",VLOOKUP($A118,'Annex 2 EHV charges'!$A:$O,9,FALSE)),"")</f>
        <v>0.96</v>
      </c>
      <c r="G118" s="169">
        <f>IFERROR(IF(VLOOKUP($A118,'Annex 2 EHV charges'!$A:$O,10,FALSE)=0,"",VLOOKUP($A118,'Annex 2 EHV charges'!$A:$O,10,FALSE)),"")</f>
        <v>4.3099999999999996</v>
      </c>
      <c r="H118" s="169">
        <f>IFERROR(IF(VLOOKUP($A118,'Annex 2 EHV charges'!$A:$O,11,FALSE)=0,"",VLOOKUP($A118,'Annex 2 EHV charges'!$A:$O,11,FALSE)),"")</f>
        <v>4.3099999999999996</v>
      </c>
    </row>
    <row r="119" spans="1:8" x14ac:dyDescent="0.2">
      <c r="A119" s="165">
        <f t="array" ref="A119">IFERROR(INDEX('Annex 2 EHV charges'!$A$11:$A$260, MATCH(0, IF(ISBLANK('Annex 2 EHV charges'!$A$11:$A$260),1, COUNTIF(A$4:$A118, 'Annex 2 EHV charges'!$A$11:$A$260)), 0)),"")</f>
        <v>916</v>
      </c>
      <c r="B119" s="165">
        <f>IF($A119="","",VLOOKUP($A119,'Annex 2 EHV charges'!$A:$O,2,0))</f>
        <v>916</v>
      </c>
      <c r="C119" s="166">
        <f>IF($A119="","",VLOOKUP($A119,'Annex 2 EHV charges'!$A:$O,3,0))</f>
        <v>2100041265516</v>
      </c>
      <c r="D119" s="165" t="str">
        <f>IF($A119="","",VLOOKUP($A119,'Annex 2 EHV charges'!$A:$O,7,0))</f>
        <v>Yerbeston Chapel Hill</v>
      </c>
      <c r="E119" s="167">
        <f>IFERROR(IF(VLOOKUP($A119,'Annex 2 EHV charges'!$A:$O,8,FALSE)=0,"",VLOOKUP($A119,'Annex 2 EHV charges'!$A:$O,8,FALSE)),"")</f>
        <v>2.5760000000000001</v>
      </c>
      <c r="F119" s="168">
        <f>IFERROR(IF(VLOOKUP($A119,'Annex 2 EHV charges'!$A:$O,9,FALSE)=0,"",VLOOKUP($A119,'Annex 2 EHV charges'!$A:$O,9,FALSE)),"")</f>
        <v>21.46</v>
      </c>
      <c r="G119" s="169">
        <f>IFERROR(IF(VLOOKUP($A119,'Annex 2 EHV charges'!$A:$O,10,FALSE)=0,"",VLOOKUP($A119,'Annex 2 EHV charges'!$A:$O,10,FALSE)),"")</f>
        <v>3.4</v>
      </c>
      <c r="H119" s="169">
        <f>IFERROR(IF(VLOOKUP($A119,'Annex 2 EHV charges'!$A:$O,11,FALSE)=0,"",VLOOKUP($A119,'Annex 2 EHV charges'!$A:$O,11,FALSE)),"")</f>
        <v>3.4</v>
      </c>
    </row>
    <row r="120" spans="1:8" x14ac:dyDescent="0.2">
      <c r="A120" s="165">
        <f t="array" ref="A120">IFERROR(INDEX('Annex 2 EHV charges'!$A$11:$A$260, MATCH(0, IF(ISBLANK('Annex 2 EHV charges'!$A$11:$A$260),1, COUNTIF(A$4:$A119, 'Annex 2 EHV charges'!$A$11:$A$260)), 0)),"")</f>
        <v>917</v>
      </c>
      <c r="B120" s="165">
        <f>IF($A120="","",VLOOKUP($A120,'Annex 2 EHV charges'!$A:$O,2,0))</f>
        <v>917</v>
      </c>
      <c r="C120" s="166">
        <f>IF($A120="","",VLOOKUP($A120,'Annex 2 EHV charges'!$A:$O,3,0))</f>
        <v>2100041265809</v>
      </c>
      <c r="D120" s="165" t="str">
        <f>IF($A120="","",VLOOKUP($A120,'Annex 2 EHV charges'!$A:$O,7,0))</f>
        <v>Aberaman Park Phase 2</v>
      </c>
      <c r="E120" s="167" t="str">
        <f>IFERROR(IF(VLOOKUP($A120,'Annex 2 EHV charges'!$A:$O,8,FALSE)=0,"",VLOOKUP($A120,'Annex 2 EHV charges'!$A:$O,8,FALSE)),"")</f>
        <v/>
      </c>
      <c r="F120" s="168">
        <f>IFERROR(IF(VLOOKUP($A120,'Annex 2 EHV charges'!$A:$O,9,FALSE)=0,"",VLOOKUP($A120,'Annex 2 EHV charges'!$A:$O,9,FALSE)),"")</f>
        <v>104.12</v>
      </c>
      <c r="G120" s="169">
        <f>IFERROR(IF(VLOOKUP($A120,'Annex 2 EHV charges'!$A:$O,10,FALSE)=0,"",VLOOKUP($A120,'Annex 2 EHV charges'!$A:$O,10,FALSE)),"")</f>
        <v>2.36</v>
      </c>
      <c r="H120" s="169">
        <f>IFERROR(IF(VLOOKUP($A120,'Annex 2 EHV charges'!$A:$O,11,FALSE)=0,"",VLOOKUP($A120,'Annex 2 EHV charges'!$A:$O,11,FALSE)),"")</f>
        <v>2.36</v>
      </c>
    </row>
    <row r="121" spans="1:8" x14ac:dyDescent="0.2">
      <c r="A121" s="165">
        <f t="array" ref="A121">IFERROR(INDEX('Annex 2 EHV charges'!$A$11:$A$260, MATCH(0, IF(ISBLANK('Annex 2 EHV charges'!$A$11:$A$260),1, COUNTIF(A$4:$A120, 'Annex 2 EHV charges'!$A$11:$A$260)), 0)),"")</f>
        <v>918</v>
      </c>
      <c r="B121" s="165">
        <f>IF($A121="","",VLOOKUP($A121,'Annex 2 EHV charges'!$A:$O,2,0))</f>
        <v>918</v>
      </c>
      <c r="C121" s="166">
        <f>IF($A121="","",VLOOKUP($A121,'Annex 2 EHV charges'!$A:$O,3,0))</f>
        <v>2100041267912</v>
      </c>
      <c r="D121" s="165" t="str">
        <f>IF($A121="","",VLOOKUP($A121,'Annex 2 EHV charges'!$A:$O,7,0))</f>
        <v>Rhyd Y Pandy</v>
      </c>
      <c r="E121" s="167" t="str">
        <f>IFERROR(IF(VLOOKUP($A121,'Annex 2 EHV charges'!$A:$O,8,FALSE)=0,"",VLOOKUP($A121,'Annex 2 EHV charges'!$A:$O,8,FALSE)),"")</f>
        <v/>
      </c>
      <c r="F121" s="168">
        <f>IFERROR(IF(VLOOKUP($A121,'Annex 2 EHV charges'!$A:$O,9,FALSE)=0,"",VLOOKUP($A121,'Annex 2 EHV charges'!$A:$O,9,FALSE)),"")</f>
        <v>3.66</v>
      </c>
      <c r="G121" s="169">
        <f>IFERROR(IF(VLOOKUP($A121,'Annex 2 EHV charges'!$A:$O,10,FALSE)=0,"",VLOOKUP($A121,'Annex 2 EHV charges'!$A:$O,10,FALSE)),"")</f>
        <v>3.07</v>
      </c>
      <c r="H121" s="169">
        <f>IFERROR(IF(VLOOKUP($A121,'Annex 2 EHV charges'!$A:$O,11,FALSE)=0,"",VLOOKUP($A121,'Annex 2 EHV charges'!$A:$O,11,FALSE)),"")</f>
        <v>3.07</v>
      </c>
    </row>
    <row r="122" spans="1:8" x14ac:dyDescent="0.2">
      <c r="A122" s="165">
        <f t="array" ref="A122">IFERROR(INDEX('Annex 2 EHV charges'!$A$11:$A$260, MATCH(0, IF(ISBLANK('Annex 2 EHV charges'!$A$11:$A$260),1, COUNTIF(A$4:$A121, 'Annex 2 EHV charges'!$A$11:$A$260)), 0)),"")</f>
        <v>919</v>
      </c>
      <c r="B122" s="165">
        <f>IF($A122="","",VLOOKUP($A122,'Annex 2 EHV charges'!$A:$O,2,0))</f>
        <v>919</v>
      </c>
      <c r="C122" s="166">
        <f>IF($A122="","",VLOOKUP($A122,'Annex 2 EHV charges'!$A:$O,3,0))</f>
        <v>2100041268837</v>
      </c>
      <c r="D122" s="165" t="str">
        <f>IF($A122="","",VLOOKUP($A122,'Annex 2 EHV charges'!$A:$O,7,0))</f>
        <v>Haverford West PV</v>
      </c>
      <c r="E122" s="167">
        <f>IFERROR(IF(VLOOKUP($A122,'Annex 2 EHV charges'!$A:$O,8,FALSE)=0,"",VLOOKUP($A122,'Annex 2 EHV charges'!$A:$O,8,FALSE)),"")</f>
        <v>5.0860000000000003</v>
      </c>
      <c r="F122" s="168">
        <f>IFERROR(IF(VLOOKUP($A122,'Annex 2 EHV charges'!$A:$O,9,FALSE)=0,"",VLOOKUP($A122,'Annex 2 EHV charges'!$A:$O,9,FALSE)),"")</f>
        <v>3.32</v>
      </c>
      <c r="G122" s="169">
        <f>IFERROR(IF(VLOOKUP($A122,'Annex 2 EHV charges'!$A:$O,10,FALSE)=0,"",VLOOKUP($A122,'Annex 2 EHV charges'!$A:$O,10,FALSE)),"")</f>
        <v>3.06</v>
      </c>
      <c r="H122" s="169">
        <f>IFERROR(IF(VLOOKUP($A122,'Annex 2 EHV charges'!$A:$O,11,FALSE)=0,"",VLOOKUP($A122,'Annex 2 EHV charges'!$A:$O,11,FALSE)),"")</f>
        <v>3.06</v>
      </c>
    </row>
    <row r="123" spans="1:8" x14ac:dyDescent="0.2">
      <c r="A123" s="165">
        <f t="array" ref="A123">IFERROR(INDEX('Annex 2 EHV charges'!$A$11:$A$260, MATCH(0, IF(ISBLANK('Annex 2 EHV charges'!$A$11:$A$260),1, COUNTIF(A$4:$A122, 'Annex 2 EHV charges'!$A$11:$A$260)), 0)),"")</f>
        <v>920</v>
      </c>
      <c r="B123" s="165">
        <f>IF($A123="","",VLOOKUP($A123,'Annex 2 EHV charges'!$A:$O,2,0))</f>
        <v>920</v>
      </c>
      <c r="C123" s="166">
        <f>IF($A123="","",VLOOKUP($A123,'Annex 2 EHV charges'!$A:$O,3,0))</f>
        <v>2100041269812</v>
      </c>
      <c r="D123" s="165" t="str">
        <f>IF($A123="","",VLOOKUP($A123,'Annex 2 EHV charges'!$A:$O,7,0))</f>
        <v>Blaenlliedi Farm</v>
      </c>
      <c r="E123" s="167">
        <f>IFERROR(IF(VLOOKUP($A123,'Annex 2 EHV charges'!$A:$O,8,FALSE)=0,"",VLOOKUP($A123,'Annex 2 EHV charges'!$A:$O,8,FALSE)),"")</f>
        <v>0.8</v>
      </c>
      <c r="F123" s="168">
        <f>IFERROR(IF(VLOOKUP($A123,'Annex 2 EHV charges'!$A:$O,9,FALSE)=0,"",VLOOKUP($A123,'Annex 2 EHV charges'!$A:$O,9,FALSE)),"")</f>
        <v>1.05</v>
      </c>
      <c r="G123" s="169">
        <f>IFERROR(IF(VLOOKUP($A123,'Annex 2 EHV charges'!$A:$O,10,FALSE)=0,"",VLOOKUP($A123,'Annex 2 EHV charges'!$A:$O,10,FALSE)),"")</f>
        <v>2.4500000000000002</v>
      </c>
      <c r="H123" s="169">
        <f>IFERROR(IF(VLOOKUP($A123,'Annex 2 EHV charges'!$A:$O,11,FALSE)=0,"",VLOOKUP($A123,'Annex 2 EHV charges'!$A:$O,11,FALSE)),"")</f>
        <v>2.4500000000000002</v>
      </c>
    </row>
    <row r="124" spans="1:8" x14ac:dyDescent="0.2">
      <c r="A124" s="165">
        <f t="array" ref="A124">IFERROR(INDEX('Annex 2 EHV charges'!$A$11:$A$260, MATCH(0, IF(ISBLANK('Annex 2 EHV charges'!$A$11:$A$260),1, COUNTIF(A$4:$A123, 'Annex 2 EHV charges'!$A$11:$A$260)), 0)),"")</f>
        <v>2614</v>
      </c>
      <c r="B124" s="165" t="str">
        <f>IF($A124="","",VLOOKUP($A124,'Annex 2 EHV charges'!$A:$O,2,0))</f>
        <v xml:space="preserve"> </v>
      </c>
      <c r="C124" s="166">
        <f>IF($A124="","",VLOOKUP($A124,'Annex 2 EHV charges'!$A:$O,3,0))</f>
        <v>2614</v>
      </c>
      <c r="D124" s="165" t="str">
        <f>IF($A124="","",VLOOKUP($A124,'Annex 2 EHV charges'!$A:$O,7,0))</f>
        <v>Aberystwyth - Manweb</v>
      </c>
      <c r="E124" s="167">
        <f>IFERROR(IF(VLOOKUP($A124,'Annex 2 EHV charges'!$A:$O,8,FALSE)=0,"",VLOOKUP($A124,'Annex 2 EHV charges'!$A:$O,8,FALSE)),"")</f>
        <v>0.21</v>
      </c>
      <c r="F124" s="168" t="str">
        <f>IFERROR(IF(VLOOKUP($A124,'Annex 2 EHV charges'!$A:$O,9,FALSE)=0,"",VLOOKUP($A124,'Annex 2 EHV charges'!$A:$O,9,FALSE)),"")</f>
        <v/>
      </c>
      <c r="G124" s="169">
        <f>IFERROR(IF(VLOOKUP($A124,'Annex 2 EHV charges'!$A:$O,10,FALSE)=0,"",VLOOKUP($A124,'Annex 2 EHV charges'!$A:$O,10,FALSE)),"")</f>
        <v>11.25</v>
      </c>
      <c r="H124" s="169">
        <f>IFERROR(IF(VLOOKUP($A124,'Annex 2 EHV charges'!$A:$O,11,FALSE)=0,"",VLOOKUP($A124,'Annex 2 EHV charges'!$A:$O,11,FALSE)),"")</f>
        <v>11.25</v>
      </c>
    </row>
    <row r="125" spans="1:8" x14ac:dyDescent="0.2">
      <c r="A125" s="165">
        <f t="array" ref="A125">IFERROR(INDEX('Annex 2 EHV charges'!$A$11:$A$260, MATCH(0, IF(ISBLANK('Annex 2 EHV charges'!$A$11:$A$260),1, COUNTIF(A$4:$A124, 'Annex 2 EHV charges'!$A$11:$A$260)), 0)),"")</f>
        <v>7051</v>
      </c>
      <c r="B125" s="165" t="str">
        <f>IF($A125="","",VLOOKUP($A125,'Annex 2 EHV charges'!$A:$O,2,0))</f>
        <v xml:space="preserve"> </v>
      </c>
      <c r="C125" s="166">
        <f>IF($A125="","",VLOOKUP($A125,'Annex 2 EHV charges'!$A:$O,3,0))</f>
        <v>7051</v>
      </c>
      <c r="D125" s="165" t="str">
        <f>IF($A125="","",VLOOKUP($A125,'Annex 2 EHV charges'!$A:$O,7,0))</f>
        <v>Centrica Barry</v>
      </c>
      <c r="E125" s="167" t="str">
        <f>IFERROR(IF(VLOOKUP($A125,'Annex 2 EHV charges'!$A:$O,8,FALSE)=0,"",VLOOKUP($A125,'Annex 2 EHV charges'!$A:$O,8,FALSE)),"")</f>
        <v/>
      </c>
      <c r="F125" s="168" t="str">
        <f>IFERROR(IF(VLOOKUP($A125,'Annex 2 EHV charges'!$A:$O,9,FALSE)=0,"",VLOOKUP($A125,'Annex 2 EHV charges'!$A:$O,9,FALSE)),"")</f>
        <v/>
      </c>
      <c r="G125" s="169">
        <f>IFERROR(IF(VLOOKUP($A125,'Annex 2 EHV charges'!$A:$O,10,FALSE)=0,"",VLOOKUP($A125,'Annex 2 EHV charges'!$A:$O,10,FALSE)),"")</f>
        <v>2.19</v>
      </c>
      <c r="H125" s="169">
        <f>IFERROR(IF(VLOOKUP($A125,'Annex 2 EHV charges'!$A:$O,11,FALSE)=0,"",VLOOKUP($A125,'Annex 2 EHV charges'!$A:$O,11,FALSE)),"")</f>
        <v>2.19</v>
      </c>
    </row>
    <row r="126" spans="1:8" x14ac:dyDescent="0.2">
      <c r="A126" s="165">
        <f t="array" ref="A126">IFERROR(INDEX('Annex 2 EHV charges'!$A$11:$A$260, MATCH(0, IF(ISBLANK('Annex 2 EHV charges'!$A$11:$A$260),1, COUNTIF(A$4:$A125, 'Annex 2 EHV charges'!$A$11:$A$260)), 0)),"")</f>
        <v>7159</v>
      </c>
      <c r="B126" s="165" t="str">
        <f>IF($A126="","",VLOOKUP($A126,'Annex 2 EHV charges'!$A:$O,2,0))</f>
        <v xml:space="preserve"> </v>
      </c>
      <c r="C126" s="166">
        <f>IF($A126="","",VLOOKUP($A126,'Annex 2 EHV charges'!$A:$O,3,0))</f>
        <v>7159</v>
      </c>
      <c r="D126" s="165" t="str">
        <f>IF($A126="","",VLOOKUP($A126,'Annex 2 EHV charges'!$A:$O,7,0))</f>
        <v>British Energy (Solutia CVA)</v>
      </c>
      <c r="E126" s="167">
        <f>IFERROR(IF(VLOOKUP($A126,'Annex 2 EHV charges'!$A:$O,8,FALSE)=0,"",VLOOKUP($A126,'Annex 2 EHV charges'!$A:$O,8,FALSE)),"")</f>
        <v>4.8000000000000001E-2</v>
      </c>
      <c r="F126" s="168">
        <f>IFERROR(IF(VLOOKUP($A126,'Annex 2 EHV charges'!$A:$O,9,FALSE)=0,"",VLOOKUP($A126,'Annex 2 EHV charges'!$A:$O,9,FALSE)),"")</f>
        <v>9.48</v>
      </c>
      <c r="G126" s="169">
        <f>IFERROR(IF(VLOOKUP($A126,'Annex 2 EHV charges'!$A:$O,10,FALSE)=0,"",VLOOKUP($A126,'Annex 2 EHV charges'!$A:$O,10,FALSE)),"")</f>
        <v>1.67</v>
      </c>
      <c r="H126" s="169">
        <f>IFERROR(IF(VLOOKUP($A126,'Annex 2 EHV charges'!$A:$O,11,FALSE)=0,"",VLOOKUP($A126,'Annex 2 EHV charges'!$A:$O,11,FALSE)),"")</f>
        <v>1.67</v>
      </c>
    </row>
    <row r="127" spans="1:8" x14ac:dyDescent="0.2">
      <c r="A127" s="165">
        <f t="array" ref="A127">IFERROR(INDEX('Annex 2 EHV charges'!$A$11:$A$260, MATCH(0, IF(ISBLANK('Annex 2 EHV charges'!$A$11:$A$260),1, COUNTIF(A$4:$A126, 'Annex 2 EHV charges'!$A$11:$A$260)), 0)),"")</f>
        <v>7163</v>
      </c>
      <c r="B127" s="165" t="str">
        <f>IF($A127="","",VLOOKUP($A127,'Annex 2 EHV charges'!$A:$O,2,0))</f>
        <v xml:space="preserve"> </v>
      </c>
      <c r="C127" s="166">
        <f>IF($A127="","",VLOOKUP($A127,'Annex 2 EHV charges'!$A:$O,3,0))</f>
        <v>7163</v>
      </c>
      <c r="D127" s="165" t="str">
        <f>IF($A127="","",VLOOKUP($A127,'Annex 2 EHV charges'!$A:$O,7,0))</f>
        <v>Aberaman Park</v>
      </c>
      <c r="E127" s="167" t="str">
        <f>IFERROR(IF(VLOOKUP($A127,'Annex 2 EHV charges'!$A:$O,8,FALSE)=0,"",VLOOKUP($A127,'Annex 2 EHV charges'!$A:$O,8,FALSE)),"")</f>
        <v/>
      </c>
      <c r="F127" s="168">
        <f>IFERROR(IF(VLOOKUP($A127,'Annex 2 EHV charges'!$A:$O,9,FALSE)=0,"",VLOOKUP($A127,'Annex 2 EHV charges'!$A:$O,9,FALSE)),"")</f>
        <v>16.11</v>
      </c>
      <c r="G127" s="169">
        <f>IFERROR(IF(VLOOKUP($A127,'Annex 2 EHV charges'!$A:$O,10,FALSE)=0,"",VLOOKUP($A127,'Annex 2 EHV charges'!$A:$O,10,FALSE)),"")</f>
        <v>1.84</v>
      </c>
      <c r="H127" s="169">
        <f>IFERROR(IF(VLOOKUP($A127,'Annex 2 EHV charges'!$A:$O,11,FALSE)=0,"",VLOOKUP($A127,'Annex 2 EHV charges'!$A:$O,11,FALSE)),"")</f>
        <v>1.84</v>
      </c>
    </row>
    <row r="128" spans="1:8" x14ac:dyDescent="0.2">
      <c r="A128" s="165" t="str">
        <f t="array" ref="A128">IFERROR(INDEX('Annex 2 EHV charges'!$A$11:$A$260, MATCH(0, IF(ISBLANK('Annex 2 EHV charges'!$A$11:$A$260),1, COUNTIF(A$4:$A127, 'Annex 2 EHV charges'!$A$11:$A$260)), 0)),"")</f>
        <v>New Import 1</v>
      </c>
      <c r="B128" s="165" t="str">
        <f>IF($A128="","",VLOOKUP($A128,'Annex 2 EHV charges'!$A:$O,2,0))</f>
        <v>New Import 1</v>
      </c>
      <c r="C128" s="166" t="str">
        <f>IF($A128="","",VLOOKUP($A128,'Annex 2 EHV charges'!$A:$O,3,0))</f>
        <v>New Import 1</v>
      </c>
      <c r="D128" s="165" t="str">
        <f>IF($A128="","",VLOOKUP($A128,'Annex 2 EHV charges'!$A:$O,7,0))</f>
        <v>Berthclwyd Farm</v>
      </c>
      <c r="E128" s="167">
        <f>IFERROR(IF(VLOOKUP($A128,'Annex 2 EHV charges'!$A:$O,8,FALSE)=0,"",VLOOKUP($A128,'Annex 2 EHV charges'!$A:$O,8,FALSE)),"")</f>
        <v>2.1999999999999999E-2</v>
      </c>
      <c r="F128" s="168">
        <f>IFERROR(IF(VLOOKUP($A128,'Annex 2 EHV charges'!$A:$O,9,FALSE)=0,"",VLOOKUP($A128,'Annex 2 EHV charges'!$A:$O,9,FALSE)),"")</f>
        <v>3.07</v>
      </c>
      <c r="G128" s="169">
        <f>IFERROR(IF(VLOOKUP($A128,'Annex 2 EHV charges'!$A:$O,10,FALSE)=0,"",VLOOKUP($A128,'Annex 2 EHV charges'!$A:$O,10,FALSE)),"")</f>
        <v>3.06</v>
      </c>
      <c r="H128" s="169">
        <f>IFERROR(IF(VLOOKUP($A128,'Annex 2 EHV charges'!$A:$O,11,FALSE)=0,"",VLOOKUP($A128,'Annex 2 EHV charges'!$A:$O,11,FALSE)),"")</f>
        <v>3.06</v>
      </c>
    </row>
    <row r="129" spans="1:8" x14ac:dyDescent="0.2">
      <c r="A129" s="165" t="str">
        <f t="array" ref="A129">IFERROR(INDEX('Annex 2 EHV charges'!$A$11:$A$260, MATCH(0, IF(ISBLANK('Annex 2 EHV charges'!$A$11:$A$260),1, COUNTIF(A$4:$A128, 'Annex 2 EHV charges'!$A$11:$A$260)), 0)),"")</f>
        <v>New Import 2</v>
      </c>
      <c r="B129" s="165" t="str">
        <f>IF($A129="","",VLOOKUP($A129,'Annex 2 EHV charges'!$A:$O,2,0))</f>
        <v>New Import 2</v>
      </c>
      <c r="C129" s="166" t="str">
        <f>IF($A129="","",VLOOKUP($A129,'Annex 2 EHV charges'!$A:$O,3,0))</f>
        <v>New Import 2</v>
      </c>
      <c r="D129" s="165" t="str">
        <f>IF($A129="","",VLOOKUP($A129,'Annex 2 EHV charges'!$A:$O,7,0))</f>
        <v>Bryn Cyrnau Isaf</v>
      </c>
      <c r="E129" s="167">
        <f>IFERROR(IF(VLOOKUP($A129,'Annex 2 EHV charges'!$A:$O,8,FALSE)=0,"",VLOOKUP($A129,'Annex 2 EHV charges'!$A:$O,8,FALSE)),"")</f>
        <v>1.407</v>
      </c>
      <c r="F129" s="168">
        <f>IFERROR(IF(VLOOKUP($A129,'Annex 2 EHV charges'!$A:$O,9,FALSE)=0,"",VLOOKUP($A129,'Annex 2 EHV charges'!$A:$O,9,FALSE)),"")</f>
        <v>4.17</v>
      </c>
      <c r="G129" s="169">
        <f>IFERROR(IF(VLOOKUP($A129,'Annex 2 EHV charges'!$A:$O,10,FALSE)=0,"",VLOOKUP($A129,'Annex 2 EHV charges'!$A:$O,10,FALSE)),"")</f>
        <v>3.93</v>
      </c>
      <c r="H129" s="169">
        <f>IFERROR(IF(VLOOKUP($A129,'Annex 2 EHV charges'!$A:$O,11,FALSE)=0,"",VLOOKUP($A129,'Annex 2 EHV charges'!$A:$O,11,FALSE)),"")</f>
        <v>3.93</v>
      </c>
    </row>
    <row r="130" spans="1:8" x14ac:dyDescent="0.2">
      <c r="A130" s="165" t="str">
        <f t="array" ref="A130">IFERROR(INDEX('Annex 2 EHV charges'!$A$11:$A$260, MATCH(0, IF(ISBLANK('Annex 2 EHV charges'!$A$11:$A$260),1, COUNTIF(A$4:$A129, 'Annex 2 EHV charges'!$A$11:$A$260)), 0)),"")</f>
        <v>New Import 3</v>
      </c>
      <c r="B130" s="165" t="str">
        <f>IF($A130="","",VLOOKUP($A130,'Annex 2 EHV charges'!$A:$O,2,0))</f>
        <v>New Import 3</v>
      </c>
      <c r="C130" s="166" t="str">
        <f>IF($A130="","",VLOOKUP($A130,'Annex 2 EHV charges'!$A:$O,3,0))</f>
        <v>New Import 3</v>
      </c>
      <c r="D130" s="165" t="str">
        <f>IF($A130="","",VLOOKUP($A130,'Annex 2 EHV charges'!$A:$O,7,0))</f>
        <v>Lower House farm</v>
      </c>
      <c r="E130" s="167">
        <f>IFERROR(IF(VLOOKUP($A130,'Annex 2 EHV charges'!$A:$O,8,FALSE)=0,"",VLOOKUP($A130,'Annex 2 EHV charges'!$A:$O,8,FALSE)),"")</f>
        <v>1.752</v>
      </c>
      <c r="F130" s="168">
        <f>IFERROR(IF(VLOOKUP($A130,'Annex 2 EHV charges'!$A:$O,9,FALSE)=0,"",VLOOKUP($A130,'Annex 2 EHV charges'!$A:$O,9,FALSE)),"")</f>
        <v>20.34</v>
      </c>
      <c r="G130" s="169">
        <f>IFERROR(IF(VLOOKUP($A130,'Annex 2 EHV charges'!$A:$O,10,FALSE)=0,"",VLOOKUP($A130,'Annex 2 EHV charges'!$A:$O,10,FALSE)),"")</f>
        <v>3.71</v>
      </c>
      <c r="H130" s="169">
        <f>IFERROR(IF(VLOOKUP($A130,'Annex 2 EHV charges'!$A:$O,11,FALSE)=0,"",VLOOKUP($A130,'Annex 2 EHV charges'!$A:$O,11,FALSE)),"")</f>
        <v>3.71</v>
      </c>
    </row>
    <row r="131" spans="1:8" x14ac:dyDescent="0.2">
      <c r="A131" s="165" t="str">
        <f t="array" ref="A131">IFERROR(INDEX('Annex 2 EHV charges'!$A$11:$A$260, MATCH(0, IF(ISBLANK('Annex 2 EHV charges'!$A$11:$A$260),1, COUNTIF(A$4:$A130, 'Annex 2 EHV charges'!$A$11:$A$260)), 0)),"")</f>
        <v>New Import 4</v>
      </c>
      <c r="B131" s="165" t="str">
        <f>IF($A131="","",VLOOKUP($A131,'Annex 2 EHV charges'!$A:$O,2,0))</f>
        <v>New Import 4</v>
      </c>
      <c r="C131" s="166" t="str">
        <f>IF($A131="","",VLOOKUP($A131,'Annex 2 EHV charges'!$A:$O,3,0))</f>
        <v>New Import 4</v>
      </c>
      <c r="D131" s="165" t="str">
        <f>IF($A131="","",VLOOKUP($A131,'Annex 2 EHV charges'!$A:$O,7,0))</f>
        <v>North Tenement</v>
      </c>
      <c r="E131" s="167">
        <f>IFERROR(IF(VLOOKUP($A131,'Annex 2 EHV charges'!$A:$O,8,FALSE)=0,"",VLOOKUP($A131,'Annex 2 EHV charges'!$A:$O,8,FALSE)),"")</f>
        <v>4.6210000000000004</v>
      </c>
      <c r="F131" s="168">
        <f>IFERROR(IF(VLOOKUP($A131,'Annex 2 EHV charges'!$A:$O,9,FALSE)=0,"",VLOOKUP($A131,'Annex 2 EHV charges'!$A:$O,9,FALSE)),"")</f>
        <v>6.29</v>
      </c>
      <c r="G131" s="169">
        <f>IFERROR(IF(VLOOKUP($A131,'Annex 2 EHV charges'!$A:$O,10,FALSE)=0,"",VLOOKUP($A131,'Annex 2 EHV charges'!$A:$O,10,FALSE)),"")</f>
        <v>3.37</v>
      </c>
      <c r="H131" s="169">
        <f>IFERROR(IF(VLOOKUP($A131,'Annex 2 EHV charges'!$A:$O,11,FALSE)=0,"",VLOOKUP($A131,'Annex 2 EHV charges'!$A:$O,11,FALSE)),"")</f>
        <v>3.37</v>
      </c>
    </row>
    <row r="132" spans="1:8" x14ac:dyDescent="0.2">
      <c r="A132" s="165" t="str">
        <f t="array" ref="A132">IFERROR(INDEX('Annex 2 EHV charges'!$A$11:$A$260, MATCH(0, IF(ISBLANK('Annex 2 EHV charges'!$A$11:$A$260),1, COUNTIF(A$4:$A131, 'Annex 2 EHV charges'!$A$11:$A$260)), 0)),"")</f>
        <v>New Import 5</v>
      </c>
      <c r="B132" s="165" t="str">
        <f>IF($A132="","",VLOOKUP($A132,'Annex 2 EHV charges'!$A:$O,2,0))</f>
        <v>New Import 5</v>
      </c>
      <c r="C132" s="166" t="str">
        <f>IF($A132="","",VLOOKUP($A132,'Annex 2 EHV charges'!$A:$O,3,0))</f>
        <v>New Import 5</v>
      </c>
      <c r="D132" s="165" t="str">
        <f>IF($A132="","",VLOOKUP($A132,'Annex 2 EHV charges'!$A:$O,7,0))</f>
        <v>Penrin</v>
      </c>
      <c r="E132" s="167" t="str">
        <f>IFERROR(IF(VLOOKUP($A132,'Annex 2 EHV charges'!$A:$O,8,FALSE)=0,"",VLOOKUP($A132,'Annex 2 EHV charges'!$A:$O,8,FALSE)),"")</f>
        <v/>
      </c>
      <c r="F132" s="168">
        <f>IFERROR(IF(VLOOKUP($A132,'Annex 2 EHV charges'!$A:$O,9,FALSE)=0,"",VLOOKUP($A132,'Annex 2 EHV charges'!$A:$O,9,FALSE)),"")</f>
        <v>4.46</v>
      </c>
      <c r="G132" s="169">
        <f>IFERROR(IF(VLOOKUP($A132,'Annex 2 EHV charges'!$A:$O,10,FALSE)=0,"",VLOOKUP($A132,'Annex 2 EHV charges'!$A:$O,10,FALSE)),"")</f>
        <v>3.06</v>
      </c>
      <c r="H132" s="169">
        <f>IFERROR(IF(VLOOKUP($A132,'Annex 2 EHV charges'!$A:$O,11,FALSE)=0,"",VLOOKUP($A132,'Annex 2 EHV charges'!$A:$O,11,FALSE)),"")</f>
        <v>3.06</v>
      </c>
    </row>
    <row r="133" spans="1:8" x14ac:dyDescent="0.2">
      <c r="A133" s="165" t="str">
        <f t="array" ref="A133">IFERROR(INDEX('Annex 2 EHV charges'!$A$11:$A$260, MATCH(0, IF(ISBLANK('Annex 2 EHV charges'!$A$11:$A$260),1, COUNTIF(A$4:$A132, 'Annex 2 EHV charges'!$A$11:$A$260)), 0)),"")</f>
        <v>New Import 6</v>
      </c>
      <c r="B133" s="165" t="str">
        <f>IF($A133="","",VLOOKUP($A133,'Annex 2 EHV charges'!$A:$O,2,0))</f>
        <v>New Import 6</v>
      </c>
      <c r="C133" s="166" t="str">
        <f>IF($A133="","",VLOOKUP($A133,'Annex 2 EHV charges'!$A:$O,3,0))</f>
        <v>New Import 6</v>
      </c>
      <c r="D133" s="165" t="str">
        <f>IF($A133="","",VLOOKUP($A133,'Annex 2 EHV charges'!$A:$O,7,0))</f>
        <v>Whitton Mawr</v>
      </c>
      <c r="E133" s="167" t="str">
        <f>IFERROR(IF(VLOOKUP($A133,'Annex 2 EHV charges'!$A:$O,8,FALSE)=0,"",VLOOKUP($A133,'Annex 2 EHV charges'!$A:$O,8,FALSE)),"")</f>
        <v/>
      </c>
      <c r="F133" s="168">
        <f>IFERROR(IF(VLOOKUP($A133,'Annex 2 EHV charges'!$A:$O,9,FALSE)=0,"",VLOOKUP($A133,'Annex 2 EHV charges'!$A:$O,9,FALSE)),"")</f>
        <v>8.81</v>
      </c>
      <c r="G133" s="169">
        <f>IFERROR(IF(VLOOKUP($A133,'Annex 2 EHV charges'!$A:$O,10,FALSE)=0,"",VLOOKUP($A133,'Annex 2 EHV charges'!$A:$O,10,FALSE)),"")</f>
        <v>3.99</v>
      </c>
      <c r="H133" s="169">
        <f>IFERROR(IF(VLOOKUP($A133,'Annex 2 EHV charges'!$A:$O,11,FALSE)=0,"",VLOOKUP($A133,'Annex 2 EHV charges'!$A:$O,11,FALSE)),"")</f>
        <v>3.99</v>
      </c>
    </row>
    <row r="134" spans="1:8" x14ac:dyDescent="0.2">
      <c r="A134" s="165" t="str">
        <f t="array" ref="A134">IFERROR(INDEX('Annex 2 EHV charges'!$A$11:$A$260, MATCH(0, IF(ISBLANK('Annex 2 EHV charges'!$A$11:$A$260),1, COUNTIF(A$4:$A133, 'Annex 2 EHV charges'!$A$11:$A$260)), 0)),"")</f>
        <v>New Import 7</v>
      </c>
      <c r="B134" s="165" t="str">
        <f>IF($A134="","",VLOOKUP($A134,'Annex 2 EHV charges'!$A:$O,2,0))</f>
        <v>New Import 7</v>
      </c>
      <c r="C134" s="166" t="str">
        <f>IF($A134="","",VLOOKUP($A134,'Annex 2 EHV charges'!$A:$O,3,0))</f>
        <v>New Import 7</v>
      </c>
      <c r="D134" s="165" t="str">
        <f>IF($A134="","",VLOOKUP($A134,'Annex 2 EHV charges'!$A:$O,7,0))</f>
        <v>Gwenlais Uchaf Farm</v>
      </c>
      <c r="E134" s="167" t="str">
        <f>IFERROR(IF(VLOOKUP($A134,'Annex 2 EHV charges'!$A:$O,8,FALSE)=0,"",VLOOKUP($A134,'Annex 2 EHV charges'!$A:$O,8,FALSE)),"")</f>
        <v/>
      </c>
      <c r="F134" s="168">
        <f>IFERROR(IF(VLOOKUP($A134,'Annex 2 EHV charges'!$A:$O,9,FALSE)=0,"",VLOOKUP($A134,'Annex 2 EHV charges'!$A:$O,9,FALSE)),"")</f>
        <v>11.54</v>
      </c>
      <c r="G134" s="169">
        <f>IFERROR(IF(VLOOKUP($A134,'Annex 2 EHV charges'!$A:$O,10,FALSE)=0,"",VLOOKUP($A134,'Annex 2 EHV charges'!$A:$O,10,FALSE)),"")</f>
        <v>3.1</v>
      </c>
      <c r="H134" s="169">
        <f>IFERROR(IF(VLOOKUP($A134,'Annex 2 EHV charges'!$A:$O,11,FALSE)=0,"",VLOOKUP($A134,'Annex 2 EHV charges'!$A:$O,11,FALSE)),"")</f>
        <v>3.1</v>
      </c>
    </row>
    <row r="135" spans="1:8" x14ac:dyDescent="0.2">
      <c r="A135" s="165" t="str">
        <f t="array" ref="A135">IFERROR(INDEX('Annex 2 EHV charges'!$A$11:$A$260, MATCH(0, IF(ISBLANK('Annex 2 EHV charges'!$A$11:$A$260),1, COUNTIF(A$4:$A134, 'Annex 2 EHV charges'!$A$11:$A$260)), 0)),"")</f>
        <v>New Import 8</v>
      </c>
      <c r="B135" s="165" t="str">
        <f>IF($A135="","",VLOOKUP($A135,'Annex 2 EHV charges'!$A:$O,2,0))</f>
        <v>New Import 8</v>
      </c>
      <c r="C135" s="166" t="str">
        <f>IF($A135="","",VLOOKUP($A135,'Annex 2 EHV charges'!$A:$O,3,0))</f>
        <v>New Import 8</v>
      </c>
      <c r="D135" s="165" t="str">
        <f>IF($A135="","",VLOOKUP($A135,'Annex 2 EHV charges'!$A:$O,7,0))</f>
        <v>Mynydd Y Gwrhyd</v>
      </c>
      <c r="E135" s="167">
        <f>IFERROR(IF(VLOOKUP($A135,'Annex 2 EHV charges'!$A:$O,8,FALSE)=0,"",VLOOKUP($A135,'Annex 2 EHV charges'!$A:$O,8,FALSE)),"")</f>
        <v>0.126</v>
      </c>
      <c r="F135" s="168">
        <f>IFERROR(IF(VLOOKUP($A135,'Annex 2 EHV charges'!$A:$O,9,FALSE)=0,"",VLOOKUP($A135,'Annex 2 EHV charges'!$A:$O,9,FALSE)),"")</f>
        <v>13.03</v>
      </c>
      <c r="G135" s="169">
        <f>IFERROR(IF(VLOOKUP($A135,'Annex 2 EHV charges'!$A:$O,10,FALSE)=0,"",VLOOKUP($A135,'Annex 2 EHV charges'!$A:$O,10,FALSE)),"")</f>
        <v>1.77</v>
      </c>
      <c r="H135" s="169">
        <f>IFERROR(IF(VLOOKUP($A135,'Annex 2 EHV charges'!$A:$O,11,FALSE)=0,"",VLOOKUP($A135,'Annex 2 EHV charges'!$A:$O,11,FALSE)),"")</f>
        <v>1.77</v>
      </c>
    </row>
    <row r="136" spans="1:8" x14ac:dyDescent="0.2">
      <c r="A136" s="165" t="str">
        <f t="array" ref="A136">IFERROR(INDEX('Annex 2 EHV charges'!$A$11:$A$260, MATCH(0, IF(ISBLANK('Annex 2 EHV charges'!$A$11:$A$260),1, COUNTIF(A$4:$A135, 'Annex 2 EHV charges'!$A$11:$A$260)), 0)),"")</f>
        <v>New Import 9</v>
      </c>
      <c r="B136" s="165" t="str">
        <f>IF($A136="","",VLOOKUP($A136,'Annex 2 EHV charges'!$A:$O,2,0))</f>
        <v>New Import 9</v>
      </c>
      <c r="C136" s="166" t="str">
        <f>IF($A136="","",VLOOKUP($A136,'Annex 2 EHV charges'!$A:$O,3,0))</f>
        <v>New Import 9</v>
      </c>
      <c r="D136" s="165" t="str">
        <f>IF($A136="","",VLOOKUP($A136,'Annex 2 EHV charges'!$A:$O,7,0))</f>
        <v>Hafod Y Dafal #2</v>
      </c>
      <c r="E136" s="167">
        <f>IFERROR(IF(VLOOKUP($A136,'Annex 2 EHV charges'!$A:$O,8,FALSE)=0,"",VLOOKUP($A136,'Annex 2 EHV charges'!$A:$O,8,FALSE)),"")</f>
        <v>6.5000000000000002E-2</v>
      </c>
      <c r="F136" s="168">
        <f>IFERROR(IF(VLOOKUP($A136,'Annex 2 EHV charges'!$A:$O,9,FALSE)=0,"",VLOOKUP($A136,'Annex 2 EHV charges'!$A:$O,9,FALSE)),"")</f>
        <v>13.81</v>
      </c>
      <c r="G136" s="169">
        <f>IFERROR(IF(VLOOKUP($A136,'Annex 2 EHV charges'!$A:$O,10,FALSE)=0,"",VLOOKUP($A136,'Annex 2 EHV charges'!$A:$O,10,FALSE)),"")</f>
        <v>3.06</v>
      </c>
      <c r="H136" s="169">
        <f>IFERROR(IF(VLOOKUP($A136,'Annex 2 EHV charges'!$A:$O,11,FALSE)=0,"",VLOOKUP($A136,'Annex 2 EHV charges'!$A:$O,11,FALSE)),"")</f>
        <v>3.06</v>
      </c>
    </row>
    <row r="137" spans="1:8" ht="25.5" x14ac:dyDescent="0.2">
      <c r="A137" s="165" t="str">
        <f t="array" ref="A137">IFERROR(INDEX('Annex 2 EHV charges'!$A$11:$A$260, MATCH(0, IF(ISBLANK('Annex 2 EHV charges'!$A$11:$A$260),1, COUNTIF(A$4:$A136, 'Annex 2 EHV charges'!$A$11:$A$260)), 0)),"")</f>
        <v>New Import 10</v>
      </c>
      <c r="B137" s="165" t="str">
        <f>IF($A137="","",VLOOKUP($A137,'Annex 2 EHV charges'!$A:$O,2,0))</f>
        <v>New Import 10</v>
      </c>
      <c r="C137" s="166" t="str">
        <f>IF($A137="","",VLOOKUP($A137,'Annex 2 EHV charges'!$A:$O,3,0))</f>
        <v>New Import 10</v>
      </c>
      <c r="D137" s="165" t="str">
        <f>IF($A137="","",VLOOKUP($A137,'Annex 2 EHV charges'!$A:$O,7,0))</f>
        <v>Maesgwyn PV</v>
      </c>
      <c r="E137" s="167">
        <f>IFERROR(IF(VLOOKUP($A137,'Annex 2 EHV charges'!$A:$O,8,FALSE)=0,"",VLOOKUP($A137,'Annex 2 EHV charges'!$A:$O,8,FALSE)),"")</f>
        <v>0.127</v>
      </c>
      <c r="F137" s="168">
        <f>IFERROR(IF(VLOOKUP($A137,'Annex 2 EHV charges'!$A:$O,9,FALSE)=0,"",VLOOKUP($A137,'Annex 2 EHV charges'!$A:$O,9,FALSE)),"")</f>
        <v>8.39</v>
      </c>
      <c r="G137" s="169">
        <f>IFERROR(IF(VLOOKUP($A137,'Annex 2 EHV charges'!$A:$O,10,FALSE)=0,"",VLOOKUP($A137,'Annex 2 EHV charges'!$A:$O,10,FALSE)),"")</f>
        <v>3.48</v>
      </c>
      <c r="H137" s="169">
        <f>IFERROR(IF(VLOOKUP($A137,'Annex 2 EHV charges'!$A:$O,11,FALSE)=0,"",VLOOKUP($A137,'Annex 2 EHV charges'!$A:$O,11,FALSE)),"")</f>
        <v>3.48</v>
      </c>
    </row>
    <row r="138" spans="1:8" ht="25.5" x14ac:dyDescent="0.2">
      <c r="A138" s="165" t="str">
        <f t="array" ref="A138">IFERROR(INDEX('Annex 2 EHV charges'!$A$11:$A$260, MATCH(0, IF(ISBLANK('Annex 2 EHV charges'!$A$11:$A$260),1, COUNTIF(A$4:$A137, 'Annex 2 EHV charges'!$A$11:$A$260)), 0)),"")</f>
        <v>New Import 11</v>
      </c>
      <c r="B138" s="165" t="str">
        <f>IF($A138="","",VLOOKUP($A138,'Annex 2 EHV charges'!$A:$O,2,0))</f>
        <v>New Import 11</v>
      </c>
      <c r="C138" s="166" t="str">
        <f>IF($A138="","",VLOOKUP($A138,'Annex 2 EHV charges'!$A:$O,3,0))</f>
        <v>New Import 11</v>
      </c>
      <c r="D138" s="165" t="str">
        <f>IF($A138="","",VLOOKUP($A138,'Annex 2 EHV charges'!$A:$O,7,0))</f>
        <v>Pencefnarda Uchaf Farm</v>
      </c>
      <c r="E138" s="167" t="str">
        <f>IFERROR(IF(VLOOKUP($A138,'Annex 2 EHV charges'!$A:$O,8,FALSE)=0,"",VLOOKUP($A138,'Annex 2 EHV charges'!$A:$O,8,FALSE)),"")</f>
        <v/>
      </c>
      <c r="F138" s="168">
        <f>IFERROR(IF(VLOOKUP($A138,'Annex 2 EHV charges'!$A:$O,9,FALSE)=0,"",VLOOKUP($A138,'Annex 2 EHV charges'!$A:$O,9,FALSE)),"")</f>
        <v>2.67</v>
      </c>
      <c r="G138" s="169">
        <f>IFERROR(IF(VLOOKUP($A138,'Annex 2 EHV charges'!$A:$O,10,FALSE)=0,"",VLOOKUP($A138,'Annex 2 EHV charges'!$A:$O,10,FALSE)),"")</f>
        <v>3.14</v>
      </c>
      <c r="H138" s="169">
        <f>IFERROR(IF(VLOOKUP($A138,'Annex 2 EHV charges'!$A:$O,11,FALSE)=0,"",VLOOKUP($A138,'Annex 2 EHV charges'!$A:$O,11,FALSE)),"")</f>
        <v>3.14</v>
      </c>
    </row>
    <row r="139" spans="1:8" ht="25.5" x14ac:dyDescent="0.2">
      <c r="A139" s="165" t="str">
        <f t="array" ref="A139">IFERROR(INDEX('Annex 2 EHV charges'!$A$11:$A$260, MATCH(0, IF(ISBLANK('Annex 2 EHV charges'!$A$11:$A$260),1, COUNTIF(A$4:$A138, 'Annex 2 EHV charges'!$A$11:$A$260)), 0)),"")</f>
        <v>New Import 12</v>
      </c>
      <c r="B139" s="165" t="str">
        <f>IF($A139="","",VLOOKUP($A139,'Annex 2 EHV charges'!$A:$O,2,0))</f>
        <v>New Import 12</v>
      </c>
      <c r="C139" s="166" t="str">
        <f>IF($A139="","",VLOOKUP($A139,'Annex 2 EHV charges'!$A:$O,3,0))</f>
        <v>New Import 12</v>
      </c>
      <c r="D139" s="165" t="str">
        <f>IF($A139="","",VLOOKUP($A139,'Annex 2 EHV charges'!$A:$O,7,0))</f>
        <v>Rhewl Farm</v>
      </c>
      <c r="E139" s="167">
        <f>IFERROR(IF(VLOOKUP($A139,'Annex 2 EHV charges'!$A:$O,8,FALSE)=0,"",VLOOKUP($A139,'Annex 2 EHV charges'!$A:$O,8,FALSE)),"")</f>
        <v>0.17899999999999999</v>
      </c>
      <c r="F139" s="168">
        <f>IFERROR(IF(VLOOKUP($A139,'Annex 2 EHV charges'!$A:$O,9,FALSE)=0,"",VLOOKUP($A139,'Annex 2 EHV charges'!$A:$O,9,FALSE)),"")</f>
        <v>4.32</v>
      </c>
      <c r="G139" s="169">
        <f>IFERROR(IF(VLOOKUP($A139,'Annex 2 EHV charges'!$A:$O,10,FALSE)=0,"",VLOOKUP($A139,'Annex 2 EHV charges'!$A:$O,10,FALSE)),"")</f>
        <v>3.24</v>
      </c>
      <c r="H139" s="169">
        <f>IFERROR(IF(VLOOKUP($A139,'Annex 2 EHV charges'!$A:$O,11,FALSE)=0,"",VLOOKUP($A139,'Annex 2 EHV charges'!$A:$O,11,FALSE)),"")</f>
        <v>3.24</v>
      </c>
    </row>
    <row r="140" spans="1:8" ht="25.5" x14ac:dyDescent="0.2">
      <c r="A140" s="165" t="str">
        <f t="array" ref="A140">IFERROR(INDEX('Annex 2 EHV charges'!$A$11:$A$260, MATCH(0, IF(ISBLANK('Annex 2 EHV charges'!$A$11:$A$260),1, COUNTIF(A$4:$A139, 'Annex 2 EHV charges'!$A$11:$A$260)), 0)),"")</f>
        <v>New Import 13</v>
      </c>
      <c r="B140" s="165" t="str">
        <f>IF($A140="","",VLOOKUP($A140,'Annex 2 EHV charges'!$A:$O,2,0))</f>
        <v>New Import 13</v>
      </c>
      <c r="C140" s="166" t="str">
        <f>IF($A140="","",VLOOKUP($A140,'Annex 2 EHV charges'!$A:$O,3,0))</f>
        <v>New Import 13</v>
      </c>
      <c r="D140" s="165" t="str">
        <f>IF($A140="","",VLOOKUP($A140,'Annex 2 EHV charges'!$A:$O,7,0))</f>
        <v>Rosedew Farm</v>
      </c>
      <c r="E140" s="167" t="str">
        <f>IFERROR(IF(VLOOKUP($A140,'Annex 2 EHV charges'!$A:$O,8,FALSE)=0,"",VLOOKUP($A140,'Annex 2 EHV charges'!$A:$O,8,FALSE)),"")</f>
        <v/>
      </c>
      <c r="F140" s="168">
        <f>IFERROR(IF(VLOOKUP($A140,'Annex 2 EHV charges'!$A:$O,9,FALSE)=0,"",VLOOKUP($A140,'Annex 2 EHV charges'!$A:$O,9,FALSE)),"")</f>
        <v>9.3699999999999992</v>
      </c>
      <c r="G140" s="169">
        <f>IFERROR(IF(VLOOKUP($A140,'Annex 2 EHV charges'!$A:$O,10,FALSE)=0,"",VLOOKUP($A140,'Annex 2 EHV charges'!$A:$O,10,FALSE)),"")</f>
        <v>3.25</v>
      </c>
      <c r="H140" s="169">
        <f>IFERROR(IF(VLOOKUP($A140,'Annex 2 EHV charges'!$A:$O,11,FALSE)=0,"",VLOOKUP($A140,'Annex 2 EHV charges'!$A:$O,11,FALSE)),"")</f>
        <v>3.25</v>
      </c>
    </row>
    <row r="141" spans="1:8" ht="25.5" x14ac:dyDescent="0.2">
      <c r="A141" s="165" t="str">
        <f t="array" ref="A141">IFERROR(INDEX('Annex 2 EHV charges'!$A$11:$A$260, MATCH(0, IF(ISBLANK('Annex 2 EHV charges'!$A$11:$A$260),1, COUNTIF(A$4:$A140, 'Annex 2 EHV charges'!$A$11:$A$260)), 0)),"")</f>
        <v>New Import 14</v>
      </c>
      <c r="B141" s="165" t="str">
        <f>IF($A141="","",VLOOKUP($A141,'Annex 2 EHV charges'!$A:$O,2,0))</f>
        <v>New Import 14</v>
      </c>
      <c r="C141" s="166" t="str">
        <f>IF($A141="","",VLOOKUP($A141,'Annex 2 EHV charges'!$A:$O,3,0))</f>
        <v>New Import 14</v>
      </c>
      <c r="D141" s="165" t="str">
        <f>IF($A141="","",VLOOKUP($A141,'Annex 2 EHV charges'!$A:$O,7,0))</f>
        <v>Tir Lan</v>
      </c>
      <c r="E141" s="167" t="str">
        <f>IFERROR(IF(VLOOKUP($A141,'Annex 2 EHV charges'!$A:$O,8,FALSE)=0,"",VLOOKUP($A141,'Annex 2 EHV charges'!$A:$O,8,FALSE)),"")</f>
        <v/>
      </c>
      <c r="F141" s="168">
        <f>IFERROR(IF(VLOOKUP($A141,'Annex 2 EHV charges'!$A:$O,9,FALSE)=0,"",VLOOKUP($A141,'Annex 2 EHV charges'!$A:$O,9,FALSE)),"")</f>
        <v>2.88</v>
      </c>
      <c r="G141" s="169">
        <f>IFERROR(IF(VLOOKUP($A141,'Annex 2 EHV charges'!$A:$O,10,FALSE)=0,"",VLOOKUP($A141,'Annex 2 EHV charges'!$A:$O,10,FALSE)),"")</f>
        <v>2.44</v>
      </c>
      <c r="H141" s="169">
        <f>IFERROR(IF(VLOOKUP($A141,'Annex 2 EHV charges'!$A:$O,11,FALSE)=0,"",VLOOKUP($A141,'Annex 2 EHV charges'!$A:$O,11,FALSE)),"")</f>
        <v>2.44</v>
      </c>
    </row>
    <row r="142" spans="1:8" ht="25.5" x14ac:dyDescent="0.2">
      <c r="A142" s="165" t="str">
        <f t="array" ref="A142">IFERROR(INDEX('Annex 2 EHV charges'!$A$11:$A$260, MATCH(0, IF(ISBLANK('Annex 2 EHV charges'!$A$11:$A$260),1, COUNTIF(A$4:$A141, 'Annex 2 EHV charges'!$A$11:$A$260)), 0)),"")</f>
        <v>New Import 15</v>
      </c>
      <c r="B142" s="165" t="str">
        <f>IF($A142="","",VLOOKUP($A142,'Annex 2 EHV charges'!$A:$O,2,0))</f>
        <v>New Import 15</v>
      </c>
      <c r="C142" s="166" t="str">
        <f>IF($A142="","",VLOOKUP($A142,'Annex 2 EHV charges'!$A:$O,3,0))</f>
        <v>New Import 15</v>
      </c>
      <c r="D142" s="165" t="str">
        <f>IF($A142="","",VLOOKUP($A142,'Annex 2 EHV charges'!$A:$O,7,0))</f>
        <v>Tythegston</v>
      </c>
      <c r="E142" s="167">
        <f>IFERROR(IF(VLOOKUP($A142,'Annex 2 EHV charges'!$A:$O,8,FALSE)=0,"",VLOOKUP($A142,'Annex 2 EHV charges'!$A:$O,8,FALSE)),"")</f>
        <v>2.0960000000000001</v>
      </c>
      <c r="F142" s="168">
        <f>IFERROR(IF(VLOOKUP($A142,'Annex 2 EHV charges'!$A:$O,9,FALSE)=0,"",VLOOKUP($A142,'Annex 2 EHV charges'!$A:$O,9,FALSE)),"")</f>
        <v>92.87</v>
      </c>
      <c r="G142" s="169">
        <f>IFERROR(IF(VLOOKUP($A142,'Annex 2 EHV charges'!$A:$O,10,FALSE)=0,"",VLOOKUP($A142,'Annex 2 EHV charges'!$A:$O,10,FALSE)),"")</f>
        <v>2.48</v>
      </c>
      <c r="H142" s="169">
        <f>IFERROR(IF(VLOOKUP($A142,'Annex 2 EHV charges'!$A:$O,11,FALSE)=0,"",VLOOKUP($A142,'Annex 2 EHV charges'!$A:$O,11,FALSE)),"")</f>
        <v>2.48</v>
      </c>
    </row>
    <row r="143" spans="1:8" ht="25.5" x14ac:dyDescent="0.2">
      <c r="A143" s="165" t="str">
        <f t="array" ref="A143">IFERROR(INDEX('Annex 2 EHV charges'!$A$11:$A$260, MATCH(0, IF(ISBLANK('Annex 2 EHV charges'!$A$11:$A$260),1, COUNTIF(A$4:$A142, 'Annex 2 EHV charges'!$A$11:$A$260)), 0)),"")</f>
        <v>New Import 16</v>
      </c>
      <c r="B143" s="165" t="str">
        <f>IF($A143="","",VLOOKUP($A143,'Annex 2 EHV charges'!$A:$O,2,0))</f>
        <v>New Import 16</v>
      </c>
      <c r="C143" s="166" t="str">
        <f>IF($A143="","",VLOOKUP($A143,'Annex 2 EHV charges'!$A:$O,3,0))</f>
        <v>New Import 16</v>
      </c>
      <c r="D143" s="165" t="str">
        <f>IF($A143="","",VLOOKUP($A143,'Annex 2 EHV charges'!$A:$O,7,0))</f>
        <v>ABERAMAN 33kV GEN</v>
      </c>
      <c r="E143" s="167" t="str">
        <f>IFERROR(IF(VLOOKUP($A143,'Annex 2 EHV charges'!$A:$O,8,FALSE)=0,"",VLOOKUP($A143,'Annex 2 EHV charges'!$A:$O,8,FALSE)),"")</f>
        <v/>
      </c>
      <c r="F143" s="168" t="str">
        <f>IFERROR(IF(VLOOKUP($A143,'Annex 2 EHV charges'!$A:$O,9,FALSE)=0,"",VLOOKUP($A143,'Annex 2 EHV charges'!$A:$O,9,FALSE)),"")</f>
        <v/>
      </c>
      <c r="G143" s="169">
        <f>IFERROR(IF(VLOOKUP($A143,'Annex 2 EHV charges'!$A:$O,10,FALSE)=0,"",VLOOKUP($A143,'Annex 2 EHV charges'!$A:$O,10,FALSE)),"")</f>
        <v>3.51</v>
      </c>
      <c r="H143" s="169">
        <f>IFERROR(IF(VLOOKUP($A143,'Annex 2 EHV charges'!$A:$O,11,FALSE)=0,"",VLOOKUP($A143,'Annex 2 EHV charges'!$A:$O,11,FALSE)),"")</f>
        <v>3.51</v>
      </c>
    </row>
    <row r="144" spans="1:8" ht="25.5" x14ac:dyDescent="0.2">
      <c r="A144" s="165" t="str">
        <f t="array" ref="A144">IFERROR(INDEX('Annex 2 EHV charges'!$A$11:$A$260, MATCH(0, IF(ISBLANK('Annex 2 EHV charges'!$A$11:$A$260),1, COUNTIF(A$4:$A143, 'Annex 2 EHV charges'!$A$11:$A$260)), 0)),"")</f>
        <v>New Import 17</v>
      </c>
      <c r="B144" s="165" t="str">
        <f>IF($A144="","",VLOOKUP($A144,'Annex 2 EHV charges'!$A:$O,2,0))</f>
        <v>New Import 17</v>
      </c>
      <c r="C144" s="166" t="str">
        <f>IF($A144="","",VLOOKUP($A144,'Annex 2 EHV charges'!$A:$O,3,0))</f>
        <v>New Import 17</v>
      </c>
      <c r="D144" s="165" t="str">
        <f>IF($A144="","",VLOOKUP($A144,'Annex 2 EHV charges'!$A:$O,7,0))</f>
        <v>ABERGORKI 33kV GEN</v>
      </c>
      <c r="E144" s="167">
        <f>IFERROR(IF(VLOOKUP($A144,'Annex 2 EHV charges'!$A:$O,8,FALSE)=0,"",VLOOKUP($A144,'Annex 2 EHV charges'!$A:$O,8,FALSE)),"")</f>
        <v>0.13200000000000001</v>
      </c>
      <c r="F144" s="168">
        <f>IFERROR(IF(VLOOKUP($A144,'Annex 2 EHV charges'!$A:$O,9,FALSE)=0,"",VLOOKUP($A144,'Annex 2 EHV charges'!$A:$O,9,FALSE)),"")</f>
        <v>18.899999999999999</v>
      </c>
      <c r="G144" s="169">
        <f>IFERROR(IF(VLOOKUP($A144,'Annex 2 EHV charges'!$A:$O,10,FALSE)=0,"",VLOOKUP($A144,'Annex 2 EHV charges'!$A:$O,10,FALSE)),"")</f>
        <v>2.14</v>
      </c>
      <c r="H144" s="169">
        <f>IFERROR(IF(VLOOKUP($A144,'Annex 2 EHV charges'!$A:$O,11,FALSE)=0,"",VLOOKUP($A144,'Annex 2 EHV charges'!$A:$O,11,FALSE)),"")</f>
        <v>2.14</v>
      </c>
    </row>
    <row r="145" spans="1:8" ht="25.5" x14ac:dyDescent="0.2">
      <c r="A145" s="165" t="str">
        <f t="array" ref="A145">IFERROR(INDEX('Annex 2 EHV charges'!$A$11:$A$260, MATCH(0, IF(ISBLANK('Annex 2 EHV charges'!$A$11:$A$260),1, COUNTIF(A$4:$A144, 'Annex 2 EHV charges'!$A$11:$A$260)), 0)),"")</f>
        <v>New Import 18</v>
      </c>
      <c r="B145" s="165" t="str">
        <f>IF($A145="","",VLOOKUP($A145,'Annex 2 EHV charges'!$A:$O,2,0))</f>
        <v>New Import 18</v>
      </c>
      <c r="C145" s="166" t="str">
        <f>IF($A145="","",VLOOKUP($A145,'Annex 2 EHV charges'!$A:$O,3,0))</f>
        <v>New Import 18</v>
      </c>
      <c r="D145" s="165" t="str">
        <f>IF($A145="","",VLOOKUP($A145,'Annex 2 EHV charges'!$A:$O,7,0))</f>
        <v>BAGLAN #2 33kV GEN</v>
      </c>
      <c r="E145" s="167">
        <f>IFERROR(IF(VLOOKUP($A145,'Annex 2 EHV charges'!$A:$O,8,FALSE)=0,"",VLOOKUP($A145,'Annex 2 EHV charges'!$A:$O,8,FALSE)),"")</f>
        <v>6.0999999999999999E-2</v>
      </c>
      <c r="F145" s="168">
        <f>IFERROR(IF(VLOOKUP($A145,'Annex 2 EHV charges'!$A:$O,9,FALSE)=0,"",VLOOKUP($A145,'Annex 2 EHV charges'!$A:$O,9,FALSE)),"")</f>
        <v>1.39</v>
      </c>
      <c r="G145" s="169">
        <f>IFERROR(IF(VLOOKUP($A145,'Annex 2 EHV charges'!$A:$O,10,FALSE)=0,"",VLOOKUP($A145,'Annex 2 EHV charges'!$A:$O,10,FALSE)),"")</f>
        <v>3.09</v>
      </c>
      <c r="H145" s="169">
        <f>IFERROR(IF(VLOOKUP($A145,'Annex 2 EHV charges'!$A:$O,11,FALSE)=0,"",VLOOKUP($A145,'Annex 2 EHV charges'!$A:$O,11,FALSE)),"")</f>
        <v>3.09</v>
      </c>
    </row>
    <row r="146" spans="1:8" ht="25.5" x14ac:dyDescent="0.2">
      <c r="A146" s="165" t="str">
        <f t="array" ref="A146">IFERROR(INDEX('Annex 2 EHV charges'!$A$11:$A$260, MATCH(0, IF(ISBLANK('Annex 2 EHV charges'!$A$11:$A$260),1, COUNTIF(A$4:$A145, 'Annex 2 EHV charges'!$A$11:$A$260)), 0)),"")</f>
        <v>New Import 19</v>
      </c>
      <c r="B146" s="165" t="str">
        <f>IF($A146="","",VLOOKUP($A146,'Annex 2 EHV charges'!$A:$O,2,0))</f>
        <v>New Import 19</v>
      </c>
      <c r="C146" s="166" t="str">
        <f>IF($A146="","",VLOOKUP($A146,'Annex 2 EHV charges'!$A:$O,3,0))</f>
        <v>New Import 19</v>
      </c>
      <c r="D146" s="165" t="str">
        <f>IF($A146="","",VLOOKUP($A146,'Annex 2 EHV charges'!$A:$O,7,0))</f>
        <v>BARGOED 33V GEN</v>
      </c>
      <c r="E146" s="167">
        <f>IFERROR(IF(VLOOKUP($A146,'Annex 2 EHV charges'!$A:$O,8,FALSE)=0,"",VLOOKUP($A146,'Annex 2 EHV charges'!$A:$O,8,FALSE)),"")</f>
        <v>0.86399999999999999</v>
      </c>
      <c r="F146" s="168">
        <f>IFERROR(IF(VLOOKUP($A146,'Annex 2 EHV charges'!$A:$O,9,FALSE)=0,"",VLOOKUP($A146,'Annex 2 EHV charges'!$A:$O,9,FALSE)),"")</f>
        <v>5.0199999999999996</v>
      </c>
      <c r="G146" s="169">
        <f>IFERROR(IF(VLOOKUP($A146,'Annex 2 EHV charges'!$A:$O,10,FALSE)=0,"",VLOOKUP($A146,'Annex 2 EHV charges'!$A:$O,10,FALSE)),"")</f>
        <v>3.06</v>
      </c>
      <c r="H146" s="169">
        <f>IFERROR(IF(VLOOKUP($A146,'Annex 2 EHV charges'!$A:$O,11,FALSE)=0,"",VLOOKUP($A146,'Annex 2 EHV charges'!$A:$O,11,FALSE)),"")</f>
        <v>3.06</v>
      </c>
    </row>
    <row r="147" spans="1:8" ht="25.5" x14ac:dyDescent="0.2">
      <c r="A147" s="165" t="str">
        <f t="array" ref="A147">IFERROR(INDEX('Annex 2 EHV charges'!$A$11:$A$260, MATCH(0, IF(ISBLANK('Annex 2 EHV charges'!$A$11:$A$260),1, COUNTIF(A$4:$A146, 'Annex 2 EHV charges'!$A$11:$A$260)), 0)),"")</f>
        <v>New Import 20</v>
      </c>
      <c r="B147" s="165" t="str">
        <f>IF($A147="","",VLOOKUP($A147,'Annex 2 EHV charges'!$A:$O,2,0))</f>
        <v>New Import 20</v>
      </c>
      <c r="C147" s="166" t="str">
        <f>IF($A147="","",VLOOKUP($A147,'Annex 2 EHV charges'!$A:$O,3,0))</f>
        <v>New Import 20</v>
      </c>
      <c r="D147" s="165" t="str">
        <f>IF($A147="","",VLOOKUP($A147,'Annex 2 EHV charges'!$A:$O,7,0))</f>
        <v>BARRY DOCK 33kV GEN</v>
      </c>
      <c r="E147" s="167" t="str">
        <f>IFERROR(IF(VLOOKUP($A147,'Annex 2 EHV charges'!$A:$O,8,FALSE)=0,"",VLOOKUP($A147,'Annex 2 EHV charges'!$A:$O,8,FALSE)),"")</f>
        <v/>
      </c>
      <c r="F147" s="168">
        <f>IFERROR(IF(VLOOKUP($A147,'Annex 2 EHV charges'!$A:$O,9,FALSE)=0,"",VLOOKUP($A147,'Annex 2 EHV charges'!$A:$O,9,FALSE)),"")</f>
        <v>29.3</v>
      </c>
      <c r="G147" s="169">
        <f>IFERROR(IF(VLOOKUP($A147,'Annex 2 EHV charges'!$A:$O,10,FALSE)=0,"",VLOOKUP($A147,'Annex 2 EHV charges'!$A:$O,10,FALSE)),"")</f>
        <v>2.36</v>
      </c>
      <c r="H147" s="169">
        <f>IFERROR(IF(VLOOKUP($A147,'Annex 2 EHV charges'!$A:$O,11,FALSE)=0,"",VLOOKUP($A147,'Annex 2 EHV charges'!$A:$O,11,FALSE)),"")</f>
        <v>2.36</v>
      </c>
    </row>
    <row r="148" spans="1:8" ht="25.5" x14ac:dyDescent="0.2">
      <c r="A148" s="165" t="str">
        <f t="array" ref="A148">IFERROR(INDEX('Annex 2 EHV charges'!$A$11:$A$260, MATCH(0, IF(ISBLANK('Annex 2 EHV charges'!$A$11:$A$260),1, COUNTIF(A$4:$A147, 'Annex 2 EHV charges'!$A$11:$A$260)), 0)),"")</f>
        <v>New Import 21</v>
      </c>
      <c r="B148" s="165" t="str">
        <f>IF($A148="","",VLOOKUP($A148,'Annex 2 EHV charges'!$A:$O,2,0))</f>
        <v>New Import 21</v>
      </c>
      <c r="C148" s="166" t="str">
        <f>IF($A148="","",VLOOKUP($A148,'Annex 2 EHV charges'!$A:$O,3,0))</f>
        <v>New Import 21</v>
      </c>
      <c r="D148" s="165" t="str">
        <f>IF($A148="","",VLOOKUP($A148,'Annex 2 EHV charges'!$A:$O,7,0))</f>
        <v>BESTWAY STOR 33kV GEN</v>
      </c>
      <c r="E148" s="167">
        <f>IFERROR(IF(VLOOKUP($A148,'Annex 2 EHV charges'!$A:$O,8,FALSE)=0,"",VLOOKUP($A148,'Annex 2 EHV charges'!$A:$O,8,FALSE)),"")</f>
        <v>7.0000000000000001E-3</v>
      </c>
      <c r="F148" s="168">
        <f>IFERROR(IF(VLOOKUP($A148,'Annex 2 EHV charges'!$A:$O,9,FALSE)=0,"",VLOOKUP($A148,'Annex 2 EHV charges'!$A:$O,9,FALSE)),"")</f>
        <v>32.64</v>
      </c>
      <c r="G148" s="169">
        <f>IFERROR(IF(VLOOKUP($A148,'Annex 2 EHV charges'!$A:$O,10,FALSE)=0,"",VLOOKUP($A148,'Annex 2 EHV charges'!$A:$O,10,FALSE)),"")</f>
        <v>1.8</v>
      </c>
      <c r="H148" s="169">
        <f>IFERROR(IF(VLOOKUP($A148,'Annex 2 EHV charges'!$A:$O,11,FALSE)=0,"",VLOOKUP($A148,'Annex 2 EHV charges'!$A:$O,11,FALSE)),"")</f>
        <v>1.8</v>
      </c>
    </row>
    <row r="149" spans="1:8" ht="25.5" x14ac:dyDescent="0.2">
      <c r="A149" s="165" t="str">
        <f t="array" ref="A149">IFERROR(INDEX('Annex 2 EHV charges'!$A$11:$A$260, MATCH(0, IF(ISBLANK('Annex 2 EHV charges'!$A$11:$A$260),1, COUNTIF(A$4:$A148, 'Annex 2 EHV charges'!$A$11:$A$260)), 0)),"")</f>
        <v>New Import 22</v>
      </c>
      <c r="B149" s="165" t="str">
        <f>IF($A149="","",VLOOKUP($A149,'Annex 2 EHV charges'!$A:$O,2,0))</f>
        <v>New Import 22</v>
      </c>
      <c r="C149" s="166" t="str">
        <f>IF($A149="","",VLOOKUP($A149,'Annex 2 EHV charges'!$A:$O,3,0))</f>
        <v>New Import 22</v>
      </c>
      <c r="D149" s="165" t="str">
        <f>IF($A149="","",VLOOKUP($A149,'Annex 2 EHV charges'!$A:$O,7,0))</f>
        <v>BLAEN BOWI PV 33kV GEN</v>
      </c>
      <c r="E149" s="167">
        <f>IFERROR(IF(VLOOKUP($A149,'Annex 2 EHV charges'!$A:$O,8,FALSE)=0,"",VLOOKUP($A149,'Annex 2 EHV charges'!$A:$O,8,FALSE)),"")</f>
        <v>2.08</v>
      </c>
      <c r="F149" s="168">
        <f>IFERROR(IF(VLOOKUP($A149,'Annex 2 EHV charges'!$A:$O,9,FALSE)=0,"",VLOOKUP($A149,'Annex 2 EHV charges'!$A:$O,9,FALSE)),"")</f>
        <v>1.08</v>
      </c>
      <c r="G149" s="169">
        <f>IFERROR(IF(VLOOKUP($A149,'Annex 2 EHV charges'!$A:$O,10,FALSE)=0,"",VLOOKUP($A149,'Annex 2 EHV charges'!$A:$O,10,FALSE)),"")</f>
        <v>3.85</v>
      </c>
      <c r="H149" s="169">
        <f>IFERROR(IF(VLOOKUP($A149,'Annex 2 EHV charges'!$A:$O,11,FALSE)=0,"",VLOOKUP($A149,'Annex 2 EHV charges'!$A:$O,11,FALSE)),"")</f>
        <v>3.85</v>
      </c>
    </row>
    <row r="150" spans="1:8" ht="25.5" x14ac:dyDescent="0.2">
      <c r="A150" s="165" t="str">
        <f t="array" ref="A150">IFERROR(INDEX('Annex 2 EHV charges'!$A$11:$A$260, MATCH(0, IF(ISBLANK('Annex 2 EHV charges'!$A$11:$A$260),1, COUNTIF(A$4:$A149, 'Annex 2 EHV charges'!$A$11:$A$260)), 0)),"")</f>
        <v>New Import 23</v>
      </c>
      <c r="B150" s="165" t="str">
        <f>IF($A150="","",VLOOKUP($A150,'Annex 2 EHV charges'!$A:$O,2,0))</f>
        <v>New Import 23</v>
      </c>
      <c r="C150" s="166" t="str">
        <f>IF($A150="","",VLOOKUP($A150,'Annex 2 EHV charges'!$A:$O,3,0))</f>
        <v>New Import 23</v>
      </c>
      <c r="D150" s="165" t="str">
        <f>IF($A150="","",VLOOKUP($A150,'Annex 2 EHV charges'!$A:$O,7,0))</f>
        <v>BLAENGWAWR 33kV GEN</v>
      </c>
      <c r="E150" s="167" t="str">
        <f>IFERROR(IF(VLOOKUP($A150,'Annex 2 EHV charges'!$A:$O,8,FALSE)=0,"",VLOOKUP($A150,'Annex 2 EHV charges'!$A:$O,8,FALSE)),"")</f>
        <v/>
      </c>
      <c r="F150" s="168">
        <f>IFERROR(IF(VLOOKUP($A150,'Annex 2 EHV charges'!$A:$O,9,FALSE)=0,"",VLOOKUP($A150,'Annex 2 EHV charges'!$A:$O,9,FALSE)),"")</f>
        <v>273.20999999999998</v>
      </c>
      <c r="G150" s="169">
        <f>IFERROR(IF(VLOOKUP($A150,'Annex 2 EHV charges'!$A:$O,10,FALSE)=0,"",VLOOKUP($A150,'Annex 2 EHV charges'!$A:$O,10,FALSE)),"")</f>
        <v>1.68</v>
      </c>
      <c r="H150" s="169">
        <f>IFERROR(IF(VLOOKUP($A150,'Annex 2 EHV charges'!$A:$O,11,FALSE)=0,"",VLOOKUP($A150,'Annex 2 EHV charges'!$A:$O,11,FALSE)),"")</f>
        <v>1.68</v>
      </c>
    </row>
    <row r="151" spans="1:8" ht="25.5" x14ac:dyDescent="0.2">
      <c r="A151" s="165" t="str">
        <f t="array" ref="A151">IFERROR(INDEX('Annex 2 EHV charges'!$A$11:$A$260, MATCH(0, IF(ISBLANK('Annex 2 EHV charges'!$A$11:$A$260),1, COUNTIF(A$4:$A150, 'Annex 2 EHV charges'!$A$11:$A$260)), 0)),"")</f>
        <v>New Import 24</v>
      </c>
      <c r="B151" s="165" t="str">
        <f>IF($A151="","",VLOOKUP($A151,'Annex 2 EHV charges'!$A:$O,2,0))</f>
        <v>New Import 24</v>
      </c>
      <c r="C151" s="166" t="str">
        <f>IF($A151="","",VLOOKUP($A151,'Annex 2 EHV charges'!$A:$O,3,0))</f>
        <v>New Import 24</v>
      </c>
      <c r="D151" s="165" t="str">
        <f>IF($A151="","",VLOOKUP($A151,'Annex 2 EHV charges'!$A:$O,7,0))</f>
        <v>BRITISH ENERGY 33kV GEN #2</v>
      </c>
      <c r="E151" s="167">
        <f>IFERROR(IF(VLOOKUP($A151,'Annex 2 EHV charges'!$A:$O,8,FALSE)=0,"",VLOOKUP($A151,'Annex 2 EHV charges'!$A:$O,8,FALSE)),"")</f>
        <v>4.8000000000000001E-2</v>
      </c>
      <c r="F151" s="168" t="str">
        <f>IFERROR(IF(VLOOKUP($A151,'Annex 2 EHV charges'!$A:$O,9,FALSE)=0,"",VLOOKUP($A151,'Annex 2 EHV charges'!$A:$O,9,FALSE)),"")</f>
        <v/>
      </c>
      <c r="G151" s="169">
        <f>IFERROR(IF(VLOOKUP($A151,'Annex 2 EHV charges'!$A:$O,10,FALSE)=0,"",VLOOKUP($A151,'Annex 2 EHV charges'!$A:$O,10,FALSE)),"")</f>
        <v>3.53</v>
      </c>
      <c r="H151" s="169">
        <f>IFERROR(IF(VLOOKUP($A151,'Annex 2 EHV charges'!$A:$O,11,FALSE)=0,"",VLOOKUP($A151,'Annex 2 EHV charges'!$A:$O,11,FALSE)),"")</f>
        <v>3.53</v>
      </c>
    </row>
    <row r="152" spans="1:8" ht="25.5" x14ac:dyDescent="0.2">
      <c r="A152" s="165" t="str">
        <f t="array" ref="A152">IFERROR(INDEX('Annex 2 EHV charges'!$A$11:$A$260, MATCH(0, IF(ISBLANK('Annex 2 EHV charges'!$A$11:$A$260),1, COUNTIF(A$4:$A151, 'Annex 2 EHV charges'!$A$11:$A$260)), 0)),"")</f>
        <v>New Import 25</v>
      </c>
      <c r="B152" s="165" t="str">
        <f>IF($A152="","",VLOOKUP($A152,'Annex 2 EHV charges'!$A:$O,2,0))</f>
        <v>New Import 25</v>
      </c>
      <c r="C152" s="166" t="str">
        <f>IF($A152="","",VLOOKUP($A152,'Annex 2 EHV charges'!$A:$O,3,0))</f>
        <v>New Import 25</v>
      </c>
      <c r="D152" s="165" t="str">
        <f>IF($A152="","",VLOOKUP($A152,'Annex 2 EHV charges'!$A:$O,7,0))</f>
        <v>BRITON FERRY STOR 33kV GEN #2</v>
      </c>
      <c r="E152" s="167">
        <f>IFERROR(IF(VLOOKUP($A152,'Annex 2 EHV charges'!$A:$O,8,FALSE)=0,"",VLOOKUP($A152,'Annex 2 EHV charges'!$A:$O,8,FALSE)),"")</f>
        <v>6.0999999999999999E-2</v>
      </c>
      <c r="F152" s="168" t="str">
        <f>IFERROR(IF(VLOOKUP($A152,'Annex 2 EHV charges'!$A:$O,9,FALSE)=0,"",VLOOKUP($A152,'Annex 2 EHV charges'!$A:$O,9,FALSE)),"")</f>
        <v/>
      </c>
      <c r="G152" s="169">
        <f>IFERROR(IF(VLOOKUP($A152,'Annex 2 EHV charges'!$A:$O,10,FALSE)=0,"",VLOOKUP($A152,'Annex 2 EHV charges'!$A:$O,10,FALSE)),"")</f>
        <v>1.73</v>
      </c>
      <c r="H152" s="169">
        <f>IFERROR(IF(VLOOKUP($A152,'Annex 2 EHV charges'!$A:$O,11,FALSE)=0,"",VLOOKUP($A152,'Annex 2 EHV charges'!$A:$O,11,FALSE)),"")</f>
        <v>1.73</v>
      </c>
    </row>
    <row r="153" spans="1:8" ht="25.5" x14ac:dyDescent="0.2">
      <c r="A153" s="165" t="str">
        <f t="array" ref="A153">IFERROR(INDEX('Annex 2 EHV charges'!$A$11:$A$260, MATCH(0, IF(ISBLANK('Annex 2 EHV charges'!$A$11:$A$260),1, COUNTIF(A$4:$A152, 'Annex 2 EHV charges'!$A$11:$A$260)), 0)),"")</f>
        <v>New Import 26</v>
      </c>
      <c r="B153" s="165" t="str">
        <f>IF($A153="","",VLOOKUP($A153,'Annex 2 EHV charges'!$A:$O,2,0))</f>
        <v>New Import 26</v>
      </c>
      <c r="C153" s="166" t="str">
        <f>IF($A153="","",VLOOKUP($A153,'Annex 2 EHV charges'!$A:$O,3,0))</f>
        <v>New Import 26</v>
      </c>
      <c r="D153" s="165" t="str">
        <f>IF($A153="","",VLOOKUP($A153,'Annex 2 EHV charges'!$A:$O,7,0))</f>
        <v>BRYN HENLLYS 33kV GEN</v>
      </c>
      <c r="E153" s="167">
        <f>IFERROR(IF(VLOOKUP($A153,'Annex 2 EHV charges'!$A:$O,8,FALSE)=0,"",VLOOKUP($A153,'Annex 2 EHV charges'!$A:$O,8,FALSE)),"")</f>
        <v>0.127</v>
      </c>
      <c r="F153" s="168">
        <f>IFERROR(IF(VLOOKUP($A153,'Annex 2 EHV charges'!$A:$O,9,FALSE)=0,"",VLOOKUP($A153,'Annex 2 EHV charges'!$A:$O,9,FALSE)),"")</f>
        <v>14.95</v>
      </c>
      <c r="G153" s="169">
        <f>IFERROR(IF(VLOOKUP($A153,'Annex 2 EHV charges'!$A:$O,10,FALSE)=0,"",VLOOKUP($A153,'Annex 2 EHV charges'!$A:$O,10,FALSE)),"")</f>
        <v>3.15</v>
      </c>
      <c r="H153" s="169">
        <f>IFERROR(IF(VLOOKUP($A153,'Annex 2 EHV charges'!$A:$O,11,FALSE)=0,"",VLOOKUP($A153,'Annex 2 EHV charges'!$A:$O,11,FALSE)),"")</f>
        <v>3.15</v>
      </c>
    </row>
    <row r="154" spans="1:8" ht="25.5" x14ac:dyDescent="0.2">
      <c r="A154" s="165" t="str">
        <f t="array" ref="A154">IFERROR(INDEX('Annex 2 EHV charges'!$A$11:$A$260, MATCH(0, IF(ISBLANK('Annex 2 EHV charges'!$A$11:$A$260),1, COUNTIF(A$4:$A153, 'Annex 2 EHV charges'!$A$11:$A$260)), 0)),"")</f>
        <v>New Import 27</v>
      </c>
      <c r="B154" s="165" t="str">
        <f>IF($A154="","",VLOOKUP($A154,'Annex 2 EHV charges'!$A:$O,2,0))</f>
        <v>New Import 27</v>
      </c>
      <c r="C154" s="166" t="str">
        <f>IF($A154="","",VLOOKUP($A154,'Annex 2 EHV charges'!$A:$O,3,0))</f>
        <v>New Import 27</v>
      </c>
      <c r="D154" s="165" t="str">
        <f>IF($A154="","",VLOOKUP($A154,'Annex 2 EHV charges'!$A:$O,7,0))</f>
        <v>CASTELL DDU 33kV GEN</v>
      </c>
      <c r="E154" s="167" t="str">
        <f>IFERROR(IF(VLOOKUP($A154,'Annex 2 EHV charges'!$A:$O,8,FALSE)=0,"",VLOOKUP($A154,'Annex 2 EHV charges'!$A:$O,8,FALSE)),"")</f>
        <v/>
      </c>
      <c r="F154" s="168">
        <f>IFERROR(IF(VLOOKUP($A154,'Annex 2 EHV charges'!$A:$O,9,FALSE)=0,"",VLOOKUP($A154,'Annex 2 EHV charges'!$A:$O,9,FALSE)),"")</f>
        <v>0.48</v>
      </c>
      <c r="G154" s="169">
        <f>IFERROR(IF(VLOOKUP($A154,'Annex 2 EHV charges'!$A:$O,10,FALSE)=0,"",VLOOKUP($A154,'Annex 2 EHV charges'!$A:$O,10,FALSE)),"")</f>
        <v>5.74</v>
      </c>
      <c r="H154" s="169">
        <f>IFERROR(IF(VLOOKUP($A154,'Annex 2 EHV charges'!$A:$O,11,FALSE)=0,"",VLOOKUP($A154,'Annex 2 EHV charges'!$A:$O,11,FALSE)),"")</f>
        <v>5.74</v>
      </c>
    </row>
    <row r="155" spans="1:8" ht="25.5" x14ac:dyDescent="0.2">
      <c r="A155" s="165" t="str">
        <f t="array" ref="A155">IFERROR(INDEX('Annex 2 EHV charges'!$A$11:$A$260, MATCH(0, IF(ISBLANK('Annex 2 EHV charges'!$A$11:$A$260),1, COUNTIF(A$4:$A154, 'Annex 2 EHV charges'!$A$11:$A$260)), 0)),"")</f>
        <v>New Import 28</v>
      </c>
      <c r="B155" s="165" t="str">
        <f>IF($A155="","",VLOOKUP($A155,'Annex 2 EHV charges'!$A:$O,2,0))</f>
        <v>New Import 28</v>
      </c>
      <c r="C155" s="166" t="str">
        <f>IF($A155="","",VLOOKUP($A155,'Annex 2 EHV charges'!$A:$O,3,0))</f>
        <v>New Import 28</v>
      </c>
      <c r="D155" s="165" t="str">
        <f>IF($A155="","",VLOOKUP($A155,'Annex 2 EHV charges'!$A:$O,7,0))</f>
        <v>CEFN  CRIBWR 33kV GEN</v>
      </c>
      <c r="E155" s="167" t="str">
        <f>IFERROR(IF(VLOOKUP($A155,'Annex 2 EHV charges'!$A:$O,8,FALSE)=0,"",VLOOKUP($A155,'Annex 2 EHV charges'!$A:$O,8,FALSE)),"")</f>
        <v/>
      </c>
      <c r="F155" s="168">
        <f>IFERROR(IF(VLOOKUP($A155,'Annex 2 EHV charges'!$A:$O,9,FALSE)=0,"",VLOOKUP($A155,'Annex 2 EHV charges'!$A:$O,9,FALSE)),"")</f>
        <v>11.89</v>
      </c>
      <c r="G155" s="169">
        <f>IFERROR(IF(VLOOKUP($A155,'Annex 2 EHV charges'!$A:$O,10,FALSE)=0,"",VLOOKUP($A155,'Annex 2 EHV charges'!$A:$O,10,FALSE)),"")</f>
        <v>3.06</v>
      </c>
      <c r="H155" s="169">
        <f>IFERROR(IF(VLOOKUP($A155,'Annex 2 EHV charges'!$A:$O,11,FALSE)=0,"",VLOOKUP($A155,'Annex 2 EHV charges'!$A:$O,11,FALSE)),"")</f>
        <v>3.06</v>
      </c>
    </row>
    <row r="156" spans="1:8" ht="25.5" x14ac:dyDescent="0.2">
      <c r="A156" s="165" t="str">
        <f t="array" ref="A156">IFERROR(INDEX('Annex 2 EHV charges'!$A$11:$A$260, MATCH(0, IF(ISBLANK('Annex 2 EHV charges'!$A$11:$A$260),1, COUNTIF(A$4:$A155, 'Annex 2 EHV charges'!$A$11:$A$260)), 0)),"")</f>
        <v>New Import 29</v>
      </c>
      <c r="B156" s="165" t="str">
        <f>IF($A156="","",VLOOKUP($A156,'Annex 2 EHV charges'!$A:$O,2,0))</f>
        <v>New Import 29</v>
      </c>
      <c r="C156" s="166" t="str">
        <f>IF($A156="","",VLOOKUP($A156,'Annex 2 EHV charges'!$A:$O,3,0))</f>
        <v>New Import 29</v>
      </c>
      <c r="D156" s="165" t="str">
        <f>IF($A156="","",VLOOKUP($A156,'Annex 2 EHV charges'!$A:$O,7,0))</f>
        <v>COCKETT VALLEY 33kV GEN</v>
      </c>
      <c r="E156" s="167">
        <f>IFERROR(IF(VLOOKUP($A156,'Annex 2 EHV charges'!$A:$O,8,FALSE)=0,"",VLOOKUP($A156,'Annex 2 EHV charges'!$A:$O,8,FALSE)),"")</f>
        <v>0.245</v>
      </c>
      <c r="F156" s="168">
        <f>IFERROR(IF(VLOOKUP($A156,'Annex 2 EHV charges'!$A:$O,9,FALSE)=0,"",VLOOKUP($A156,'Annex 2 EHV charges'!$A:$O,9,FALSE)),"")</f>
        <v>2.74</v>
      </c>
      <c r="G156" s="169">
        <f>IFERROR(IF(VLOOKUP($A156,'Annex 2 EHV charges'!$A:$O,10,FALSE)=0,"",VLOOKUP($A156,'Annex 2 EHV charges'!$A:$O,10,FALSE)),"")</f>
        <v>3.21</v>
      </c>
      <c r="H156" s="169">
        <f>IFERROR(IF(VLOOKUP($A156,'Annex 2 EHV charges'!$A:$O,11,FALSE)=0,"",VLOOKUP($A156,'Annex 2 EHV charges'!$A:$O,11,FALSE)),"")</f>
        <v>3.21</v>
      </c>
    </row>
    <row r="157" spans="1:8" ht="25.5" x14ac:dyDescent="0.2">
      <c r="A157" s="165" t="str">
        <f t="array" ref="A157">IFERROR(INDEX('Annex 2 EHV charges'!$A$11:$A$260, MATCH(0, IF(ISBLANK('Annex 2 EHV charges'!$A$11:$A$260),1, COUNTIF(A$4:$A156, 'Annex 2 EHV charges'!$A$11:$A$260)), 0)),"")</f>
        <v>New Import 30</v>
      </c>
      <c r="B157" s="165" t="str">
        <f>IF($A157="","",VLOOKUP($A157,'Annex 2 EHV charges'!$A:$O,2,0))</f>
        <v>New Import 30</v>
      </c>
      <c r="C157" s="166" t="str">
        <f>IF($A157="","",VLOOKUP($A157,'Annex 2 EHV charges'!$A:$O,3,0))</f>
        <v>New Import 30</v>
      </c>
      <c r="D157" s="165" t="str">
        <f>IF($A157="","",VLOOKUP($A157,'Annex 2 EHV charges'!$A:$O,7,0))</f>
        <v>COITY RD STOR 33kV GEN</v>
      </c>
      <c r="E157" s="167">
        <f>IFERROR(IF(VLOOKUP($A157,'Annex 2 EHV charges'!$A:$O,8,FALSE)=0,"",VLOOKUP($A157,'Annex 2 EHV charges'!$A:$O,8,FALSE)),"")</f>
        <v>2.13</v>
      </c>
      <c r="F157" s="168">
        <f>IFERROR(IF(VLOOKUP($A157,'Annex 2 EHV charges'!$A:$O,9,FALSE)=0,"",VLOOKUP($A157,'Annex 2 EHV charges'!$A:$O,9,FALSE)),"")</f>
        <v>8.65</v>
      </c>
      <c r="G157" s="169">
        <f>IFERROR(IF(VLOOKUP($A157,'Annex 2 EHV charges'!$A:$O,10,FALSE)=0,"",VLOOKUP($A157,'Annex 2 EHV charges'!$A:$O,10,FALSE)),"")</f>
        <v>2.52</v>
      </c>
      <c r="H157" s="169">
        <f>IFERROR(IF(VLOOKUP($A157,'Annex 2 EHV charges'!$A:$O,11,FALSE)=0,"",VLOOKUP($A157,'Annex 2 EHV charges'!$A:$O,11,FALSE)),"")</f>
        <v>2.52</v>
      </c>
    </row>
    <row r="158" spans="1:8" ht="25.5" x14ac:dyDescent="0.2">
      <c r="A158" s="165" t="str">
        <f t="array" ref="A158">IFERROR(INDEX('Annex 2 EHV charges'!$A$11:$A$260, MATCH(0, IF(ISBLANK('Annex 2 EHV charges'!$A$11:$A$260),1, COUNTIF(A$4:$A157, 'Annex 2 EHV charges'!$A$11:$A$260)), 0)),"")</f>
        <v>New Import 31</v>
      </c>
      <c r="B158" s="165" t="str">
        <f>IF($A158="","",VLOOKUP($A158,'Annex 2 EHV charges'!$A:$O,2,0))</f>
        <v>New Import 31</v>
      </c>
      <c r="C158" s="166" t="str">
        <f>IF($A158="","",VLOOKUP($A158,'Annex 2 EHV charges'!$A:$O,3,0))</f>
        <v>New Import 31</v>
      </c>
      <c r="D158" s="165" t="str">
        <f>IF($A158="","",VLOOKUP($A158,'Annex 2 EHV charges'!$A:$O,7,0))</f>
        <v>CRUMLIN 33kV GEN</v>
      </c>
      <c r="E158" s="167">
        <f>IFERROR(IF(VLOOKUP($A158,'Annex 2 EHV charges'!$A:$O,8,FALSE)=0,"",VLOOKUP($A158,'Annex 2 EHV charges'!$A:$O,8,FALSE)),"")</f>
        <v>6.4000000000000001E-2</v>
      </c>
      <c r="F158" s="168">
        <f>IFERROR(IF(VLOOKUP($A158,'Annex 2 EHV charges'!$A:$O,9,FALSE)=0,"",VLOOKUP($A158,'Annex 2 EHV charges'!$A:$O,9,FALSE)),"")</f>
        <v>0.91</v>
      </c>
      <c r="G158" s="169">
        <f>IFERROR(IF(VLOOKUP($A158,'Annex 2 EHV charges'!$A:$O,10,FALSE)=0,"",VLOOKUP($A158,'Annex 2 EHV charges'!$A:$O,10,FALSE)),"")</f>
        <v>1.7</v>
      </c>
      <c r="H158" s="169">
        <f>IFERROR(IF(VLOOKUP($A158,'Annex 2 EHV charges'!$A:$O,11,FALSE)=0,"",VLOOKUP($A158,'Annex 2 EHV charges'!$A:$O,11,FALSE)),"")</f>
        <v>1.7</v>
      </c>
    </row>
    <row r="159" spans="1:8" ht="25.5" x14ac:dyDescent="0.2">
      <c r="A159" s="165" t="str">
        <f t="array" ref="A159">IFERROR(INDEX('Annex 2 EHV charges'!$A$11:$A$260, MATCH(0, IF(ISBLANK('Annex 2 EHV charges'!$A$11:$A$260),1, COUNTIF(A$4:$A158, 'Annex 2 EHV charges'!$A$11:$A$260)), 0)),"")</f>
        <v>New Import 32</v>
      </c>
      <c r="B159" s="165" t="str">
        <f>IF($A159="","",VLOOKUP($A159,'Annex 2 EHV charges'!$A:$O,2,0))</f>
        <v>New Import 32</v>
      </c>
      <c r="C159" s="166" t="str">
        <f>IF($A159="","",VLOOKUP($A159,'Annex 2 EHV charges'!$A:$O,3,0))</f>
        <v>New Import 32</v>
      </c>
      <c r="D159" s="165" t="str">
        <f>IF($A159="","",VLOOKUP($A159,'Annex 2 EHV charges'!$A:$O,7,0))</f>
        <v>DERWYN FM 33kV GEN</v>
      </c>
      <c r="E159" s="167" t="str">
        <f>IFERROR(IF(VLOOKUP($A159,'Annex 2 EHV charges'!$A:$O,8,FALSE)=0,"",VLOOKUP($A159,'Annex 2 EHV charges'!$A:$O,8,FALSE)),"")</f>
        <v/>
      </c>
      <c r="F159" s="168">
        <f>IFERROR(IF(VLOOKUP($A159,'Annex 2 EHV charges'!$A:$O,9,FALSE)=0,"",VLOOKUP($A159,'Annex 2 EHV charges'!$A:$O,9,FALSE)),"")</f>
        <v>7.94</v>
      </c>
      <c r="G159" s="169">
        <f>IFERROR(IF(VLOOKUP($A159,'Annex 2 EHV charges'!$A:$O,10,FALSE)=0,"",VLOOKUP($A159,'Annex 2 EHV charges'!$A:$O,10,FALSE)),"")</f>
        <v>4.04</v>
      </c>
      <c r="H159" s="169">
        <f>IFERROR(IF(VLOOKUP($A159,'Annex 2 EHV charges'!$A:$O,11,FALSE)=0,"",VLOOKUP($A159,'Annex 2 EHV charges'!$A:$O,11,FALSE)),"")</f>
        <v>4.04</v>
      </c>
    </row>
    <row r="160" spans="1:8" ht="25.5" x14ac:dyDescent="0.2">
      <c r="A160" s="165" t="str">
        <f t="array" ref="A160">IFERROR(INDEX('Annex 2 EHV charges'!$A$11:$A$260, MATCH(0, IF(ISBLANK('Annex 2 EHV charges'!$A$11:$A$260),1, COUNTIF(A$4:$A159, 'Annex 2 EHV charges'!$A$11:$A$260)), 0)),"")</f>
        <v>New Import 33</v>
      </c>
      <c r="B160" s="165" t="str">
        <f>IF($A160="","",VLOOKUP($A160,'Annex 2 EHV charges'!$A:$O,2,0))</f>
        <v>New Import 33</v>
      </c>
      <c r="C160" s="166" t="str">
        <f>IF($A160="","",VLOOKUP($A160,'Annex 2 EHV charges'!$A:$O,3,0))</f>
        <v>New Import 33</v>
      </c>
      <c r="D160" s="165" t="str">
        <f>IF($A160="","",VLOOKUP($A160,'Annex 2 EHV charges'!$A:$O,7,0))</f>
        <v>DOWLAIS STOR 33kV GEN #2</v>
      </c>
      <c r="E160" s="167">
        <f>IFERROR(IF(VLOOKUP($A160,'Annex 2 EHV charges'!$A:$O,8,FALSE)=0,"",VLOOKUP($A160,'Annex 2 EHV charges'!$A:$O,8,FALSE)),"")</f>
        <v>0.83799999999999997</v>
      </c>
      <c r="F160" s="168" t="str">
        <f>IFERROR(IF(VLOOKUP($A160,'Annex 2 EHV charges'!$A:$O,9,FALSE)=0,"",VLOOKUP($A160,'Annex 2 EHV charges'!$A:$O,9,FALSE)),"")</f>
        <v/>
      </c>
      <c r="G160" s="169">
        <f>IFERROR(IF(VLOOKUP($A160,'Annex 2 EHV charges'!$A:$O,10,FALSE)=0,"",VLOOKUP($A160,'Annex 2 EHV charges'!$A:$O,10,FALSE)),"")</f>
        <v>1.7</v>
      </c>
      <c r="H160" s="169">
        <f>IFERROR(IF(VLOOKUP($A160,'Annex 2 EHV charges'!$A:$O,11,FALSE)=0,"",VLOOKUP($A160,'Annex 2 EHV charges'!$A:$O,11,FALSE)),"")</f>
        <v>1.7</v>
      </c>
    </row>
    <row r="161" spans="1:8" ht="25.5" x14ac:dyDescent="0.2">
      <c r="A161" s="165" t="str">
        <f t="array" ref="A161">IFERROR(INDEX('Annex 2 EHV charges'!$A$11:$A$260, MATCH(0, IF(ISBLANK('Annex 2 EHV charges'!$A$11:$A$260),1, COUNTIF(A$4:$A160, 'Annex 2 EHV charges'!$A$11:$A$260)), 0)),"")</f>
        <v>New Import 34</v>
      </c>
      <c r="B161" s="165" t="str">
        <f>IF($A161="","",VLOOKUP($A161,'Annex 2 EHV charges'!$A:$O,2,0))</f>
        <v>New Import 34</v>
      </c>
      <c r="C161" s="166" t="str">
        <f>IF($A161="","",VLOOKUP($A161,'Annex 2 EHV charges'!$A:$O,3,0))</f>
        <v>New Import 34</v>
      </c>
      <c r="D161" s="165" t="str">
        <f>IF($A161="","",VLOOKUP($A161,'Annex 2 EHV charges'!$A:$O,7,0))</f>
        <v>HIRWAUN GE 33kV GEN</v>
      </c>
      <c r="E161" s="167">
        <f>IFERROR(IF(VLOOKUP($A161,'Annex 2 EHV charges'!$A:$O,8,FALSE)=0,"",VLOOKUP($A161,'Annex 2 EHV charges'!$A:$O,8,FALSE)),"")</f>
        <v>0.13200000000000001</v>
      </c>
      <c r="F161" s="168">
        <f>IFERROR(IF(VLOOKUP($A161,'Annex 2 EHV charges'!$A:$O,9,FALSE)=0,"",VLOOKUP($A161,'Annex 2 EHV charges'!$A:$O,9,FALSE)),"")</f>
        <v>64.3</v>
      </c>
      <c r="G161" s="169">
        <f>IFERROR(IF(VLOOKUP($A161,'Annex 2 EHV charges'!$A:$O,10,FALSE)=0,"",VLOOKUP($A161,'Annex 2 EHV charges'!$A:$O,10,FALSE)),"")</f>
        <v>2.36</v>
      </c>
      <c r="H161" s="169">
        <f>IFERROR(IF(VLOOKUP($A161,'Annex 2 EHV charges'!$A:$O,11,FALSE)=0,"",VLOOKUP($A161,'Annex 2 EHV charges'!$A:$O,11,FALSE)),"")</f>
        <v>2.36</v>
      </c>
    </row>
    <row r="162" spans="1:8" ht="25.5" x14ac:dyDescent="0.2">
      <c r="A162" s="165" t="str">
        <f t="array" ref="A162">IFERROR(INDEX('Annex 2 EHV charges'!$A$11:$A$260, MATCH(0, IF(ISBLANK('Annex 2 EHV charges'!$A$11:$A$260),1, COUNTIF(A$4:$A161, 'Annex 2 EHV charges'!$A$11:$A$260)), 0)),"")</f>
        <v>New Import 35</v>
      </c>
      <c r="B162" s="165" t="str">
        <f>IF($A162="","",VLOOKUP($A162,'Annex 2 EHV charges'!$A:$O,2,0))</f>
        <v>New Import 35</v>
      </c>
      <c r="C162" s="166" t="str">
        <f>IF($A162="","",VLOOKUP($A162,'Annex 2 EHV charges'!$A:$O,3,0))</f>
        <v>New Import 35</v>
      </c>
      <c r="D162" s="165" t="str">
        <f>IF($A162="","",VLOOKUP($A162,'Annex 2 EHV charges'!$A:$O,7,0))</f>
        <v>HOME FM 33kV GEN</v>
      </c>
      <c r="E162" s="167" t="str">
        <f>IFERROR(IF(VLOOKUP($A162,'Annex 2 EHV charges'!$A:$O,8,FALSE)=0,"",VLOOKUP($A162,'Annex 2 EHV charges'!$A:$O,8,FALSE)),"")</f>
        <v/>
      </c>
      <c r="F162" s="168">
        <f>IFERROR(IF(VLOOKUP($A162,'Annex 2 EHV charges'!$A:$O,9,FALSE)=0,"",VLOOKUP($A162,'Annex 2 EHV charges'!$A:$O,9,FALSE)),"")</f>
        <v>11.58</v>
      </c>
      <c r="G162" s="169">
        <f>IFERROR(IF(VLOOKUP($A162,'Annex 2 EHV charges'!$A:$O,10,FALSE)=0,"",VLOOKUP($A162,'Annex 2 EHV charges'!$A:$O,10,FALSE)),"")</f>
        <v>1.21</v>
      </c>
      <c r="H162" s="169">
        <f>IFERROR(IF(VLOOKUP($A162,'Annex 2 EHV charges'!$A:$O,11,FALSE)=0,"",VLOOKUP($A162,'Annex 2 EHV charges'!$A:$O,11,FALSE)),"")</f>
        <v>1.21</v>
      </c>
    </row>
    <row r="163" spans="1:8" ht="25.5" x14ac:dyDescent="0.2">
      <c r="A163" s="165" t="str">
        <f t="array" ref="A163">IFERROR(INDEX('Annex 2 EHV charges'!$A$11:$A$260, MATCH(0, IF(ISBLANK('Annex 2 EHV charges'!$A$11:$A$260),1, COUNTIF(A$4:$A162, 'Annex 2 EHV charges'!$A$11:$A$260)), 0)),"")</f>
        <v>New Import 36</v>
      </c>
      <c r="B163" s="165" t="str">
        <f>IF($A163="","",VLOOKUP($A163,'Annex 2 EHV charges'!$A:$O,2,0))</f>
        <v>New Import 36</v>
      </c>
      <c r="C163" s="166" t="str">
        <f>IF($A163="","",VLOOKUP($A163,'Annex 2 EHV charges'!$A:$O,3,0))</f>
        <v>New Import 36</v>
      </c>
      <c r="D163" s="165" t="str">
        <f>IF($A163="","",VLOOKUP($A163,'Annex 2 EHV charges'!$A:$O,7,0))</f>
        <v>LLANCADLE 33kV GEN</v>
      </c>
      <c r="E163" s="167" t="str">
        <f>IFERROR(IF(VLOOKUP($A163,'Annex 2 EHV charges'!$A:$O,8,FALSE)=0,"",VLOOKUP($A163,'Annex 2 EHV charges'!$A:$O,8,FALSE)),"")</f>
        <v/>
      </c>
      <c r="F163" s="168">
        <f>IFERROR(IF(VLOOKUP($A163,'Annex 2 EHV charges'!$A:$O,9,FALSE)=0,"",VLOOKUP($A163,'Annex 2 EHV charges'!$A:$O,9,FALSE)),"")</f>
        <v>0.41</v>
      </c>
      <c r="G163" s="169">
        <f>IFERROR(IF(VLOOKUP($A163,'Annex 2 EHV charges'!$A:$O,10,FALSE)=0,"",VLOOKUP($A163,'Annex 2 EHV charges'!$A:$O,10,FALSE)),"")</f>
        <v>3.25</v>
      </c>
      <c r="H163" s="169">
        <f>IFERROR(IF(VLOOKUP($A163,'Annex 2 EHV charges'!$A:$O,11,FALSE)=0,"",VLOOKUP($A163,'Annex 2 EHV charges'!$A:$O,11,FALSE)),"")</f>
        <v>3.25</v>
      </c>
    </row>
    <row r="164" spans="1:8" ht="25.5" x14ac:dyDescent="0.2">
      <c r="A164" s="165" t="str">
        <f t="array" ref="A164">IFERROR(INDEX('Annex 2 EHV charges'!$A$11:$A$260, MATCH(0, IF(ISBLANK('Annex 2 EHV charges'!$A$11:$A$260),1, COUNTIF(A$4:$A163, 'Annex 2 EHV charges'!$A$11:$A$260)), 0)),"")</f>
        <v>New Import 37</v>
      </c>
      <c r="B164" s="165" t="str">
        <f>IF($A164="","",VLOOKUP($A164,'Annex 2 EHV charges'!$A:$O,2,0))</f>
        <v>New Import 37</v>
      </c>
      <c r="C164" s="166" t="str">
        <f>IF($A164="","",VLOOKUP($A164,'Annex 2 EHV charges'!$A:$O,3,0))</f>
        <v>New Import 37</v>
      </c>
      <c r="D164" s="165" t="str">
        <f>IF($A164="","",VLOOKUP($A164,'Annex 2 EHV charges'!$A:$O,7,0))</f>
        <v>LLANWERN FM 132kV GEN</v>
      </c>
      <c r="E164" s="167" t="str">
        <f>IFERROR(IF(VLOOKUP($A164,'Annex 2 EHV charges'!$A:$O,8,FALSE)=0,"",VLOOKUP($A164,'Annex 2 EHV charges'!$A:$O,8,FALSE)),"")</f>
        <v/>
      </c>
      <c r="F164" s="168">
        <f>IFERROR(IF(VLOOKUP($A164,'Annex 2 EHV charges'!$A:$O,9,FALSE)=0,"",VLOOKUP($A164,'Annex 2 EHV charges'!$A:$O,9,FALSE)),"")</f>
        <v>1.31</v>
      </c>
      <c r="G164" s="169">
        <f>IFERROR(IF(VLOOKUP($A164,'Annex 2 EHV charges'!$A:$O,10,FALSE)=0,"",VLOOKUP($A164,'Annex 2 EHV charges'!$A:$O,10,FALSE)),"")</f>
        <v>3.05</v>
      </c>
      <c r="H164" s="169">
        <f>IFERROR(IF(VLOOKUP($A164,'Annex 2 EHV charges'!$A:$O,11,FALSE)=0,"",VLOOKUP($A164,'Annex 2 EHV charges'!$A:$O,11,FALSE)),"")</f>
        <v>3.05</v>
      </c>
    </row>
    <row r="165" spans="1:8" ht="25.5" x14ac:dyDescent="0.2">
      <c r="A165" s="165" t="str">
        <f t="array" ref="A165">IFERROR(INDEX('Annex 2 EHV charges'!$A$11:$A$260, MATCH(0, IF(ISBLANK('Annex 2 EHV charges'!$A$11:$A$260),1, COUNTIF(A$4:$A164, 'Annex 2 EHV charges'!$A$11:$A$260)), 0)),"")</f>
        <v>New Import 38</v>
      </c>
      <c r="B165" s="165" t="str">
        <f>IF($A165="","",VLOOKUP($A165,'Annex 2 EHV charges'!$A:$O,2,0))</f>
        <v>New Import 38</v>
      </c>
      <c r="C165" s="166" t="str">
        <f>IF($A165="","",VLOOKUP($A165,'Annex 2 EHV charges'!$A:$O,3,0))</f>
        <v>New Import 38</v>
      </c>
      <c r="D165" s="165" t="str">
        <f>IF($A165="","",VLOOKUP($A165,'Annex 2 EHV charges'!$A:$O,7,0))</f>
        <v>LLETYMORPHIL 33kV GEN</v>
      </c>
      <c r="E165" s="167" t="str">
        <f>IFERROR(IF(VLOOKUP($A165,'Annex 2 EHV charges'!$A:$O,8,FALSE)=0,"",VLOOKUP($A165,'Annex 2 EHV charges'!$A:$O,8,FALSE)),"")</f>
        <v/>
      </c>
      <c r="F165" s="168">
        <f>IFERROR(IF(VLOOKUP($A165,'Annex 2 EHV charges'!$A:$O,9,FALSE)=0,"",VLOOKUP($A165,'Annex 2 EHV charges'!$A:$O,9,FALSE)),"")</f>
        <v>14.27</v>
      </c>
      <c r="G165" s="169">
        <f>IFERROR(IF(VLOOKUP($A165,'Annex 2 EHV charges'!$A:$O,10,FALSE)=0,"",VLOOKUP($A165,'Annex 2 EHV charges'!$A:$O,10,FALSE)),"")</f>
        <v>4</v>
      </c>
      <c r="H165" s="169">
        <f>IFERROR(IF(VLOOKUP($A165,'Annex 2 EHV charges'!$A:$O,11,FALSE)=0,"",VLOOKUP($A165,'Annex 2 EHV charges'!$A:$O,11,FALSE)),"")</f>
        <v>4</v>
      </c>
    </row>
    <row r="166" spans="1:8" ht="25.5" x14ac:dyDescent="0.2">
      <c r="A166" s="165" t="str">
        <f t="array" ref="A166">IFERROR(INDEX('Annex 2 EHV charges'!$A$11:$A$260, MATCH(0, IF(ISBLANK('Annex 2 EHV charges'!$A$11:$A$260),1, COUNTIF(A$4:$A165, 'Annex 2 EHV charges'!$A$11:$A$260)), 0)),"")</f>
        <v>New Import 39</v>
      </c>
      <c r="B166" s="165" t="str">
        <f>IF($A166="","",VLOOKUP($A166,'Annex 2 EHV charges'!$A:$O,2,0))</f>
        <v>New Import 39</v>
      </c>
      <c r="C166" s="166" t="str">
        <f>IF($A166="","",VLOOKUP($A166,'Annex 2 EHV charges'!$A:$O,3,0))</f>
        <v>New Import 39</v>
      </c>
      <c r="D166" s="165" t="str">
        <f>IF($A166="","",VLOOKUP($A166,'Annex 2 EHV charges'!$A:$O,7,0))</f>
        <v>LLYNFI AFON 66kV GEN</v>
      </c>
      <c r="E166" s="167" t="str">
        <f>IFERROR(IF(VLOOKUP($A166,'Annex 2 EHV charges'!$A:$O,8,FALSE)=0,"",VLOOKUP($A166,'Annex 2 EHV charges'!$A:$O,8,FALSE)),"")</f>
        <v/>
      </c>
      <c r="F166" s="168">
        <f>IFERROR(IF(VLOOKUP($A166,'Annex 2 EHV charges'!$A:$O,9,FALSE)=0,"",VLOOKUP($A166,'Annex 2 EHV charges'!$A:$O,9,FALSE)),"")</f>
        <v>1300.97</v>
      </c>
      <c r="G166" s="169">
        <f>IFERROR(IF(VLOOKUP($A166,'Annex 2 EHV charges'!$A:$O,10,FALSE)=0,"",VLOOKUP($A166,'Annex 2 EHV charges'!$A:$O,10,FALSE)),"")</f>
        <v>1.68</v>
      </c>
      <c r="H166" s="169">
        <f>IFERROR(IF(VLOOKUP($A166,'Annex 2 EHV charges'!$A:$O,11,FALSE)=0,"",VLOOKUP($A166,'Annex 2 EHV charges'!$A:$O,11,FALSE)),"")</f>
        <v>1.68</v>
      </c>
    </row>
    <row r="167" spans="1:8" ht="25.5" x14ac:dyDescent="0.2">
      <c r="A167" s="165" t="str">
        <f t="array" ref="A167">IFERROR(INDEX('Annex 2 EHV charges'!$A$11:$A$260, MATCH(0, IF(ISBLANK('Annex 2 EHV charges'!$A$11:$A$260),1, COUNTIF(A$4:$A166, 'Annex 2 EHV charges'!$A$11:$A$260)), 0)),"")</f>
        <v>New Import 40</v>
      </c>
      <c r="B167" s="165" t="str">
        <f>IF($A167="","",VLOOKUP($A167,'Annex 2 EHV charges'!$A:$O,2,0))</f>
        <v>New Import 40</v>
      </c>
      <c r="C167" s="166" t="str">
        <f>IF($A167="","",VLOOKUP($A167,'Annex 2 EHV charges'!$A:$O,3,0))</f>
        <v>New Import 40</v>
      </c>
      <c r="D167" s="165" t="str">
        <f>IF($A167="","",VLOOKUP($A167,'Annex 2 EHV charges'!$A:$O,7,0))</f>
        <v>MAESEGLWYS FM 33kV GEN</v>
      </c>
      <c r="E167" s="167" t="str">
        <f>IFERROR(IF(VLOOKUP($A167,'Annex 2 EHV charges'!$A:$O,8,FALSE)=0,"",VLOOKUP($A167,'Annex 2 EHV charges'!$A:$O,8,FALSE)),"")</f>
        <v/>
      </c>
      <c r="F167" s="168">
        <f>IFERROR(IF(VLOOKUP($A167,'Annex 2 EHV charges'!$A:$O,9,FALSE)=0,"",VLOOKUP($A167,'Annex 2 EHV charges'!$A:$O,9,FALSE)),"")</f>
        <v>15.41</v>
      </c>
      <c r="G167" s="169">
        <f>IFERROR(IF(VLOOKUP($A167,'Annex 2 EHV charges'!$A:$O,10,FALSE)=0,"",VLOOKUP($A167,'Annex 2 EHV charges'!$A:$O,10,FALSE)),"")</f>
        <v>3.07</v>
      </c>
      <c r="H167" s="169">
        <f>IFERROR(IF(VLOOKUP($A167,'Annex 2 EHV charges'!$A:$O,11,FALSE)=0,"",VLOOKUP($A167,'Annex 2 EHV charges'!$A:$O,11,FALSE)),"")</f>
        <v>3.07</v>
      </c>
    </row>
    <row r="168" spans="1:8" ht="25.5" x14ac:dyDescent="0.2">
      <c r="A168" s="165" t="str">
        <f t="array" ref="A168">IFERROR(INDEX('Annex 2 EHV charges'!$A$11:$A$260, MATCH(0, IF(ISBLANK('Annex 2 EHV charges'!$A$11:$A$260),1, COUNTIF(A$4:$A167, 'Annex 2 EHV charges'!$A$11:$A$260)), 0)),"")</f>
        <v>New Import 41</v>
      </c>
      <c r="B168" s="165" t="str">
        <f>IF($A168="","",VLOOKUP($A168,'Annex 2 EHV charges'!$A:$O,2,0))</f>
        <v>New Import 41</v>
      </c>
      <c r="C168" s="166" t="str">
        <f>IF($A168="","",VLOOKUP($A168,'Annex 2 EHV charges'!$A:$O,3,0))</f>
        <v>New Import 41</v>
      </c>
      <c r="D168" s="165" t="str">
        <f>IF($A168="","",VLOOKUP($A168,'Annex 2 EHV charges'!$A:$O,7,0))</f>
        <v>MANMOEL 33kV GEN</v>
      </c>
      <c r="E168" s="167">
        <f>IFERROR(IF(VLOOKUP($A168,'Annex 2 EHV charges'!$A:$O,8,FALSE)=0,"",VLOOKUP($A168,'Annex 2 EHV charges'!$A:$O,8,FALSE)),"")</f>
        <v>6.5000000000000002E-2</v>
      </c>
      <c r="F168" s="168">
        <f>IFERROR(IF(VLOOKUP($A168,'Annex 2 EHV charges'!$A:$O,9,FALSE)=0,"",VLOOKUP($A168,'Annex 2 EHV charges'!$A:$O,9,FALSE)),"")</f>
        <v>24.46</v>
      </c>
      <c r="G168" s="169">
        <f>IFERROR(IF(VLOOKUP($A168,'Annex 2 EHV charges'!$A:$O,10,FALSE)=0,"",VLOOKUP($A168,'Annex 2 EHV charges'!$A:$O,10,FALSE)),"")</f>
        <v>3.06</v>
      </c>
      <c r="H168" s="169">
        <f>IFERROR(IF(VLOOKUP($A168,'Annex 2 EHV charges'!$A:$O,11,FALSE)=0,"",VLOOKUP($A168,'Annex 2 EHV charges'!$A:$O,11,FALSE)),"")</f>
        <v>3.06</v>
      </c>
    </row>
    <row r="169" spans="1:8" ht="25.5" x14ac:dyDescent="0.2">
      <c r="A169" s="165" t="str">
        <f t="array" ref="A169">IFERROR(INDEX('Annex 2 EHV charges'!$A$11:$A$260, MATCH(0, IF(ISBLANK('Annex 2 EHV charges'!$A$11:$A$260),1, COUNTIF(A$4:$A168, 'Annex 2 EHV charges'!$A$11:$A$260)), 0)),"")</f>
        <v>New Import 42</v>
      </c>
      <c r="B169" s="165" t="str">
        <f>IF($A169="","",VLOOKUP($A169,'Annex 2 EHV charges'!$A:$O,2,0))</f>
        <v>New Import 42</v>
      </c>
      <c r="C169" s="166" t="str">
        <f>IF($A169="","",VLOOKUP($A169,'Annex 2 EHV charges'!$A:$O,3,0))</f>
        <v>New Import 42</v>
      </c>
      <c r="D169" s="165" t="str">
        <f>IF($A169="","",VLOOKUP($A169,'Annex 2 EHV charges'!$A:$O,7,0))</f>
        <v>MANOR FM 66kV GEN</v>
      </c>
      <c r="E169" s="167">
        <f>IFERROR(IF(VLOOKUP($A169,'Annex 2 EHV charges'!$A:$O,8,FALSE)=0,"",VLOOKUP($A169,'Annex 2 EHV charges'!$A:$O,8,FALSE)),"")</f>
        <v>1.6259999999999999</v>
      </c>
      <c r="F169" s="168">
        <f>IFERROR(IF(VLOOKUP($A169,'Annex 2 EHV charges'!$A:$O,9,FALSE)=0,"",VLOOKUP($A169,'Annex 2 EHV charges'!$A:$O,9,FALSE)),"")</f>
        <v>5.74</v>
      </c>
      <c r="G169" s="169">
        <f>IFERROR(IF(VLOOKUP($A169,'Annex 2 EHV charges'!$A:$O,10,FALSE)=0,"",VLOOKUP($A169,'Annex 2 EHV charges'!$A:$O,10,FALSE)),"")</f>
        <v>3.58</v>
      </c>
      <c r="H169" s="169">
        <f>IFERROR(IF(VLOOKUP($A169,'Annex 2 EHV charges'!$A:$O,11,FALSE)=0,"",VLOOKUP($A169,'Annex 2 EHV charges'!$A:$O,11,FALSE)),"")</f>
        <v>3.58</v>
      </c>
    </row>
    <row r="170" spans="1:8" ht="25.5" x14ac:dyDescent="0.2">
      <c r="A170" s="165" t="str">
        <f t="array" ref="A170">IFERROR(INDEX('Annex 2 EHV charges'!$A$11:$A$260, MATCH(0, IF(ISBLANK('Annex 2 EHV charges'!$A$11:$A$260),1, COUNTIF(A$4:$A169, 'Annex 2 EHV charges'!$A$11:$A$260)), 0)),"")</f>
        <v>New Import 43</v>
      </c>
      <c r="B170" s="165" t="str">
        <f>IF($A170="","",VLOOKUP($A170,'Annex 2 EHV charges'!$A:$O,2,0))</f>
        <v>New Import 43</v>
      </c>
      <c r="C170" s="166" t="str">
        <f>IF($A170="","",VLOOKUP($A170,'Annex 2 EHV charges'!$A:$O,3,0))</f>
        <v>New Import 43</v>
      </c>
      <c r="D170" s="165" t="str">
        <f>IF($A170="","",VLOOKUP($A170,'Annex 2 EHV charges'!$A:$O,7,0))</f>
        <v>MELIN COURT 33kV GEN</v>
      </c>
      <c r="E170" s="167">
        <f>IFERROR(IF(VLOOKUP($A170,'Annex 2 EHV charges'!$A:$O,8,FALSE)=0,"",VLOOKUP($A170,'Annex 2 EHV charges'!$A:$O,8,FALSE)),"")</f>
        <v>0.14199999999999999</v>
      </c>
      <c r="F170" s="168">
        <f>IFERROR(IF(VLOOKUP($A170,'Annex 2 EHV charges'!$A:$O,9,FALSE)=0,"",VLOOKUP($A170,'Annex 2 EHV charges'!$A:$O,9,FALSE)),"")</f>
        <v>14.22</v>
      </c>
      <c r="G170" s="169">
        <f>IFERROR(IF(VLOOKUP($A170,'Annex 2 EHV charges'!$A:$O,10,FALSE)=0,"",VLOOKUP($A170,'Annex 2 EHV charges'!$A:$O,10,FALSE)),"")</f>
        <v>4.4000000000000004</v>
      </c>
      <c r="H170" s="169">
        <f>IFERROR(IF(VLOOKUP($A170,'Annex 2 EHV charges'!$A:$O,11,FALSE)=0,"",VLOOKUP($A170,'Annex 2 EHV charges'!$A:$O,11,FALSE)),"")</f>
        <v>4.4000000000000004</v>
      </c>
    </row>
    <row r="171" spans="1:8" ht="25.5" x14ac:dyDescent="0.2">
      <c r="A171" s="165" t="str">
        <f t="array" ref="A171">IFERROR(INDEX('Annex 2 EHV charges'!$A$11:$A$260, MATCH(0, IF(ISBLANK('Annex 2 EHV charges'!$A$11:$A$260),1, COUNTIF(A$4:$A170, 'Annex 2 EHV charges'!$A$11:$A$260)), 0)),"")</f>
        <v>New Import 44</v>
      </c>
      <c r="B171" s="165" t="str">
        <f>IF($A171="","",VLOOKUP($A171,'Annex 2 EHV charges'!$A:$O,2,0))</f>
        <v>New Import 44</v>
      </c>
      <c r="C171" s="166" t="str">
        <f>IF($A171="","",VLOOKUP($A171,'Annex 2 EHV charges'!$A:$O,3,0))</f>
        <v>New Import 44</v>
      </c>
      <c r="D171" s="165" t="str">
        <f>IF($A171="","",VLOOKUP($A171,'Annex 2 EHV charges'!$A:$O,7,0))</f>
        <v>MERTHYR MAWR 33kV GEN</v>
      </c>
      <c r="E171" s="167">
        <f>IFERROR(IF(VLOOKUP($A171,'Annex 2 EHV charges'!$A:$O,8,FALSE)=0,"",VLOOKUP($A171,'Annex 2 EHV charges'!$A:$O,8,FALSE)),"")</f>
        <v>2.52</v>
      </c>
      <c r="F171" s="168">
        <f>IFERROR(IF(VLOOKUP($A171,'Annex 2 EHV charges'!$A:$O,9,FALSE)=0,"",VLOOKUP($A171,'Annex 2 EHV charges'!$A:$O,9,FALSE)),"")</f>
        <v>3.34</v>
      </c>
      <c r="G171" s="169">
        <f>IFERROR(IF(VLOOKUP($A171,'Annex 2 EHV charges'!$A:$O,10,FALSE)=0,"",VLOOKUP($A171,'Annex 2 EHV charges'!$A:$O,10,FALSE)),"")</f>
        <v>3.69</v>
      </c>
      <c r="H171" s="169">
        <f>IFERROR(IF(VLOOKUP($A171,'Annex 2 EHV charges'!$A:$O,11,FALSE)=0,"",VLOOKUP($A171,'Annex 2 EHV charges'!$A:$O,11,FALSE)),"")</f>
        <v>3.69</v>
      </c>
    </row>
    <row r="172" spans="1:8" ht="25.5" x14ac:dyDescent="0.2">
      <c r="A172" s="165" t="str">
        <f t="array" ref="A172">IFERROR(INDEX('Annex 2 EHV charges'!$A$11:$A$260, MATCH(0, IF(ISBLANK('Annex 2 EHV charges'!$A$11:$A$260),1, COUNTIF(A$4:$A171, 'Annex 2 EHV charges'!$A$11:$A$260)), 0)),"")</f>
        <v>New Import 45</v>
      </c>
      <c r="B172" s="165" t="str">
        <f>IF($A172="","",VLOOKUP($A172,'Annex 2 EHV charges'!$A:$O,2,0))</f>
        <v>New Import 45</v>
      </c>
      <c r="C172" s="166" t="str">
        <f>IF($A172="","",VLOOKUP($A172,'Annex 2 EHV charges'!$A:$O,3,0))</f>
        <v>New Import 45</v>
      </c>
      <c r="D172" s="165" t="str">
        <f>IF($A172="","",VLOOKUP($A172,'Annex 2 EHV charges'!$A:$O,7,0))</f>
        <v>MYNYDD BROMBIL 33kV GEN</v>
      </c>
      <c r="E172" s="167">
        <f>IFERROR(IF(VLOOKUP($A172,'Annex 2 EHV charges'!$A:$O,8,FALSE)=0,"",VLOOKUP($A172,'Annex 2 EHV charges'!$A:$O,8,FALSE)),"")</f>
        <v>1.4E-2</v>
      </c>
      <c r="F172" s="168">
        <f>IFERROR(IF(VLOOKUP($A172,'Annex 2 EHV charges'!$A:$O,9,FALSE)=0,"",VLOOKUP($A172,'Annex 2 EHV charges'!$A:$O,9,FALSE)),"")</f>
        <v>35.049999999999997</v>
      </c>
      <c r="G172" s="169">
        <f>IFERROR(IF(VLOOKUP($A172,'Annex 2 EHV charges'!$A:$O,10,FALSE)=0,"",VLOOKUP($A172,'Annex 2 EHV charges'!$A:$O,10,FALSE)),"")</f>
        <v>2.13</v>
      </c>
      <c r="H172" s="169">
        <f>IFERROR(IF(VLOOKUP($A172,'Annex 2 EHV charges'!$A:$O,11,FALSE)=0,"",VLOOKUP($A172,'Annex 2 EHV charges'!$A:$O,11,FALSE)),"")</f>
        <v>2.13</v>
      </c>
    </row>
    <row r="173" spans="1:8" ht="25.5" x14ac:dyDescent="0.2">
      <c r="A173" s="165" t="str">
        <f t="array" ref="A173">IFERROR(INDEX('Annex 2 EHV charges'!$A$11:$A$260, MATCH(0, IF(ISBLANK('Annex 2 EHV charges'!$A$11:$A$260),1, COUNTIF(A$4:$A172, 'Annex 2 EHV charges'!$A$11:$A$260)), 0)),"")</f>
        <v>New Import 46</v>
      </c>
      <c r="B173" s="165" t="str">
        <f>IF($A173="","",VLOOKUP($A173,'Annex 2 EHV charges'!$A:$O,2,0))</f>
        <v>New Import 46</v>
      </c>
      <c r="C173" s="166" t="str">
        <f>IF($A173="","",VLOOKUP($A173,'Annex 2 EHV charges'!$A:$O,3,0))</f>
        <v>New Import 46</v>
      </c>
      <c r="D173" s="165" t="str">
        <f>IF($A173="","",VLOOKUP($A173,'Annex 2 EHV charges'!$A:$O,7,0))</f>
        <v>MYNYDD MARCHYWEL 33kV GEN</v>
      </c>
      <c r="E173" s="167">
        <f>IFERROR(IF(VLOOKUP($A173,'Annex 2 EHV charges'!$A:$O,8,FALSE)=0,"",VLOOKUP($A173,'Annex 2 EHV charges'!$A:$O,8,FALSE)),"")</f>
        <v>0.13200000000000001</v>
      </c>
      <c r="F173" s="168">
        <f>IFERROR(IF(VLOOKUP($A173,'Annex 2 EHV charges'!$A:$O,9,FALSE)=0,"",VLOOKUP($A173,'Annex 2 EHV charges'!$A:$O,9,FALSE)),"")</f>
        <v>17.05</v>
      </c>
      <c r="G173" s="169">
        <f>IFERROR(IF(VLOOKUP($A173,'Annex 2 EHV charges'!$A:$O,10,FALSE)=0,"",VLOOKUP($A173,'Annex 2 EHV charges'!$A:$O,10,FALSE)),"")</f>
        <v>1.77</v>
      </c>
      <c r="H173" s="169">
        <f>IFERROR(IF(VLOOKUP($A173,'Annex 2 EHV charges'!$A:$O,11,FALSE)=0,"",VLOOKUP($A173,'Annex 2 EHV charges'!$A:$O,11,FALSE)),"")</f>
        <v>1.77</v>
      </c>
    </row>
    <row r="174" spans="1:8" ht="25.5" x14ac:dyDescent="0.2">
      <c r="A174" s="165" t="str">
        <f t="array" ref="A174">IFERROR(INDEX('Annex 2 EHV charges'!$A$11:$A$260, MATCH(0, IF(ISBLANK('Annex 2 EHV charges'!$A$11:$A$260),1, COUNTIF(A$4:$A173, 'Annex 2 EHV charges'!$A$11:$A$260)), 0)),"")</f>
        <v>New Import 47</v>
      </c>
      <c r="B174" s="165" t="str">
        <f>IF($A174="","",VLOOKUP($A174,'Annex 2 EHV charges'!$A:$O,2,0))</f>
        <v>New Import 47</v>
      </c>
      <c r="C174" s="166" t="str">
        <f>IF($A174="","",VLOOKUP($A174,'Annex 2 EHV charges'!$A:$O,3,0))</f>
        <v>New Import 47</v>
      </c>
      <c r="D174" s="165" t="str">
        <f>IF($A174="","",VLOOKUP($A174,'Annex 2 EHV charges'!$A:$O,7,0))</f>
        <v>MYNYDD PORTREF 2 33kV GEN</v>
      </c>
      <c r="E174" s="167" t="str">
        <f>IFERROR(IF(VLOOKUP($A174,'Annex 2 EHV charges'!$A:$O,8,FALSE)=0,"",VLOOKUP($A174,'Annex 2 EHV charges'!$A:$O,8,FALSE)),"")</f>
        <v/>
      </c>
      <c r="F174" s="168">
        <f>IFERROR(IF(VLOOKUP($A174,'Annex 2 EHV charges'!$A:$O,9,FALSE)=0,"",VLOOKUP($A174,'Annex 2 EHV charges'!$A:$O,9,FALSE)),"")</f>
        <v>34.1</v>
      </c>
      <c r="G174" s="169">
        <f>IFERROR(IF(VLOOKUP($A174,'Annex 2 EHV charges'!$A:$O,10,FALSE)=0,"",VLOOKUP($A174,'Annex 2 EHV charges'!$A:$O,10,FALSE)),"")</f>
        <v>1.68</v>
      </c>
      <c r="H174" s="169">
        <f>IFERROR(IF(VLOOKUP($A174,'Annex 2 EHV charges'!$A:$O,11,FALSE)=0,"",VLOOKUP($A174,'Annex 2 EHV charges'!$A:$O,11,FALSE)),"")</f>
        <v>1.68</v>
      </c>
    </row>
    <row r="175" spans="1:8" ht="25.5" x14ac:dyDescent="0.2">
      <c r="A175" s="165" t="str">
        <f t="array" ref="A175">IFERROR(INDEX('Annex 2 EHV charges'!$A$11:$A$260, MATCH(0, IF(ISBLANK('Annex 2 EHV charges'!$A$11:$A$260),1, COUNTIF(A$4:$A174, 'Annex 2 EHV charges'!$A$11:$A$260)), 0)),"")</f>
        <v>New Import 48</v>
      </c>
      <c r="B175" s="165" t="str">
        <f>IF($A175="","",VLOOKUP($A175,'Annex 2 EHV charges'!$A:$O,2,0))</f>
        <v>New Import 48</v>
      </c>
      <c r="C175" s="166" t="str">
        <f>IF($A175="","",VLOOKUP($A175,'Annex 2 EHV charges'!$A:$O,3,0))</f>
        <v>New Import 48</v>
      </c>
      <c r="D175" s="165" t="str">
        <f>IF($A175="","",VLOOKUP($A175,'Annex 2 EHV charges'!$A:$O,7,0))</f>
        <v>NANTHENFOEL 33kV GEN</v>
      </c>
      <c r="E175" s="167">
        <f>IFERROR(IF(VLOOKUP($A175,'Annex 2 EHV charges'!$A:$O,8,FALSE)=0,"",VLOOKUP($A175,'Annex 2 EHV charges'!$A:$O,8,FALSE)),"")</f>
        <v>2.5750000000000002</v>
      </c>
      <c r="F175" s="168">
        <f>IFERROR(IF(VLOOKUP($A175,'Annex 2 EHV charges'!$A:$O,9,FALSE)=0,"",VLOOKUP($A175,'Annex 2 EHV charges'!$A:$O,9,FALSE)),"")</f>
        <v>0.61</v>
      </c>
      <c r="G175" s="169">
        <f>IFERROR(IF(VLOOKUP($A175,'Annex 2 EHV charges'!$A:$O,10,FALSE)=0,"",VLOOKUP($A175,'Annex 2 EHV charges'!$A:$O,10,FALSE)),"")</f>
        <v>3.69</v>
      </c>
      <c r="H175" s="169">
        <f>IFERROR(IF(VLOOKUP($A175,'Annex 2 EHV charges'!$A:$O,11,FALSE)=0,"",VLOOKUP($A175,'Annex 2 EHV charges'!$A:$O,11,FALSE)),"")</f>
        <v>3.69</v>
      </c>
    </row>
    <row r="176" spans="1:8" ht="25.5" x14ac:dyDescent="0.2">
      <c r="A176" s="165" t="str">
        <f t="array" ref="A176">IFERROR(INDEX('Annex 2 EHV charges'!$A$11:$A$260, MATCH(0, IF(ISBLANK('Annex 2 EHV charges'!$A$11:$A$260),1, COUNTIF(A$4:$A175, 'Annex 2 EHV charges'!$A$11:$A$260)), 0)),"")</f>
        <v>New Import 49</v>
      </c>
      <c r="B176" s="165" t="str">
        <f>IF($A176="","",VLOOKUP($A176,'Annex 2 EHV charges'!$A:$O,2,0))</f>
        <v>New Import 49</v>
      </c>
      <c r="C176" s="166" t="str">
        <f>IF($A176="","",VLOOKUP($A176,'Annex 2 EHV charges'!$A:$O,3,0))</f>
        <v>New Import 49</v>
      </c>
      <c r="D176" s="165" t="str">
        <f>IF($A176="","",VLOOKUP($A176,'Annex 2 EHV charges'!$A:$O,7,0))</f>
        <v>OGMORE SOLAR 33kV GEN</v>
      </c>
      <c r="E176" s="167">
        <f>IFERROR(IF(VLOOKUP($A176,'Annex 2 EHV charges'!$A:$O,8,FALSE)=0,"",VLOOKUP($A176,'Annex 2 EHV charges'!$A:$O,8,FALSE)),"")</f>
        <v>2.5249999999999999</v>
      </c>
      <c r="F176" s="168">
        <f>IFERROR(IF(VLOOKUP($A176,'Annex 2 EHV charges'!$A:$O,9,FALSE)=0,"",VLOOKUP($A176,'Annex 2 EHV charges'!$A:$O,9,FALSE)),"")</f>
        <v>3.93</v>
      </c>
      <c r="G176" s="169">
        <f>IFERROR(IF(VLOOKUP($A176,'Annex 2 EHV charges'!$A:$O,10,FALSE)=0,"",VLOOKUP($A176,'Annex 2 EHV charges'!$A:$O,10,FALSE)),"")</f>
        <v>3.69</v>
      </c>
      <c r="H176" s="169">
        <f>IFERROR(IF(VLOOKUP($A176,'Annex 2 EHV charges'!$A:$O,11,FALSE)=0,"",VLOOKUP($A176,'Annex 2 EHV charges'!$A:$O,11,FALSE)),"")</f>
        <v>3.69</v>
      </c>
    </row>
    <row r="177" spans="1:8" ht="25.5" x14ac:dyDescent="0.2">
      <c r="A177" s="165" t="str">
        <f t="array" ref="A177">IFERROR(INDEX('Annex 2 EHV charges'!$A$11:$A$260, MATCH(0, IF(ISBLANK('Annex 2 EHV charges'!$A$11:$A$260),1, COUNTIF(A$4:$A176, 'Annex 2 EHV charges'!$A$11:$A$260)), 0)),"")</f>
        <v>New Import 50</v>
      </c>
      <c r="B177" s="165" t="str">
        <f>IF($A177="","",VLOOKUP($A177,'Annex 2 EHV charges'!$A:$O,2,0))</f>
        <v>New Import 50</v>
      </c>
      <c r="C177" s="166" t="str">
        <f>IF($A177="","",VLOOKUP($A177,'Annex 2 EHV charges'!$A:$O,3,0))</f>
        <v>New Import 50</v>
      </c>
      <c r="D177" s="165" t="str">
        <f>IF($A177="","",VLOOKUP($A177,'Annex 2 EHV charges'!$A:$O,7,0))</f>
        <v>PANTYWAL 66kV GEN</v>
      </c>
      <c r="E177" s="167" t="str">
        <f>IFERROR(IF(VLOOKUP($A177,'Annex 2 EHV charges'!$A:$O,8,FALSE)=0,"",VLOOKUP($A177,'Annex 2 EHV charges'!$A:$O,8,FALSE)),"")</f>
        <v/>
      </c>
      <c r="F177" s="168">
        <f>IFERROR(IF(VLOOKUP($A177,'Annex 2 EHV charges'!$A:$O,9,FALSE)=0,"",VLOOKUP($A177,'Annex 2 EHV charges'!$A:$O,9,FALSE)),"")</f>
        <v>1608.79</v>
      </c>
      <c r="G177" s="169">
        <f>IFERROR(IF(VLOOKUP($A177,'Annex 2 EHV charges'!$A:$O,10,FALSE)=0,"",VLOOKUP($A177,'Annex 2 EHV charges'!$A:$O,10,FALSE)),"")</f>
        <v>1.68</v>
      </c>
      <c r="H177" s="169">
        <f>IFERROR(IF(VLOOKUP($A177,'Annex 2 EHV charges'!$A:$O,11,FALSE)=0,"",VLOOKUP($A177,'Annex 2 EHV charges'!$A:$O,11,FALSE)),"")</f>
        <v>1.68</v>
      </c>
    </row>
    <row r="178" spans="1:8" ht="25.5" x14ac:dyDescent="0.2">
      <c r="A178" s="165" t="str">
        <f t="array" ref="A178">IFERROR(INDEX('Annex 2 EHV charges'!$A$11:$A$260, MATCH(0, IF(ISBLANK('Annex 2 EHV charges'!$A$11:$A$260),1, COUNTIF(A$4:$A177, 'Annex 2 EHV charges'!$A$11:$A$260)), 0)),"")</f>
        <v>New Import 51</v>
      </c>
      <c r="B178" s="165" t="str">
        <f>IF($A178="","",VLOOKUP($A178,'Annex 2 EHV charges'!$A:$O,2,0))</f>
        <v>New Import 51</v>
      </c>
      <c r="C178" s="166" t="str">
        <f>IF($A178="","",VLOOKUP($A178,'Annex 2 EHV charges'!$A:$O,3,0))</f>
        <v>New Import 51</v>
      </c>
      <c r="D178" s="165" t="str">
        <f>IF($A178="","",VLOOKUP($A178,'Annex 2 EHV charges'!$A:$O,7,0))</f>
        <v>PEN BRYN OER 33kV GEN</v>
      </c>
      <c r="E178" s="167">
        <f>IFERROR(IF(VLOOKUP($A178,'Annex 2 EHV charges'!$A:$O,8,FALSE)=0,"",VLOOKUP($A178,'Annex 2 EHV charges'!$A:$O,8,FALSE)),"")</f>
        <v>0.86</v>
      </c>
      <c r="F178" s="168">
        <f>IFERROR(IF(VLOOKUP($A178,'Annex 2 EHV charges'!$A:$O,9,FALSE)=0,"",VLOOKUP($A178,'Annex 2 EHV charges'!$A:$O,9,FALSE)),"")</f>
        <v>27.71</v>
      </c>
      <c r="G178" s="169">
        <f>IFERROR(IF(VLOOKUP($A178,'Annex 2 EHV charges'!$A:$O,10,FALSE)=0,"",VLOOKUP($A178,'Annex 2 EHV charges'!$A:$O,10,FALSE)),"")</f>
        <v>1.71</v>
      </c>
      <c r="H178" s="169">
        <f>IFERROR(IF(VLOOKUP($A178,'Annex 2 EHV charges'!$A:$O,11,FALSE)=0,"",VLOOKUP($A178,'Annex 2 EHV charges'!$A:$O,11,FALSE)),"")</f>
        <v>1.71</v>
      </c>
    </row>
    <row r="179" spans="1:8" ht="25.5" x14ac:dyDescent="0.2">
      <c r="A179" s="165" t="str">
        <f t="array" ref="A179">IFERROR(INDEX('Annex 2 EHV charges'!$A$11:$A$260, MATCH(0, IF(ISBLANK('Annex 2 EHV charges'!$A$11:$A$260),1, COUNTIF(A$4:$A178, 'Annex 2 EHV charges'!$A$11:$A$260)), 0)),"")</f>
        <v>New Import 52</v>
      </c>
      <c r="B179" s="165" t="str">
        <f>IF($A179="","",VLOOKUP($A179,'Annex 2 EHV charges'!$A:$O,2,0))</f>
        <v>New Import 52</v>
      </c>
      <c r="C179" s="166" t="str">
        <f>IF($A179="","",VLOOKUP($A179,'Annex 2 EHV charges'!$A:$O,3,0))</f>
        <v>New Import 52</v>
      </c>
      <c r="D179" s="165" t="str">
        <f>IF($A179="","",VLOOKUP($A179,'Annex 2 EHV charges'!$A:$O,7,0))</f>
        <v>PENYGRAIG 33kV GEN</v>
      </c>
      <c r="E179" s="167">
        <f>IFERROR(IF(VLOOKUP($A179,'Annex 2 EHV charges'!$A:$O,8,FALSE)=0,"",VLOOKUP($A179,'Annex 2 EHV charges'!$A:$O,8,FALSE)),"")</f>
        <v>1.867</v>
      </c>
      <c r="F179" s="168">
        <f>IFERROR(IF(VLOOKUP($A179,'Annex 2 EHV charges'!$A:$O,9,FALSE)=0,"",VLOOKUP($A179,'Annex 2 EHV charges'!$A:$O,9,FALSE)),"")</f>
        <v>18.47</v>
      </c>
      <c r="G179" s="169">
        <f>IFERROR(IF(VLOOKUP($A179,'Annex 2 EHV charges'!$A:$O,10,FALSE)=0,"",VLOOKUP($A179,'Annex 2 EHV charges'!$A:$O,10,FALSE)),"")</f>
        <v>6.42</v>
      </c>
      <c r="H179" s="169">
        <f>IFERROR(IF(VLOOKUP($A179,'Annex 2 EHV charges'!$A:$O,11,FALSE)=0,"",VLOOKUP($A179,'Annex 2 EHV charges'!$A:$O,11,FALSE)),"")</f>
        <v>6.42</v>
      </c>
    </row>
    <row r="180" spans="1:8" ht="25.5" x14ac:dyDescent="0.2">
      <c r="A180" s="165" t="str">
        <f t="array" ref="A180">IFERROR(INDEX('Annex 2 EHV charges'!$A$11:$A$260, MATCH(0, IF(ISBLANK('Annex 2 EHV charges'!$A$11:$A$260),1, COUNTIF(A$4:$A179, 'Annex 2 EHV charges'!$A$11:$A$260)), 0)),"")</f>
        <v>New Import 53</v>
      </c>
      <c r="B180" s="165" t="str">
        <f>IF($A180="","",VLOOKUP($A180,'Annex 2 EHV charges'!$A:$O,2,0))</f>
        <v>New Import 53</v>
      </c>
      <c r="C180" s="166" t="str">
        <f>IF($A180="","",VLOOKUP($A180,'Annex 2 EHV charges'!$A:$O,3,0))</f>
        <v>New Import 53</v>
      </c>
      <c r="D180" s="165" t="str">
        <f>IF($A180="","",VLOOKUP($A180,'Annex 2 EHV charges'!$A:$O,7,0))</f>
        <v>PONTYPOOL PK 33kV GEN</v>
      </c>
      <c r="E180" s="167">
        <f>IFERROR(IF(VLOOKUP($A180,'Annex 2 EHV charges'!$A:$O,8,FALSE)=0,"",VLOOKUP($A180,'Annex 2 EHV charges'!$A:$O,8,FALSE)),"")</f>
        <v>6.6000000000000003E-2</v>
      </c>
      <c r="F180" s="168">
        <f>IFERROR(IF(VLOOKUP($A180,'Annex 2 EHV charges'!$A:$O,9,FALSE)=0,"",VLOOKUP($A180,'Annex 2 EHV charges'!$A:$O,9,FALSE)),"")</f>
        <v>2.98</v>
      </c>
      <c r="G180" s="169">
        <f>IFERROR(IF(VLOOKUP($A180,'Annex 2 EHV charges'!$A:$O,10,FALSE)=0,"",VLOOKUP($A180,'Annex 2 EHV charges'!$A:$O,10,FALSE)),"")</f>
        <v>5.7</v>
      </c>
      <c r="H180" s="169">
        <f>IFERROR(IF(VLOOKUP($A180,'Annex 2 EHV charges'!$A:$O,11,FALSE)=0,"",VLOOKUP($A180,'Annex 2 EHV charges'!$A:$O,11,FALSE)),"")</f>
        <v>5.7</v>
      </c>
    </row>
    <row r="181" spans="1:8" ht="25.5" x14ac:dyDescent="0.2">
      <c r="A181" s="165" t="str">
        <f t="array" ref="A181">IFERROR(INDEX('Annex 2 EHV charges'!$A$11:$A$260, MATCH(0, IF(ISBLANK('Annex 2 EHV charges'!$A$11:$A$260),1, COUNTIF(A$4:$A180, 'Annex 2 EHV charges'!$A$11:$A$260)), 0)),"")</f>
        <v>New Import 54</v>
      </c>
      <c r="B181" s="165" t="str">
        <f>IF($A181="","",VLOOKUP($A181,'Annex 2 EHV charges'!$A:$O,2,0))</f>
        <v>New Import 54</v>
      </c>
      <c r="C181" s="166" t="str">
        <f>IF($A181="","",VLOOKUP($A181,'Annex 2 EHV charges'!$A:$O,3,0))</f>
        <v>New Import 54</v>
      </c>
      <c r="D181" s="165" t="str">
        <f>IF($A181="","",VLOOKUP($A181,'Annex 2 EHV charges'!$A:$O,7,0))</f>
        <v>PWLL Y MOR 33kV GEN</v>
      </c>
      <c r="E181" s="167" t="str">
        <f>IFERROR(IF(VLOOKUP($A181,'Annex 2 EHV charges'!$A:$O,8,FALSE)=0,"",VLOOKUP($A181,'Annex 2 EHV charges'!$A:$O,8,FALSE)),"")</f>
        <v/>
      </c>
      <c r="F181" s="168">
        <f>IFERROR(IF(VLOOKUP($A181,'Annex 2 EHV charges'!$A:$O,9,FALSE)=0,"",VLOOKUP($A181,'Annex 2 EHV charges'!$A:$O,9,FALSE)),"")</f>
        <v>6.55</v>
      </c>
      <c r="G181" s="169">
        <f>IFERROR(IF(VLOOKUP($A181,'Annex 2 EHV charges'!$A:$O,10,FALSE)=0,"",VLOOKUP($A181,'Annex 2 EHV charges'!$A:$O,10,FALSE)),"")</f>
        <v>2.2000000000000002</v>
      </c>
      <c r="H181" s="169">
        <f>IFERROR(IF(VLOOKUP($A181,'Annex 2 EHV charges'!$A:$O,11,FALSE)=0,"",VLOOKUP($A181,'Annex 2 EHV charges'!$A:$O,11,FALSE)),"")</f>
        <v>2.2000000000000002</v>
      </c>
    </row>
    <row r="182" spans="1:8" ht="25.5" x14ac:dyDescent="0.2">
      <c r="A182" s="165" t="str">
        <f t="array" ref="A182">IFERROR(INDEX('Annex 2 EHV charges'!$A$11:$A$260, MATCH(0, IF(ISBLANK('Annex 2 EHV charges'!$A$11:$A$260),1, COUNTIF(A$4:$A181, 'Annex 2 EHV charges'!$A$11:$A$260)), 0)),"")</f>
        <v>New Import 55</v>
      </c>
      <c r="B182" s="165" t="str">
        <f>IF($A182="","",VLOOKUP($A182,'Annex 2 EHV charges'!$A:$O,2,0))</f>
        <v>New Import 55</v>
      </c>
      <c r="C182" s="166" t="str">
        <f>IF($A182="","",VLOOKUP($A182,'Annex 2 EHV charges'!$A:$O,3,0))</f>
        <v>New Import 55</v>
      </c>
      <c r="D182" s="165" t="str">
        <f>IF($A182="","",VLOOKUP($A182,'Annex 2 EHV charges'!$A:$O,7,0))</f>
        <v>RASSAU IE 33kV GEN</v>
      </c>
      <c r="E182" s="167">
        <f>IFERROR(IF(VLOOKUP($A182,'Annex 2 EHV charges'!$A:$O,8,FALSE)=0,"",VLOOKUP($A182,'Annex 2 EHV charges'!$A:$O,8,FALSE)),"")</f>
        <v>5.6000000000000001E-2</v>
      </c>
      <c r="F182" s="168">
        <f>IFERROR(IF(VLOOKUP($A182,'Annex 2 EHV charges'!$A:$O,9,FALSE)=0,"",VLOOKUP($A182,'Annex 2 EHV charges'!$A:$O,9,FALSE)),"")</f>
        <v>53.37</v>
      </c>
      <c r="G182" s="169">
        <f>IFERROR(IF(VLOOKUP($A182,'Annex 2 EHV charges'!$A:$O,10,FALSE)=0,"",VLOOKUP($A182,'Annex 2 EHV charges'!$A:$O,10,FALSE)),"")</f>
        <v>2.4500000000000002</v>
      </c>
      <c r="H182" s="169">
        <f>IFERROR(IF(VLOOKUP($A182,'Annex 2 EHV charges'!$A:$O,11,FALSE)=0,"",VLOOKUP($A182,'Annex 2 EHV charges'!$A:$O,11,FALSE)),"")</f>
        <v>2.4500000000000002</v>
      </c>
    </row>
    <row r="183" spans="1:8" ht="25.5" x14ac:dyDescent="0.2">
      <c r="A183" s="165" t="str">
        <f t="array" ref="A183">IFERROR(INDEX('Annex 2 EHV charges'!$A$11:$A$260, MATCH(0, IF(ISBLANK('Annex 2 EHV charges'!$A$11:$A$260),1, COUNTIF(A$4:$A182, 'Annex 2 EHV charges'!$A$11:$A$260)), 0)),"")</f>
        <v>New Import 56</v>
      </c>
      <c r="B183" s="165" t="str">
        <f>IF($A183="","",VLOOKUP($A183,'Annex 2 EHV charges'!$A:$O,2,0))</f>
        <v>New Import 56</v>
      </c>
      <c r="C183" s="166" t="str">
        <f>IF($A183="","",VLOOKUP($A183,'Annex 2 EHV charges'!$A:$O,3,0))</f>
        <v>New Import 56</v>
      </c>
      <c r="D183" s="165" t="str">
        <f>IF($A183="","",VLOOKUP($A183,'Annex 2 EHV charges'!$A:$O,7,0))</f>
        <v>RHOS GARN WF 33kV GEN</v>
      </c>
      <c r="E183" s="167">
        <f>IFERROR(IF(VLOOKUP($A183,'Annex 2 EHV charges'!$A:$O,8,FALSE)=0,"",VLOOKUP($A183,'Annex 2 EHV charges'!$A:$O,8,FALSE)),"")</f>
        <v>2.6259999999999999</v>
      </c>
      <c r="F183" s="168">
        <f>IFERROR(IF(VLOOKUP($A183,'Annex 2 EHV charges'!$A:$O,9,FALSE)=0,"",VLOOKUP($A183,'Annex 2 EHV charges'!$A:$O,9,FALSE)),"")</f>
        <v>8.68</v>
      </c>
      <c r="G183" s="169">
        <f>IFERROR(IF(VLOOKUP($A183,'Annex 2 EHV charges'!$A:$O,10,FALSE)=0,"",VLOOKUP($A183,'Annex 2 EHV charges'!$A:$O,10,FALSE)),"")</f>
        <v>2.25</v>
      </c>
      <c r="H183" s="169">
        <f>IFERROR(IF(VLOOKUP($A183,'Annex 2 EHV charges'!$A:$O,11,FALSE)=0,"",VLOOKUP($A183,'Annex 2 EHV charges'!$A:$O,11,FALSE)),"")</f>
        <v>2.25</v>
      </c>
    </row>
    <row r="184" spans="1:8" ht="25.5" x14ac:dyDescent="0.2">
      <c r="A184" s="165" t="str">
        <f t="array" ref="A184">IFERROR(INDEX('Annex 2 EHV charges'!$A$11:$A$260, MATCH(0, IF(ISBLANK('Annex 2 EHV charges'!$A$11:$A$260),1, COUNTIF(A$4:$A183, 'Annex 2 EHV charges'!$A$11:$A$260)), 0)),"")</f>
        <v>New Import 57</v>
      </c>
      <c r="B184" s="165" t="str">
        <f>IF($A184="","",VLOOKUP($A184,'Annex 2 EHV charges'!$A:$O,2,0))</f>
        <v>New Import 57</v>
      </c>
      <c r="C184" s="166" t="str">
        <f>IF($A184="","",VLOOKUP($A184,'Annex 2 EHV charges'!$A:$O,3,0))</f>
        <v>New Import 57</v>
      </c>
      <c r="D184" s="165" t="str">
        <f>IF($A184="","",VLOOKUP($A184,'Annex 2 EHV charges'!$A:$O,7,0))</f>
        <v>TAFF ELY EXTENSION 33kV GEN</v>
      </c>
      <c r="E184" s="167">
        <f>IFERROR(IF(VLOOKUP($A184,'Annex 2 EHV charges'!$A:$O,8,FALSE)=0,"",VLOOKUP($A184,'Annex 2 EHV charges'!$A:$O,8,FALSE)),"")</f>
        <v>2.4E-2</v>
      </c>
      <c r="F184" s="168">
        <f>IFERROR(IF(VLOOKUP($A184,'Annex 2 EHV charges'!$A:$O,9,FALSE)=0,"",VLOOKUP($A184,'Annex 2 EHV charges'!$A:$O,9,FALSE)),"")</f>
        <v>2.5499999999999998</v>
      </c>
      <c r="G184" s="169">
        <f>IFERROR(IF(VLOOKUP($A184,'Annex 2 EHV charges'!$A:$O,10,FALSE)=0,"",VLOOKUP($A184,'Annex 2 EHV charges'!$A:$O,10,FALSE)),"")</f>
        <v>1.83</v>
      </c>
      <c r="H184" s="169">
        <f>IFERROR(IF(VLOOKUP($A184,'Annex 2 EHV charges'!$A:$O,11,FALSE)=0,"",VLOOKUP($A184,'Annex 2 EHV charges'!$A:$O,11,FALSE)),"")</f>
        <v>1.83</v>
      </c>
    </row>
    <row r="185" spans="1:8" ht="25.5" x14ac:dyDescent="0.2">
      <c r="A185" s="165" t="str">
        <f t="array" ref="A185">IFERROR(INDEX('Annex 2 EHV charges'!$A$11:$A$260, MATCH(0, IF(ISBLANK('Annex 2 EHV charges'!$A$11:$A$260),1, COUNTIF(A$4:$A184, 'Annex 2 EHV charges'!$A$11:$A$260)), 0)),"")</f>
        <v>New Import 58</v>
      </c>
      <c r="B185" s="165" t="str">
        <f>IF($A185="","",VLOOKUP($A185,'Annex 2 EHV charges'!$A:$O,2,0))</f>
        <v>New Import 58</v>
      </c>
      <c r="C185" s="166" t="str">
        <f>IF($A185="","",VLOOKUP($A185,'Annex 2 EHV charges'!$A:$O,3,0))</f>
        <v>New Import 58</v>
      </c>
      <c r="D185" s="165" t="str">
        <f>IF($A185="","",VLOOKUP($A185,'Annex 2 EHV charges'!$A:$O,7,0))</f>
        <v>TECHBOARD STOR 33kV GEN</v>
      </c>
      <c r="E185" s="167">
        <f>IFERROR(IF(VLOOKUP($A185,'Annex 2 EHV charges'!$A:$O,8,FALSE)=0,"",VLOOKUP($A185,'Annex 2 EHV charges'!$A:$O,8,FALSE)),"")</f>
        <v>5.5E-2</v>
      </c>
      <c r="F185" s="168">
        <f>IFERROR(IF(VLOOKUP($A185,'Annex 2 EHV charges'!$A:$O,9,FALSE)=0,"",VLOOKUP($A185,'Annex 2 EHV charges'!$A:$O,9,FALSE)),"")</f>
        <v>4.88</v>
      </c>
      <c r="G185" s="169">
        <f>IFERROR(IF(VLOOKUP($A185,'Annex 2 EHV charges'!$A:$O,10,FALSE)=0,"",VLOOKUP($A185,'Annex 2 EHV charges'!$A:$O,10,FALSE)),"")</f>
        <v>1.7</v>
      </c>
      <c r="H185" s="169">
        <f>IFERROR(IF(VLOOKUP($A185,'Annex 2 EHV charges'!$A:$O,11,FALSE)=0,"",VLOOKUP($A185,'Annex 2 EHV charges'!$A:$O,11,FALSE)),"")</f>
        <v>1.7</v>
      </c>
    </row>
    <row r="186" spans="1:8" ht="25.5" x14ac:dyDescent="0.2">
      <c r="A186" s="165" t="str">
        <f t="array" ref="A186">IFERROR(INDEX('Annex 2 EHV charges'!$A$11:$A$260, MATCH(0, IF(ISBLANK('Annex 2 EHV charges'!$A$11:$A$260),1, COUNTIF(A$4:$A185, 'Annex 2 EHV charges'!$A$11:$A$260)), 0)),"")</f>
        <v>New Import 59</v>
      </c>
      <c r="B186" s="165" t="str">
        <f>IF($A186="","",VLOOKUP($A186,'Annex 2 EHV charges'!$A:$O,2,0))</f>
        <v>New Import 59</v>
      </c>
      <c r="C186" s="166" t="str">
        <f>IF($A186="","",VLOOKUP($A186,'Annex 2 EHV charges'!$A:$O,3,0))</f>
        <v>New Import 59</v>
      </c>
      <c r="D186" s="165" t="str">
        <f>IF($A186="","",VLOOKUP($A186,'Annex 2 EHV charges'!$A:$O,7,0))</f>
        <v>TIR NYTH 33kV GEN</v>
      </c>
      <c r="E186" s="167">
        <f>IFERROR(IF(VLOOKUP($A186,'Annex 2 EHV charges'!$A:$O,8,FALSE)=0,"",VLOOKUP($A186,'Annex 2 EHV charges'!$A:$O,8,FALSE)),"")</f>
        <v>0.88600000000000001</v>
      </c>
      <c r="F186" s="168">
        <f>IFERROR(IF(VLOOKUP($A186,'Annex 2 EHV charges'!$A:$O,9,FALSE)=0,"",VLOOKUP($A186,'Annex 2 EHV charges'!$A:$O,9,FALSE)),"")</f>
        <v>1.88</v>
      </c>
      <c r="G186" s="169">
        <f>IFERROR(IF(VLOOKUP($A186,'Annex 2 EHV charges'!$A:$O,10,FALSE)=0,"",VLOOKUP($A186,'Annex 2 EHV charges'!$A:$O,10,FALSE)),"")</f>
        <v>1.23</v>
      </c>
      <c r="H186" s="169">
        <f>IFERROR(IF(VLOOKUP($A186,'Annex 2 EHV charges'!$A:$O,11,FALSE)=0,"",VLOOKUP($A186,'Annex 2 EHV charges'!$A:$O,11,FALSE)),"")</f>
        <v>1.23</v>
      </c>
    </row>
    <row r="187" spans="1:8" ht="25.5" x14ac:dyDescent="0.2">
      <c r="A187" s="165" t="str">
        <f t="array" ref="A187">IFERROR(INDEX('Annex 2 EHV charges'!$A$11:$A$260, MATCH(0, IF(ISBLANK('Annex 2 EHV charges'!$A$11:$A$260),1, COUNTIF(A$4:$A186, 'Annex 2 EHV charges'!$A$11:$A$260)), 0)),"")</f>
        <v>New Import 60</v>
      </c>
      <c r="B187" s="165" t="str">
        <f>IF($A187="","",VLOOKUP($A187,'Annex 2 EHV charges'!$A:$O,2,0))</f>
        <v>New Import 60</v>
      </c>
      <c r="C187" s="166" t="str">
        <f>IF($A187="","",VLOOKUP($A187,'Annex 2 EHV charges'!$A:$O,3,0))</f>
        <v>New Import 60</v>
      </c>
      <c r="D187" s="165" t="str">
        <f>IF($A187="","",VLOOKUP($A187,'Annex 2 EHV charges'!$A:$O,7,0))</f>
        <v>TONYPANDY STOR 33kV GEN</v>
      </c>
      <c r="E187" s="167" t="str">
        <f>IFERROR(IF(VLOOKUP($A187,'Annex 2 EHV charges'!$A:$O,8,FALSE)=0,"",VLOOKUP($A187,'Annex 2 EHV charges'!$A:$O,8,FALSE)),"")</f>
        <v/>
      </c>
      <c r="F187" s="168">
        <f>IFERROR(IF(VLOOKUP($A187,'Annex 2 EHV charges'!$A:$O,9,FALSE)=0,"",VLOOKUP($A187,'Annex 2 EHV charges'!$A:$O,9,FALSE)),"")</f>
        <v>4.04</v>
      </c>
      <c r="G187" s="169">
        <f>IFERROR(IF(VLOOKUP($A187,'Annex 2 EHV charges'!$A:$O,10,FALSE)=0,"",VLOOKUP($A187,'Annex 2 EHV charges'!$A:$O,10,FALSE)),"")</f>
        <v>1.81</v>
      </c>
      <c r="H187" s="169">
        <f>IFERROR(IF(VLOOKUP($A187,'Annex 2 EHV charges'!$A:$O,11,FALSE)=0,"",VLOOKUP($A187,'Annex 2 EHV charges'!$A:$O,11,FALSE)),"")</f>
        <v>1.81</v>
      </c>
    </row>
    <row r="188" spans="1:8" ht="25.5" x14ac:dyDescent="0.2">
      <c r="A188" s="165" t="str">
        <f t="array" ref="A188">IFERROR(INDEX('Annex 2 EHV charges'!$A$11:$A$260, MATCH(0, IF(ISBLANK('Annex 2 EHV charges'!$A$11:$A$260),1, COUNTIF(A$4:$A187, 'Annex 2 EHV charges'!$A$11:$A$260)), 0)),"")</f>
        <v>New Import 61</v>
      </c>
      <c r="B188" s="165" t="str">
        <f>IF($A188="","",VLOOKUP($A188,'Annex 2 EHV charges'!$A:$O,2,0))</f>
        <v>New Import 61</v>
      </c>
      <c r="C188" s="166" t="str">
        <f>IF($A188="","",VLOOKUP($A188,'Annex 2 EHV charges'!$A:$O,3,0))</f>
        <v>New Import 61</v>
      </c>
      <c r="D188" s="165" t="str">
        <f>IF($A188="","",VLOOKUP($A188,'Annex 2 EHV charges'!$A:$O,7,0))</f>
        <v>UNIT 26C STOR 33kV GEN</v>
      </c>
      <c r="E188" s="167">
        <f>IFERROR(IF(VLOOKUP($A188,'Annex 2 EHV charges'!$A:$O,8,FALSE)=0,"",VLOOKUP($A188,'Annex 2 EHV charges'!$A:$O,8,FALSE)),"")</f>
        <v>5.5E-2</v>
      </c>
      <c r="F188" s="168">
        <f>IFERROR(IF(VLOOKUP($A188,'Annex 2 EHV charges'!$A:$O,9,FALSE)=0,"",VLOOKUP($A188,'Annex 2 EHV charges'!$A:$O,9,FALSE)),"")</f>
        <v>4.88</v>
      </c>
      <c r="G188" s="169">
        <f>IFERROR(IF(VLOOKUP($A188,'Annex 2 EHV charges'!$A:$O,10,FALSE)=0,"",VLOOKUP($A188,'Annex 2 EHV charges'!$A:$O,10,FALSE)),"")</f>
        <v>1.7</v>
      </c>
      <c r="H188" s="169">
        <f>IFERROR(IF(VLOOKUP($A188,'Annex 2 EHV charges'!$A:$O,11,FALSE)=0,"",VLOOKUP($A188,'Annex 2 EHV charges'!$A:$O,11,FALSE)),"")</f>
        <v>1.7</v>
      </c>
    </row>
    <row r="189" spans="1:8" ht="25.5" x14ac:dyDescent="0.2">
      <c r="A189" s="165" t="str">
        <f t="array" ref="A189">IFERROR(INDEX('Annex 2 EHV charges'!$A$11:$A$260, MATCH(0, IF(ISBLANK('Annex 2 EHV charges'!$A$11:$A$260),1, COUNTIF(A$4:$A188, 'Annex 2 EHV charges'!$A$11:$A$260)), 0)),"")</f>
        <v>New Import 62</v>
      </c>
      <c r="B189" s="165" t="str">
        <f>IF($A189="","",VLOOKUP($A189,'Annex 2 EHV charges'!$A:$O,2,0))</f>
        <v>New Import 62</v>
      </c>
      <c r="C189" s="166" t="str">
        <f>IF($A189="","",VLOOKUP($A189,'Annex 2 EHV charges'!$A:$O,3,0))</f>
        <v>New Import 62</v>
      </c>
      <c r="D189" s="165" t="str">
        <f>IF($A189="","",VLOOKUP($A189,'Annex 2 EHV charges'!$A:$O,7,0))</f>
        <v>VOGEN (BALDWINS)</v>
      </c>
      <c r="E189" s="167">
        <f>IFERROR(IF(VLOOKUP($A189,'Annex 2 EHV charges'!$A:$O,8,FALSE)=0,"",VLOOKUP($A189,'Annex 2 EHV charges'!$A:$O,8,FALSE)),"")</f>
        <v>4.7E-2</v>
      </c>
      <c r="F189" s="168">
        <f>IFERROR(IF(VLOOKUP($A189,'Annex 2 EHV charges'!$A:$O,9,FALSE)=0,"",VLOOKUP($A189,'Annex 2 EHV charges'!$A:$O,9,FALSE)),"")</f>
        <v>347.65</v>
      </c>
      <c r="G189" s="169">
        <f>IFERROR(IF(VLOOKUP($A189,'Annex 2 EHV charges'!$A:$O,10,FALSE)=0,"",VLOOKUP($A189,'Annex 2 EHV charges'!$A:$O,10,FALSE)),"")</f>
        <v>2.38</v>
      </c>
      <c r="H189" s="169">
        <f>IFERROR(IF(VLOOKUP($A189,'Annex 2 EHV charges'!$A:$O,11,FALSE)=0,"",VLOOKUP($A189,'Annex 2 EHV charges'!$A:$O,11,FALSE)),"")</f>
        <v>2.38</v>
      </c>
    </row>
    <row r="190" spans="1:8" ht="25.5" x14ac:dyDescent="0.2">
      <c r="A190" s="165" t="str">
        <f t="array" ref="A190">IFERROR(INDEX('Annex 2 EHV charges'!$A$11:$A$260, MATCH(0, IF(ISBLANK('Annex 2 EHV charges'!$A$11:$A$260),1, COUNTIF(A$4:$A189, 'Annex 2 EHV charges'!$A$11:$A$260)), 0)),"")</f>
        <v>New Import 63</v>
      </c>
      <c r="B190" s="165" t="str">
        <f>IF($A190="","",VLOOKUP($A190,'Annex 2 EHV charges'!$A:$O,2,0))</f>
        <v>New Import 63</v>
      </c>
      <c r="C190" s="166" t="str">
        <f>IF($A190="","",VLOOKUP($A190,'Annex 2 EHV charges'!$A:$O,3,0))</f>
        <v>New Import 63</v>
      </c>
      <c r="D190" s="165" t="str">
        <f>IF($A190="","",VLOOKUP($A190,'Annex 2 EHV charges'!$A:$O,7,0))</f>
        <v>WAUN Y POUND #1 33kV GEN</v>
      </c>
      <c r="E190" s="167">
        <f>IFERROR(IF(VLOOKUP($A190,'Annex 2 EHV charges'!$A:$O,8,FALSE)=0,"",VLOOKUP($A190,'Annex 2 EHV charges'!$A:$O,8,FALSE)),"")</f>
        <v>5.6000000000000001E-2</v>
      </c>
      <c r="F190" s="168">
        <f>IFERROR(IF(VLOOKUP($A190,'Annex 2 EHV charges'!$A:$O,9,FALSE)=0,"",VLOOKUP($A190,'Annex 2 EHV charges'!$A:$O,9,FALSE)),"")</f>
        <v>97.15</v>
      </c>
      <c r="G190" s="169">
        <f>IFERROR(IF(VLOOKUP($A190,'Annex 2 EHV charges'!$A:$O,10,FALSE)=0,"",VLOOKUP($A190,'Annex 2 EHV charges'!$A:$O,10,FALSE)),"")</f>
        <v>2.36</v>
      </c>
      <c r="H190" s="169">
        <f>IFERROR(IF(VLOOKUP($A190,'Annex 2 EHV charges'!$A:$O,11,FALSE)=0,"",VLOOKUP($A190,'Annex 2 EHV charges'!$A:$O,11,FALSE)),"")</f>
        <v>2.36</v>
      </c>
    </row>
    <row r="191" spans="1:8" ht="25.5" x14ac:dyDescent="0.2">
      <c r="A191" s="165" t="str">
        <f t="array" ref="A191">IFERROR(INDEX('Annex 2 EHV charges'!$A$11:$A$260, MATCH(0, IF(ISBLANK('Annex 2 EHV charges'!$A$11:$A$260),1, COUNTIF(A$4:$A190, 'Annex 2 EHV charges'!$A$11:$A$260)), 0)),"")</f>
        <v>New Import 64</v>
      </c>
      <c r="B191" s="165" t="str">
        <f>IF($A191="","",VLOOKUP($A191,'Annex 2 EHV charges'!$A:$O,2,0))</f>
        <v>New Import 64</v>
      </c>
      <c r="C191" s="166" t="str">
        <f>IF($A191="","",VLOOKUP($A191,'Annex 2 EHV charges'!$A:$O,3,0))</f>
        <v>New Import 64</v>
      </c>
      <c r="D191" s="165" t="str">
        <f>IF($A191="","",VLOOKUP($A191,'Annex 2 EHV charges'!$A:$O,7,0))</f>
        <v>WAUN Y POUND #2 33kV GEN</v>
      </c>
      <c r="E191" s="167">
        <f>IFERROR(IF(VLOOKUP($A191,'Annex 2 EHV charges'!$A:$O,8,FALSE)=0,"",VLOOKUP($A191,'Annex 2 EHV charges'!$A:$O,8,FALSE)),"")</f>
        <v>5.6000000000000001E-2</v>
      </c>
      <c r="F191" s="168">
        <f>IFERROR(IF(VLOOKUP($A191,'Annex 2 EHV charges'!$A:$O,9,FALSE)=0,"",VLOOKUP($A191,'Annex 2 EHV charges'!$A:$O,9,FALSE)),"")</f>
        <v>97.26</v>
      </c>
      <c r="G191" s="169">
        <f>IFERROR(IF(VLOOKUP($A191,'Annex 2 EHV charges'!$A:$O,10,FALSE)=0,"",VLOOKUP($A191,'Annex 2 EHV charges'!$A:$O,10,FALSE)),"")</f>
        <v>3.98</v>
      </c>
      <c r="H191" s="169">
        <f>IFERROR(IF(VLOOKUP($A191,'Annex 2 EHV charges'!$A:$O,11,FALSE)=0,"",VLOOKUP($A191,'Annex 2 EHV charges'!$A:$O,11,FALSE)),"")</f>
        <v>3.98</v>
      </c>
    </row>
    <row r="192" spans="1:8" x14ac:dyDescent="0.2">
      <c r="A192" s="165" t="str">
        <f t="array" ref="A192">IFERROR(INDEX('Annex 2 EHV charges'!$A$11:$A$260, MATCH(0, IF(ISBLANK('Annex 2 EHV charges'!$A$11:$A$260),1, COUNTIF(A$4:$A191, 'Annex 2 EHV charges'!$A$11:$A$260)), 0)),"")</f>
        <v/>
      </c>
      <c r="B192" s="165" t="str">
        <f>IF($A192="","",VLOOKUP($A192,'Annex 2 EHV charges'!$A:$O,2,0))</f>
        <v/>
      </c>
      <c r="C192" s="166" t="str">
        <f>IF($A192="","",VLOOKUP($A192,'Annex 2 EHV charges'!$A:$O,3,0))</f>
        <v/>
      </c>
      <c r="D192" s="165" t="str">
        <f>IF($A192="","",VLOOKUP($A192,'Annex 2 EHV charges'!$A:$O,7,0))</f>
        <v/>
      </c>
      <c r="E192" s="167" t="str">
        <f>IFERROR(IF(VLOOKUP($A192,'Annex 2 EHV charges'!$A:$O,8,FALSE)=0,"",VLOOKUP($A192,'Annex 2 EHV charges'!$A:$O,8,FALSE)),"")</f>
        <v/>
      </c>
      <c r="F192" s="168" t="str">
        <f>IFERROR(IF(VLOOKUP($A192,'Annex 2 EHV charges'!$A:$O,9,FALSE)=0,"",VLOOKUP($A192,'Annex 2 EHV charges'!$A:$O,9,FALSE)),"")</f>
        <v/>
      </c>
      <c r="G192" s="169" t="str">
        <f>IFERROR(IF(VLOOKUP($A192,'Annex 2 EHV charges'!$A:$O,10,FALSE)=0,"",VLOOKUP($A192,'Annex 2 EHV charges'!$A:$O,10,FALSE)),"")</f>
        <v/>
      </c>
      <c r="H192" s="169" t="str">
        <f>IFERROR(IF(VLOOKUP($A192,'Annex 2 EHV charges'!$A:$O,11,FALSE)=0,"",VLOOKUP($A192,'Annex 2 EHV charges'!$A:$O,11,FALSE)),"")</f>
        <v/>
      </c>
    </row>
    <row r="193" spans="1:8" x14ac:dyDescent="0.2">
      <c r="A193" s="165" t="str">
        <f t="array" ref="A193">IFERROR(INDEX('Annex 2 EHV charges'!$A$11:$A$260, MATCH(0, IF(ISBLANK('Annex 2 EHV charges'!$A$11:$A$260),1, COUNTIF(A$4:$A192, 'Annex 2 EHV charges'!$A$11:$A$260)), 0)),"")</f>
        <v/>
      </c>
      <c r="B193" s="165" t="str">
        <f>IF($A193="","",VLOOKUP($A193,'Annex 2 EHV charges'!$A:$O,2,0))</f>
        <v/>
      </c>
      <c r="C193" s="166" t="str">
        <f>IF($A193="","",VLOOKUP($A193,'Annex 2 EHV charges'!$A:$O,3,0))</f>
        <v/>
      </c>
      <c r="D193" s="165" t="str">
        <f>IF($A193="","",VLOOKUP($A193,'Annex 2 EHV charges'!$A:$O,7,0))</f>
        <v/>
      </c>
      <c r="E193" s="167" t="str">
        <f>IFERROR(IF(VLOOKUP($A193,'Annex 2 EHV charges'!$A:$O,8,FALSE)=0,"",VLOOKUP($A193,'Annex 2 EHV charges'!$A:$O,8,FALSE)),"")</f>
        <v/>
      </c>
      <c r="F193" s="168" t="str">
        <f>IFERROR(IF(VLOOKUP($A193,'Annex 2 EHV charges'!$A:$O,9,FALSE)=0,"",VLOOKUP($A193,'Annex 2 EHV charges'!$A:$O,9,FALSE)),"")</f>
        <v/>
      </c>
      <c r="G193" s="169" t="str">
        <f>IFERROR(IF(VLOOKUP($A193,'Annex 2 EHV charges'!$A:$O,10,FALSE)=0,"",VLOOKUP($A193,'Annex 2 EHV charges'!$A:$O,10,FALSE)),"")</f>
        <v/>
      </c>
      <c r="H193" s="169" t="str">
        <f>IFERROR(IF(VLOOKUP($A193,'Annex 2 EHV charges'!$A:$O,11,FALSE)=0,"",VLOOKUP($A193,'Annex 2 EHV charges'!$A:$O,11,FALSE)),"")</f>
        <v/>
      </c>
    </row>
    <row r="194" spans="1:8" x14ac:dyDescent="0.2">
      <c r="A194" s="165" t="str">
        <f t="array" ref="A194">IFERROR(INDEX('Annex 2 EHV charges'!$A$11:$A$260, MATCH(0, IF(ISBLANK('Annex 2 EHV charges'!$A$11:$A$260),1, COUNTIF(A$4:$A193, 'Annex 2 EHV charges'!$A$11:$A$260)), 0)),"")</f>
        <v/>
      </c>
      <c r="B194" s="165" t="str">
        <f>IF($A194="","",VLOOKUP($A194,'Annex 2 EHV charges'!$A:$O,2,0))</f>
        <v/>
      </c>
      <c r="C194" s="166" t="str">
        <f>IF($A194="","",VLOOKUP($A194,'Annex 2 EHV charges'!$A:$O,3,0))</f>
        <v/>
      </c>
      <c r="D194" s="165" t="str">
        <f>IF($A194="","",VLOOKUP($A194,'Annex 2 EHV charges'!$A:$O,7,0))</f>
        <v/>
      </c>
      <c r="E194" s="167" t="str">
        <f>IFERROR(IF(VLOOKUP($A194,'Annex 2 EHV charges'!$A:$O,8,FALSE)=0,"",VLOOKUP($A194,'Annex 2 EHV charges'!$A:$O,8,FALSE)),"")</f>
        <v/>
      </c>
      <c r="F194" s="168" t="str">
        <f>IFERROR(IF(VLOOKUP($A194,'Annex 2 EHV charges'!$A:$O,9,FALSE)=0,"",VLOOKUP($A194,'Annex 2 EHV charges'!$A:$O,9,FALSE)),"")</f>
        <v/>
      </c>
      <c r="G194" s="169" t="str">
        <f>IFERROR(IF(VLOOKUP($A194,'Annex 2 EHV charges'!$A:$O,10,FALSE)=0,"",VLOOKUP($A194,'Annex 2 EHV charges'!$A:$O,10,FALSE)),"")</f>
        <v/>
      </c>
      <c r="H194" s="169" t="str">
        <f>IFERROR(IF(VLOOKUP($A194,'Annex 2 EHV charges'!$A:$O,11,FALSE)=0,"",VLOOKUP($A194,'Annex 2 EHV charges'!$A:$O,11,FALSE)),"")</f>
        <v/>
      </c>
    </row>
    <row r="195" spans="1:8" x14ac:dyDescent="0.2">
      <c r="A195" s="165" t="str">
        <f t="array" ref="A195">IFERROR(INDEX('Annex 2 EHV charges'!$A$11:$A$260, MATCH(0, IF(ISBLANK('Annex 2 EHV charges'!$A$11:$A$260),1, COUNTIF(A$4:$A194, 'Annex 2 EHV charges'!$A$11:$A$260)), 0)),"")</f>
        <v/>
      </c>
      <c r="B195" s="165" t="str">
        <f>IF($A195="","",VLOOKUP($A195,'Annex 2 EHV charges'!$A:$O,2,0))</f>
        <v/>
      </c>
      <c r="C195" s="166" t="str">
        <f>IF($A195="","",VLOOKUP($A195,'Annex 2 EHV charges'!$A:$O,3,0))</f>
        <v/>
      </c>
      <c r="D195" s="165" t="str">
        <f>IF($A195="","",VLOOKUP($A195,'Annex 2 EHV charges'!$A:$O,7,0))</f>
        <v/>
      </c>
      <c r="E195" s="167" t="str">
        <f>IFERROR(IF(VLOOKUP($A195,'Annex 2 EHV charges'!$A:$O,8,FALSE)=0,"",VLOOKUP($A195,'Annex 2 EHV charges'!$A:$O,8,FALSE)),"")</f>
        <v/>
      </c>
      <c r="F195" s="168" t="str">
        <f>IFERROR(IF(VLOOKUP($A195,'Annex 2 EHV charges'!$A:$O,9,FALSE)=0,"",VLOOKUP($A195,'Annex 2 EHV charges'!$A:$O,9,FALSE)),"")</f>
        <v/>
      </c>
      <c r="G195" s="169" t="str">
        <f>IFERROR(IF(VLOOKUP($A195,'Annex 2 EHV charges'!$A:$O,10,FALSE)=0,"",VLOOKUP($A195,'Annex 2 EHV charges'!$A:$O,10,FALSE)),"")</f>
        <v/>
      </c>
      <c r="H195" s="169" t="str">
        <f>IFERROR(IF(VLOOKUP($A195,'Annex 2 EHV charges'!$A:$O,11,FALSE)=0,"",VLOOKUP($A195,'Annex 2 EHV charges'!$A:$O,11,FALSE)),"")</f>
        <v/>
      </c>
    </row>
    <row r="196" spans="1:8" x14ac:dyDescent="0.2">
      <c r="A196" s="165" t="str">
        <f t="array" ref="A196">IFERROR(INDEX('Annex 2 EHV charges'!$A$11:$A$260, MATCH(0, IF(ISBLANK('Annex 2 EHV charges'!$A$11:$A$260),1, COUNTIF(A$4:$A195, 'Annex 2 EHV charges'!$A$11:$A$260)), 0)),"")</f>
        <v/>
      </c>
      <c r="B196" s="165" t="str">
        <f>IF($A196="","",VLOOKUP($A196,'Annex 2 EHV charges'!$A:$O,2,0))</f>
        <v/>
      </c>
      <c r="C196" s="166" t="str">
        <f>IF($A196="","",VLOOKUP($A196,'Annex 2 EHV charges'!$A:$O,3,0))</f>
        <v/>
      </c>
      <c r="D196" s="165" t="str">
        <f>IF($A196="","",VLOOKUP($A196,'Annex 2 EHV charges'!$A:$O,7,0))</f>
        <v/>
      </c>
      <c r="E196" s="167" t="str">
        <f>IFERROR(IF(VLOOKUP($A196,'Annex 2 EHV charges'!$A:$O,8,FALSE)=0,"",VLOOKUP($A196,'Annex 2 EHV charges'!$A:$O,8,FALSE)),"")</f>
        <v/>
      </c>
      <c r="F196" s="168" t="str">
        <f>IFERROR(IF(VLOOKUP($A196,'Annex 2 EHV charges'!$A:$O,9,FALSE)=0,"",VLOOKUP($A196,'Annex 2 EHV charges'!$A:$O,9,FALSE)),"")</f>
        <v/>
      </c>
      <c r="G196" s="169" t="str">
        <f>IFERROR(IF(VLOOKUP($A196,'Annex 2 EHV charges'!$A:$O,10,FALSE)=0,"",VLOOKUP($A196,'Annex 2 EHV charges'!$A:$O,10,FALSE)),"")</f>
        <v/>
      </c>
      <c r="H196" s="169" t="str">
        <f>IFERROR(IF(VLOOKUP($A196,'Annex 2 EHV charges'!$A:$O,11,FALSE)=0,"",VLOOKUP($A196,'Annex 2 EHV charges'!$A:$O,11,FALSE)),"")</f>
        <v/>
      </c>
    </row>
    <row r="197" spans="1:8" x14ac:dyDescent="0.2">
      <c r="A197" s="165" t="str">
        <f t="array" ref="A197">IFERROR(INDEX('Annex 2 EHV charges'!$A$11:$A$260, MATCH(0, IF(ISBLANK('Annex 2 EHV charges'!$A$11:$A$260),1, COUNTIF(A$4:$A196, 'Annex 2 EHV charges'!$A$11:$A$260)), 0)),"")</f>
        <v/>
      </c>
      <c r="B197" s="165" t="str">
        <f>IF($A197="","",VLOOKUP($A197,'Annex 2 EHV charges'!$A:$O,2,0))</f>
        <v/>
      </c>
      <c r="C197" s="166" t="str">
        <f>IF($A197="","",VLOOKUP($A197,'Annex 2 EHV charges'!$A:$O,3,0))</f>
        <v/>
      </c>
      <c r="D197" s="165" t="str">
        <f>IF($A197="","",VLOOKUP($A197,'Annex 2 EHV charges'!$A:$O,7,0))</f>
        <v/>
      </c>
      <c r="E197" s="167" t="str">
        <f>IFERROR(IF(VLOOKUP($A197,'Annex 2 EHV charges'!$A:$O,8,FALSE)=0,"",VLOOKUP($A197,'Annex 2 EHV charges'!$A:$O,8,FALSE)),"")</f>
        <v/>
      </c>
      <c r="F197" s="168" t="str">
        <f>IFERROR(IF(VLOOKUP($A197,'Annex 2 EHV charges'!$A:$O,9,FALSE)=0,"",VLOOKUP($A197,'Annex 2 EHV charges'!$A:$O,9,FALSE)),"")</f>
        <v/>
      </c>
      <c r="G197" s="169" t="str">
        <f>IFERROR(IF(VLOOKUP($A197,'Annex 2 EHV charges'!$A:$O,10,FALSE)=0,"",VLOOKUP($A197,'Annex 2 EHV charges'!$A:$O,10,FALSE)),"")</f>
        <v/>
      </c>
      <c r="H197" s="169" t="str">
        <f>IFERROR(IF(VLOOKUP($A197,'Annex 2 EHV charges'!$A:$O,11,FALSE)=0,"",VLOOKUP($A197,'Annex 2 EHV charges'!$A:$O,11,FALSE)),"")</f>
        <v/>
      </c>
    </row>
    <row r="198" spans="1:8" x14ac:dyDescent="0.2">
      <c r="A198" s="165" t="str">
        <f t="array" ref="A198">IFERROR(INDEX('Annex 2 EHV charges'!$A$11:$A$260, MATCH(0, IF(ISBLANK('Annex 2 EHV charges'!$A$11:$A$260),1, COUNTIF(A$4:$A197, 'Annex 2 EHV charges'!$A$11:$A$260)), 0)),"")</f>
        <v/>
      </c>
      <c r="B198" s="165" t="str">
        <f>IF($A198="","",VLOOKUP($A198,'Annex 2 EHV charges'!$A:$O,2,0))</f>
        <v/>
      </c>
      <c r="C198" s="166" t="str">
        <f>IF($A198="","",VLOOKUP($A198,'Annex 2 EHV charges'!$A:$O,3,0))</f>
        <v/>
      </c>
      <c r="D198" s="165" t="str">
        <f>IF($A198="","",VLOOKUP($A198,'Annex 2 EHV charges'!$A:$O,7,0))</f>
        <v/>
      </c>
      <c r="E198" s="167" t="str">
        <f>IFERROR(IF(VLOOKUP($A198,'Annex 2 EHV charges'!$A:$O,8,FALSE)=0,"",VLOOKUP($A198,'Annex 2 EHV charges'!$A:$O,8,FALSE)),"")</f>
        <v/>
      </c>
      <c r="F198" s="168" t="str">
        <f>IFERROR(IF(VLOOKUP($A198,'Annex 2 EHV charges'!$A:$O,9,FALSE)=0,"",VLOOKUP($A198,'Annex 2 EHV charges'!$A:$O,9,FALSE)),"")</f>
        <v/>
      </c>
      <c r="G198" s="169" t="str">
        <f>IFERROR(IF(VLOOKUP($A198,'Annex 2 EHV charges'!$A:$O,10,FALSE)=0,"",VLOOKUP($A198,'Annex 2 EHV charges'!$A:$O,10,FALSE)),"")</f>
        <v/>
      </c>
      <c r="H198" s="169" t="str">
        <f>IFERROR(IF(VLOOKUP($A198,'Annex 2 EHV charges'!$A:$O,11,FALSE)=0,"",VLOOKUP($A198,'Annex 2 EHV charges'!$A:$O,11,FALSE)),"")</f>
        <v/>
      </c>
    </row>
    <row r="199" spans="1:8" x14ac:dyDescent="0.2">
      <c r="A199" s="165" t="str">
        <f t="array" ref="A199">IFERROR(INDEX('Annex 2 EHV charges'!$A$11:$A$260, MATCH(0, IF(ISBLANK('Annex 2 EHV charges'!$A$11:$A$260),1, COUNTIF(A$4:$A198, 'Annex 2 EHV charges'!$A$11:$A$260)), 0)),"")</f>
        <v/>
      </c>
      <c r="B199" s="165" t="str">
        <f>IF($A199="","",VLOOKUP($A199,'Annex 2 EHV charges'!$A:$O,2,0))</f>
        <v/>
      </c>
      <c r="C199" s="166" t="str">
        <f>IF($A199="","",VLOOKUP($A199,'Annex 2 EHV charges'!$A:$O,3,0))</f>
        <v/>
      </c>
      <c r="D199" s="165" t="str">
        <f>IF($A199="","",VLOOKUP($A199,'Annex 2 EHV charges'!$A:$O,7,0))</f>
        <v/>
      </c>
      <c r="E199" s="167" t="str">
        <f>IFERROR(IF(VLOOKUP($A199,'Annex 2 EHV charges'!$A:$O,8,FALSE)=0,"",VLOOKUP($A199,'Annex 2 EHV charges'!$A:$O,8,FALSE)),"")</f>
        <v/>
      </c>
      <c r="F199" s="168" t="str">
        <f>IFERROR(IF(VLOOKUP($A199,'Annex 2 EHV charges'!$A:$O,9,FALSE)=0,"",VLOOKUP($A199,'Annex 2 EHV charges'!$A:$O,9,FALSE)),"")</f>
        <v/>
      </c>
      <c r="G199" s="169" t="str">
        <f>IFERROR(IF(VLOOKUP($A199,'Annex 2 EHV charges'!$A:$O,10,FALSE)=0,"",VLOOKUP($A199,'Annex 2 EHV charges'!$A:$O,10,FALSE)),"")</f>
        <v/>
      </c>
      <c r="H199" s="169" t="str">
        <f>IFERROR(IF(VLOOKUP($A199,'Annex 2 EHV charges'!$A:$O,11,FALSE)=0,"",VLOOKUP($A199,'Annex 2 EHV charges'!$A:$O,11,FALSE)),"")</f>
        <v/>
      </c>
    </row>
    <row r="200" spans="1:8" x14ac:dyDescent="0.2">
      <c r="A200" s="165" t="str">
        <f t="array" ref="A200">IFERROR(INDEX('Annex 2 EHV charges'!$A$11:$A$260, MATCH(0, IF(ISBLANK('Annex 2 EHV charges'!$A$11:$A$260),1, COUNTIF(A$4:$A199, 'Annex 2 EHV charges'!$A$11:$A$260)), 0)),"")</f>
        <v/>
      </c>
      <c r="B200" s="165" t="str">
        <f>IF($A200="","",VLOOKUP($A200,'Annex 2 EHV charges'!$A:$O,2,0))</f>
        <v/>
      </c>
      <c r="C200" s="166" t="str">
        <f>IF($A200="","",VLOOKUP($A200,'Annex 2 EHV charges'!$A:$O,3,0))</f>
        <v/>
      </c>
      <c r="D200" s="165" t="str">
        <f>IF($A200="","",VLOOKUP($A200,'Annex 2 EHV charges'!$A:$O,7,0))</f>
        <v/>
      </c>
      <c r="E200" s="167" t="str">
        <f>IFERROR(IF(VLOOKUP($A200,'Annex 2 EHV charges'!$A:$O,8,FALSE)=0,"",VLOOKUP($A200,'Annex 2 EHV charges'!$A:$O,8,FALSE)),"")</f>
        <v/>
      </c>
      <c r="F200" s="168" t="str">
        <f>IFERROR(IF(VLOOKUP($A200,'Annex 2 EHV charges'!$A:$O,9,FALSE)=0,"",VLOOKUP($A200,'Annex 2 EHV charges'!$A:$O,9,FALSE)),"")</f>
        <v/>
      </c>
      <c r="G200" s="169" t="str">
        <f>IFERROR(IF(VLOOKUP($A200,'Annex 2 EHV charges'!$A:$O,10,FALSE)=0,"",VLOOKUP($A200,'Annex 2 EHV charges'!$A:$O,10,FALSE)),"")</f>
        <v/>
      </c>
      <c r="H200" s="169" t="str">
        <f>IFERROR(IF(VLOOKUP($A200,'Annex 2 EHV charges'!$A:$O,11,FALSE)=0,"",VLOOKUP($A200,'Annex 2 EHV charges'!$A:$O,11,FALSE)),"")</f>
        <v/>
      </c>
    </row>
    <row r="201" spans="1:8" x14ac:dyDescent="0.2">
      <c r="A201" s="165" t="str">
        <f t="array" ref="A201">IFERROR(INDEX('Annex 2 EHV charges'!$A$11:$A$260, MATCH(0, IF(ISBLANK('Annex 2 EHV charges'!$A$11:$A$260),1, COUNTIF(A$4:$A200, 'Annex 2 EHV charges'!$A$11:$A$260)), 0)),"")</f>
        <v/>
      </c>
      <c r="B201" s="165" t="str">
        <f>IF($A201="","",VLOOKUP($A201,'Annex 2 EHV charges'!$A:$O,2,0))</f>
        <v/>
      </c>
      <c r="C201" s="166" t="str">
        <f>IF($A201="","",VLOOKUP($A201,'Annex 2 EHV charges'!$A:$O,3,0))</f>
        <v/>
      </c>
      <c r="D201" s="165" t="str">
        <f>IF($A201="","",VLOOKUP($A201,'Annex 2 EHV charges'!$A:$O,7,0))</f>
        <v/>
      </c>
      <c r="E201" s="167" t="str">
        <f>IFERROR(IF(VLOOKUP($A201,'Annex 2 EHV charges'!$A:$O,8,FALSE)=0,"",VLOOKUP($A201,'Annex 2 EHV charges'!$A:$O,8,FALSE)),"")</f>
        <v/>
      </c>
      <c r="F201" s="168" t="str">
        <f>IFERROR(IF(VLOOKUP($A201,'Annex 2 EHV charges'!$A:$O,9,FALSE)=0,"",VLOOKUP($A201,'Annex 2 EHV charges'!$A:$O,9,FALSE)),"")</f>
        <v/>
      </c>
      <c r="G201" s="169" t="str">
        <f>IFERROR(IF(VLOOKUP($A201,'Annex 2 EHV charges'!$A:$O,10,FALSE)=0,"",VLOOKUP($A201,'Annex 2 EHV charges'!$A:$O,10,FALSE)),"")</f>
        <v/>
      </c>
      <c r="H201" s="169" t="str">
        <f>IFERROR(IF(VLOOKUP($A201,'Annex 2 EHV charges'!$A:$O,11,FALSE)=0,"",VLOOKUP($A201,'Annex 2 EHV charges'!$A:$O,11,FALSE)),"")</f>
        <v/>
      </c>
    </row>
    <row r="202" spans="1:8" x14ac:dyDescent="0.2">
      <c r="A202" s="165" t="str">
        <f t="array" ref="A202">IFERROR(INDEX('Annex 2 EHV charges'!$A$11:$A$260, MATCH(0, IF(ISBLANK('Annex 2 EHV charges'!$A$11:$A$260),1, COUNTIF(A$4:$A201, 'Annex 2 EHV charges'!$A$11:$A$260)), 0)),"")</f>
        <v/>
      </c>
      <c r="B202" s="165" t="str">
        <f>IF($A202="","",VLOOKUP($A202,'Annex 2 EHV charges'!$A:$O,2,0))</f>
        <v/>
      </c>
      <c r="C202" s="166" t="str">
        <f>IF($A202="","",VLOOKUP($A202,'Annex 2 EHV charges'!$A:$O,3,0))</f>
        <v/>
      </c>
      <c r="D202" s="165" t="str">
        <f>IF($A202="","",VLOOKUP($A202,'Annex 2 EHV charges'!$A:$O,7,0))</f>
        <v/>
      </c>
      <c r="E202" s="167" t="str">
        <f>IFERROR(IF(VLOOKUP($A202,'Annex 2 EHV charges'!$A:$O,8,FALSE)=0,"",VLOOKUP($A202,'Annex 2 EHV charges'!$A:$O,8,FALSE)),"")</f>
        <v/>
      </c>
      <c r="F202" s="168" t="str">
        <f>IFERROR(IF(VLOOKUP($A202,'Annex 2 EHV charges'!$A:$O,9,FALSE)=0,"",VLOOKUP($A202,'Annex 2 EHV charges'!$A:$O,9,FALSE)),"")</f>
        <v/>
      </c>
      <c r="G202" s="169" t="str">
        <f>IFERROR(IF(VLOOKUP($A202,'Annex 2 EHV charges'!$A:$O,10,FALSE)=0,"",VLOOKUP($A202,'Annex 2 EHV charges'!$A:$O,10,FALSE)),"")</f>
        <v/>
      </c>
      <c r="H202" s="169" t="str">
        <f>IFERROR(IF(VLOOKUP($A202,'Annex 2 EHV charges'!$A:$O,11,FALSE)=0,"",VLOOKUP($A202,'Annex 2 EHV charges'!$A:$O,11,FALSE)),"")</f>
        <v/>
      </c>
    </row>
    <row r="203" spans="1:8" x14ac:dyDescent="0.2">
      <c r="A203" s="165" t="str">
        <f t="array" ref="A203">IFERROR(INDEX('Annex 2 EHV charges'!$A$11:$A$260, MATCH(0, IF(ISBLANK('Annex 2 EHV charges'!$A$11:$A$260),1, COUNTIF(A$4:$A202, 'Annex 2 EHV charges'!$A$11:$A$260)), 0)),"")</f>
        <v/>
      </c>
      <c r="B203" s="165" t="str">
        <f>IF($A203="","",VLOOKUP($A203,'Annex 2 EHV charges'!$A:$O,2,0))</f>
        <v/>
      </c>
      <c r="C203" s="166" t="str">
        <f>IF($A203="","",VLOOKUP($A203,'Annex 2 EHV charges'!$A:$O,3,0))</f>
        <v/>
      </c>
      <c r="D203" s="165" t="str">
        <f>IF($A203="","",VLOOKUP($A203,'Annex 2 EHV charges'!$A:$O,7,0))</f>
        <v/>
      </c>
      <c r="E203" s="167" t="str">
        <f>IFERROR(IF(VLOOKUP($A203,'Annex 2 EHV charges'!$A:$O,8,FALSE)=0,"",VLOOKUP($A203,'Annex 2 EHV charges'!$A:$O,8,FALSE)),"")</f>
        <v/>
      </c>
      <c r="F203" s="168" t="str">
        <f>IFERROR(IF(VLOOKUP($A203,'Annex 2 EHV charges'!$A:$O,9,FALSE)=0,"",VLOOKUP($A203,'Annex 2 EHV charges'!$A:$O,9,FALSE)),"")</f>
        <v/>
      </c>
      <c r="G203" s="169" t="str">
        <f>IFERROR(IF(VLOOKUP($A203,'Annex 2 EHV charges'!$A:$O,10,FALSE)=0,"",VLOOKUP($A203,'Annex 2 EHV charges'!$A:$O,10,FALSE)),"")</f>
        <v/>
      </c>
      <c r="H203" s="169" t="str">
        <f>IFERROR(IF(VLOOKUP($A203,'Annex 2 EHV charges'!$A:$O,11,FALSE)=0,"",VLOOKUP($A203,'Annex 2 EHV charges'!$A:$O,11,FALSE)),"")</f>
        <v/>
      </c>
    </row>
    <row r="204" spans="1:8" x14ac:dyDescent="0.2">
      <c r="A204" s="165" t="str">
        <f t="array" ref="A204">IFERROR(INDEX('Annex 2 EHV charges'!$A$11:$A$260, MATCH(0, IF(ISBLANK('Annex 2 EHV charges'!$A$11:$A$260),1, COUNTIF(A$4:$A203, 'Annex 2 EHV charges'!$A$11:$A$260)), 0)),"")</f>
        <v/>
      </c>
      <c r="B204" s="165" t="str">
        <f>IF($A204="","",VLOOKUP($A204,'Annex 2 EHV charges'!$A:$O,2,0))</f>
        <v/>
      </c>
      <c r="C204" s="166" t="str">
        <f>IF($A204="","",VLOOKUP($A204,'Annex 2 EHV charges'!$A:$O,3,0))</f>
        <v/>
      </c>
      <c r="D204" s="165" t="str">
        <f>IF($A204="","",VLOOKUP($A204,'Annex 2 EHV charges'!$A:$O,7,0))</f>
        <v/>
      </c>
      <c r="E204" s="167" t="str">
        <f>IFERROR(IF(VLOOKUP($A204,'Annex 2 EHV charges'!$A:$O,8,FALSE)=0,"",VLOOKUP($A204,'Annex 2 EHV charges'!$A:$O,8,FALSE)),"")</f>
        <v/>
      </c>
      <c r="F204" s="168" t="str">
        <f>IFERROR(IF(VLOOKUP($A204,'Annex 2 EHV charges'!$A:$O,9,FALSE)=0,"",VLOOKUP($A204,'Annex 2 EHV charges'!$A:$O,9,FALSE)),"")</f>
        <v/>
      </c>
      <c r="G204" s="169" t="str">
        <f>IFERROR(IF(VLOOKUP($A204,'Annex 2 EHV charges'!$A:$O,10,FALSE)=0,"",VLOOKUP($A204,'Annex 2 EHV charges'!$A:$O,10,FALSE)),"")</f>
        <v/>
      </c>
      <c r="H204" s="169" t="str">
        <f>IFERROR(IF(VLOOKUP($A204,'Annex 2 EHV charges'!$A:$O,11,FALSE)=0,"",VLOOKUP($A204,'Annex 2 EHV charges'!$A:$O,11,FALSE)),"")</f>
        <v/>
      </c>
    </row>
    <row r="205" spans="1:8" x14ac:dyDescent="0.2">
      <c r="A205" s="165" t="str">
        <f t="array" ref="A205">IFERROR(INDEX('Annex 2 EHV charges'!$A$11:$A$260, MATCH(0, IF(ISBLANK('Annex 2 EHV charges'!$A$11:$A$260),1, COUNTIF(A$4:$A204, 'Annex 2 EHV charges'!$A$11:$A$260)), 0)),"")</f>
        <v/>
      </c>
      <c r="B205" s="165" t="str">
        <f>IF($A205="","",VLOOKUP($A205,'Annex 2 EHV charges'!$A:$O,2,0))</f>
        <v/>
      </c>
      <c r="C205" s="166" t="str">
        <f>IF($A205="","",VLOOKUP($A205,'Annex 2 EHV charges'!$A:$O,3,0))</f>
        <v/>
      </c>
      <c r="D205" s="165" t="str">
        <f>IF($A205="","",VLOOKUP($A205,'Annex 2 EHV charges'!$A:$O,7,0))</f>
        <v/>
      </c>
      <c r="E205" s="167" t="str">
        <f>IFERROR(IF(VLOOKUP($A205,'Annex 2 EHV charges'!$A:$O,8,FALSE)=0,"",VLOOKUP($A205,'Annex 2 EHV charges'!$A:$O,8,FALSE)),"")</f>
        <v/>
      </c>
      <c r="F205" s="168" t="str">
        <f>IFERROR(IF(VLOOKUP($A205,'Annex 2 EHV charges'!$A:$O,9,FALSE)=0,"",VLOOKUP($A205,'Annex 2 EHV charges'!$A:$O,9,FALSE)),"")</f>
        <v/>
      </c>
      <c r="G205" s="169" t="str">
        <f>IFERROR(IF(VLOOKUP($A205,'Annex 2 EHV charges'!$A:$O,10,FALSE)=0,"",VLOOKUP($A205,'Annex 2 EHV charges'!$A:$O,10,FALSE)),"")</f>
        <v/>
      </c>
      <c r="H205" s="169" t="str">
        <f>IFERROR(IF(VLOOKUP($A205,'Annex 2 EHV charges'!$A:$O,11,FALSE)=0,"",VLOOKUP($A205,'Annex 2 EHV charges'!$A:$O,11,FALSE)),"")</f>
        <v/>
      </c>
    </row>
    <row r="206" spans="1:8" x14ac:dyDescent="0.2">
      <c r="A206" s="165" t="str">
        <f t="array" ref="A206">IFERROR(INDEX('Annex 2 EHV charges'!$A$11:$A$260, MATCH(0, IF(ISBLANK('Annex 2 EHV charges'!$A$11:$A$260),1, COUNTIF(A$4:$A205, 'Annex 2 EHV charges'!$A$11:$A$260)), 0)),"")</f>
        <v/>
      </c>
      <c r="B206" s="165" t="str">
        <f>IF($A206="","",VLOOKUP($A206,'Annex 2 EHV charges'!$A:$O,2,0))</f>
        <v/>
      </c>
      <c r="C206" s="166" t="str">
        <f>IF($A206="","",VLOOKUP($A206,'Annex 2 EHV charges'!$A:$O,3,0))</f>
        <v/>
      </c>
      <c r="D206" s="165" t="str">
        <f>IF($A206="","",VLOOKUP($A206,'Annex 2 EHV charges'!$A:$O,7,0))</f>
        <v/>
      </c>
      <c r="E206" s="167" t="str">
        <f>IFERROR(IF(VLOOKUP($A206,'Annex 2 EHV charges'!$A:$O,8,FALSE)=0,"",VLOOKUP($A206,'Annex 2 EHV charges'!$A:$O,8,FALSE)),"")</f>
        <v/>
      </c>
      <c r="F206" s="168" t="str">
        <f>IFERROR(IF(VLOOKUP($A206,'Annex 2 EHV charges'!$A:$O,9,FALSE)=0,"",VLOOKUP($A206,'Annex 2 EHV charges'!$A:$O,9,FALSE)),"")</f>
        <v/>
      </c>
      <c r="G206" s="169" t="str">
        <f>IFERROR(IF(VLOOKUP($A206,'Annex 2 EHV charges'!$A:$O,10,FALSE)=0,"",VLOOKUP($A206,'Annex 2 EHV charges'!$A:$O,10,FALSE)),"")</f>
        <v/>
      </c>
      <c r="H206" s="169" t="str">
        <f>IFERROR(IF(VLOOKUP($A206,'Annex 2 EHV charges'!$A:$O,11,FALSE)=0,"",VLOOKUP($A206,'Annex 2 EHV charges'!$A:$O,11,FALSE)),"")</f>
        <v/>
      </c>
    </row>
    <row r="207" spans="1:8" x14ac:dyDescent="0.2">
      <c r="A207" s="165" t="str">
        <f t="array" ref="A207">IFERROR(INDEX('Annex 2 EHV charges'!$A$11:$A$260, MATCH(0, IF(ISBLANK('Annex 2 EHV charges'!$A$11:$A$260),1, COUNTIF(A$4:$A206, 'Annex 2 EHV charges'!$A$11:$A$260)), 0)),"")</f>
        <v/>
      </c>
      <c r="B207" s="165" t="str">
        <f>IF($A207="","",VLOOKUP($A207,'Annex 2 EHV charges'!$A:$O,2,0))</f>
        <v/>
      </c>
      <c r="C207" s="166" t="str">
        <f>IF($A207="","",VLOOKUP($A207,'Annex 2 EHV charges'!$A:$O,3,0))</f>
        <v/>
      </c>
      <c r="D207" s="165" t="str">
        <f>IF($A207="","",VLOOKUP($A207,'Annex 2 EHV charges'!$A:$O,7,0))</f>
        <v/>
      </c>
      <c r="E207" s="167" t="str">
        <f>IFERROR(IF(VLOOKUP($A207,'Annex 2 EHV charges'!$A:$O,8,FALSE)=0,"",VLOOKUP($A207,'Annex 2 EHV charges'!$A:$O,8,FALSE)),"")</f>
        <v/>
      </c>
      <c r="F207" s="168" t="str">
        <f>IFERROR(IF(VLOOKUP($A207,'Annex 2 EHV charges'!$A:$O,9,FALSE)=0,"",VLOOKUP($A207,'Annex 2 EHV charges'!$A:$O,9,FALSE)),"")</f>
        <v/>
      </c>
      <c r="G207" s="169" t="str">
        <f>IFERROR(IF(VLOOKUP($A207,'Annex 2 EHV charges'!$A:$O,10,FALSE)=0,"",VLOOKUP($A207,'Annex 2 EHV charges'!$A:$O,10,FALSE)),"")</f>
        <v/>
      </c>
      <c r="H207" s="169" t="str">
        <f>IFERROR(IF(VLOOKUP($A207,'Annex 2 EHV charges'!$A:$O,11,FALSE)=0,"",VLOOKUP($A207,'Annex 2 EHV charges'!$A:$O,11,FALSE)),"")</f>
        <v/>
      </c>
    </row>
    <row r="208" spans="1:8" x14ac:dyDescent="0.2">
      <c r="A208" s="165" t="str">
        <f t="array" ref="A208">IFERROR(INDEX('Annex 2 EHV charges'!$A$11:$A$260, MATCH(0, IF(ISBLANK('Annex 2 EHV charges'!$A$11:$A$260),1, COUNTIF(A$4:$A207, 'Annex 2 EHV charges'!$A$11:$A$260)), 0)),"")</f>
        <v/>
      </c>
      <c r="B208" s="165" t="str">
        <f>IF($A208="","",VLOOKUP($A208,'Annex 2 EHV charges'!$A:$O,2,0))</f>
        <v/>
      </c>
      <c r="C208" s="166" t="str">
        <f>IF($A208="","",VLOOKUP($A208,'Annex 2 EHV charges'!$A:$O,3,0))</f>
        <v/>
      </c>
      <c r="D208" s="165" t="str">
        <f>IF($A208="","",VLOOKUP($A208,'Annex 2 EHV charges'!$A:$O,7,0))</f>
        <v/>
      </c>
      <c r="E208" s="167" t="str">
        <f>IFERROR(IF(VLOOKUP($A208,'Annex 2 EHV charges'!$A:$O,8,FALSE)=0,"",VLOOKUP($A208,'Annex 2 EHV charges'!$A:$O,8,FALSE)),"")</f>
        <v/>
      </c>
      <c r="F208" s="168" t="str">
        <f>IFERROR(IF(VLOOKUP($A208,'Annex 2 EHV charges'!$A:$O,9,FALSE)=0,"",VLOOKUP($A208,'Annex 2 EHV charges'!$A:$O,9,FALSE)),"")</f>
        <v/>
      </c>
      <c r="G208" s="169" t="str">
        <f>IFERROR(IF(VLOOKUP($A208,'Annex 2 EHV charges'!$A:$O,10,FALSE)=0,"",VLOOKUP($A208,'Annex 2 EHV charges'!$A:$O,10,FALSE)),"")</f>
        <v/>
      </c>
      <c r="H208" s="169" t="str">
        <f>IFERROR(IF(VLOOKUP($A208,'Annex 2 EHV charges'!$A:$O,11,FALSE)=0,"",VLOOKUP($A208,'Annex 2 EHV charges'!$A:$O,11,FALSE)),"")</f>
        <v/>
      </c>
    </row>
    <row r="209" spans="1:8" x14ac:dyDescent="0.2">
      <c r="A209" s="165" t="str">
        <f t="array" ref="A209">IFERROR(INDEX('Annex 2 EHV charges'!$A$11:$A$260, MATCH(0, IF(ISBLANK('Annex 2 EHV charges'!$A$11:$A$260),1, COUNTIF(A$4:$A208, 'Annex 2 EHV charges'!$A$11:$A$260)), 0)),"")</f>
        <v/>
      </c>
      <c r="B209" s="165" t="str">
        <f>IF($A209="","",VLOOKUP($A209,'Annex 2 EHV charges'!$A:$O,2,0))</f>
        <v/>
      </c>
      <c r="C209" s="166" t="str">
        <f>IF($A209="","",VLOOKUP($A209,'Annex 2 EHV charges'!$A:$O,3,0))</f>
        <v/>
      </c>
      <c r="D209" s="165" t="str">
        <f>IF($A209="","",VLOOKUP($A209,'Annex 2 EHV charges'!$A:$O,7,0))</f>
        <v/>
      </c>
      <c r="E209" s="167" t="str">
        <f>IFERROR(IF(VLOOKUP($A209,'Annex 2 EHV charges'!$A:$O,8,FALSE)=0,"",VLOOKUP($A209,'Annex 2 EHV charges'!$A:$O,8,FALSE)),"")</f>
        <v/>
      </c>
      <c r="F209" s="168" t="str">
        <f>IFERROR(IF(VLOOKUP($A209,'Annex 2 EHV charges'!$A:$O,9,FALSE)=0,"",VLOOKUP($A209,'Annex 2 EHV charges'!$A:$O,9,FALSE)),"")</f>
        <v/>
      </c>
      <c r="G209" s="169" t="str">
        <f>IFERROR(IF(VLOOKUP($A209,'Annex 2 EHV charges'!$A:$O,10,FALSE)=0,"",VLOOKUP($A209,'Annex 2 EHV charges'!$A:$O,10,FALSE)),"")</f>
        <v/>
      </c>
      <c r="H209" s="169" t="str">
        <f>IFERROR(IF(VLOOKUP($A209,'Annex 2 EHV charges'!$A:$O,11,FALSE)=0,"",VLOOKUP($A209,'Annex 2 EHV charges'!$A:$O,11,FALSE)),"")</f>
        <v/>
      </c>
    </row>
    <row r="210" spans="1:8" x14ac:dyDescent="0.2">
      <c r="A210" s="165" t="str">
        <f t="array" ref="A210">IFERROR(INDEX('Annex 2 EHV charges'!$A$11:$A$260, MATCH(0, IF(ISBLANK('Annex 2 EHV charges'!$A$11:$A$260),1, COUNTIF(A$4:$A209, 'Annex 2 EHV charges'!$A$11:$A$260)), 0)),"")</f>
        <v/>
      </c>
      <c r="B210" s="165" t="str">
        <f>IF($A210="","",VLOOKUP($A210,'Annex 2 EHV charges'!$A:$O,2,0))</f>
        <v/>
      </c>
      <c r="C210" s="166" t="str">
        <f>IF($A210="","",VLOOKUP($A210,'Annex 2 EHV charges'!$A:$O,3,0))</f>
        <v/>
      </c>
      <c r="D210" s="165" t="str">
        <f>IF($A210="","",VLOOKUP($A210,'Annex 2 EHV charges'!$A:$O,7,0))</f>
        <v/>
      </c>
      <c r="E210" s="167" t="str">
        <f>IFERROR(IF(VLOOKUP($A210,'Annex 2 EHV charges'!$A:$O,8,FALSE)=0,"",VLOOKUP($A210,'Annex 2 EHV charges'!$A:$O,8,FALSE)),"")</f>
        <v/>
      </c>
      <c r="F210" s="168" t="str">
        <f>IFERROR(IF(VLOOKUP($A210,'Annex 2 EHV charges'!$A:$O,9,FALSE)=0,"",VLOOKUP($A210,'Annex 2 EHV charges'!$A:$O,9,FALSE)),"")</f>
        <v/>
      </c>
      <c r="G210" s="169" t="str">
        <f>IFERROR(IF(VLOOKUP($A210,'Annex 2 EHV charges'!$A:$O,10,FALSE)=0,"",VLOOKUP($A210,'Annex 2 EHV charges'!$A:$O,10,FALSE)),"")</f>
        <v/>
      </c>
      <c r="H210" s="169" t="str">
        <f>IFERROR(IF(VLOOKUP($A210,'Annex 2 EHV charges'!$A:$O,11,FALSE)=0,"",VLOOKUP($A210,'Annex 2 EHV charges'!$A:$O,11,FALSE)),"")</f>
        <v/>
      </c>
    </row>
    <row r="211" spans="1:8" x14ac:dyDescent="0.2">
      <c r="A211" s="165" t="str">
        <f t="array" ref="A211">IFERROR(INDEX('Annex 2 EHV charges'!$A$11:$A$260, MATCH(0, IF(ISBLANK('Annex 2 EHV charges'!$A$11:$A$260),1, COUNTIF(A$4:$A210, 'Annex 2 EHV charges'!$A$11:$A$260)), 0)),"")</f>
        <v/>
      </c>
      <c r="B211" s="165" t="str">
        <f>IF($A211="","",VLOOKUP($A211,'Annex 2 EHV charges'!$A:$O,2,0))</f>
        <v/>
      </c>
      <c r="C211" s="166" t="str">
        <f>IF($A211="","",VLOOKUP($A211,'Annex 2 EHV charges'!$A:$O,3,0))</f>
        <v/>
      </c>
      <c r="D211" s="165" t="str">
        <f>IF($A211="","",VLOOKUP($A211,'Annex 2 EHV charges'!$A:$O,7,0))</f>
        <v/>
      </c>
      <c r="E211" s="167" t="str">
        <f>IFERROR(IF(VLOOKUP($A211,'Annex 2 EHV charges'!$A:$O,8,FALSE)=0,"",VLOOKUP($A211,'Annex 2 EHV charges'!$A:$O,8,FALSE)),"")</f>
        <v/>
      </c>
      <c r="F211" s="168" t="str">
        <f>IFERROR(IF(VLOOKUP($A211,'Annex 2 EHV charges'!$A:$O,9,FALSE)=0,"",VLOOKUP($A211,'Annex 2 EHV charges'!$A:$O,9,FALSE)),"")</f>
        <v/>
      </c>
      <c r="G211" s="169" t="str">
        <f>IFERROR(IF(VLOOKUP($A211,'Annex 2 EHV charges'!$A:$O,10,FALSE)=0,"",VLOOKUP($A211,'Annex 2 EHV charges'!$A:$O,10,FALSE)),"")</f>
        <v/>
      </c>
      <c r="H211" s="169" t="str">
        <f>IFERROR(IF(VLOOKUP($A211,'Annex 2 EHV charges'!$A:$O,11,FALSE)=0,"",VLOOKUP($A211,'Annex 2 EHV charges'!$A:$O,11,FALSE)),"")</f>
        <v/>
      </c>
    </row>
    <row r="212" spans="1:8" x14ac:dyDescent="0.2">
      <c r="A212" s="165" t="str">
        <f t="array" ref="A212">IFERROR(INDEX('Annex 2 EHV charges'!$A$11:$A$260, MATCH(0, IF(ISBLANK('Annex 2 EHV charges'!$A$11:$A$260),1, COUNTIF(A$4:$A211, 'Annex 2 EHV charges'!$A$11:$A$260)), 0)),"")</f>
        <v/>
      </c>
      <c r="B212" s="165" t="str">
        <f>IF($A212="","",VLOOKUP($A212,'Annex 2 EHV charges'!$A:$O,2,0))</f>
        <v/>
      </c>
      <c r="C212" s="166" t="str">
        <f>IF($A212="","",VLOOKUP($A212,'Annex 2 EHV charges'!$A:$O,3,0))</f>
        <v/>
      </c>
      <c r="D212" s="165" t="str">
        <f>IF($A212="","",VLOOKUP($A212,'Annex 2 EHV charges'!$A:$O,7,0))</f>
        <v/>
      </c>
      <c r="E212" s="167" t="str">
        <f>IFERROR(IF(VLOOKUP($A212,'Annex 2 EHV charges'!$A:$O,8,FALSE)=0,"",VLOOKUP($A212,'Annex 2 EHV charges'!$A:$O,8,FALSE)),"")</f>
        <v/>
      </c>
      <c r="F212" s="168" t="str">
        <f>IFERROR(IF(VLOOKUP($A212,'Annex 2 EHV charges'!$A:$O,9,FALSE)=0,"",VLOOKUP($A212,'Annex 2 EHV charges'!$A:$O,9,FALSE)),"")</f>
        <v/>
      </c>
      <c r="G212" s="169" t="str">
        <f>IFERROR(IF(VLOOKUP($A212,'Annex 2 EHV charges'!$A:$O,10,FALSE)=0,"",VLOOKUP($A212,'Annex 2 EHV charges'!$A:$O,10,FALSE)),"")</f>
        <v/>
      </c>
      <c r="H212" s="169" t="str">
        <f>IFERROR(IF(VLOOKUP($A212,'Annex 2 EHV charges'!$A:$O,11,FALSE)=0,"",VLOOKUP($A212,'Annex 2 EHV charges'!$A:$O,11,FALSE)),"")</f>
        <v/>
      </c>
    </row>
    <row r="213" spans="1:8" x14ac:dyDescent="0.2">
      <c r="A213" s="165" t="str">
        <f t="array" ref="A213">IFERROR(INDEX('Annex 2 EHV charges'!$A$11:$A$260, MATCH(0, IF(ISBLANK('Annex 2 EHV charges'!$A$11:$A$260),1, COUNTIF(A$4:$A212, 'Annex 2 EHV charges'!$A$11:$A$260)), 0)),"")</f>
        <v/>
      </c>
      <c r="B213" s="165" t="str">
        <f>IF($A213="","",VLOOKUP($A213,'Annex 2 EHV charges'!$A:$O,2,0))</f>
        <v/>
      </c>
      <c r="C213" s="166" t="str">
        <f>IF($A213="","",VLOOKUP($A213,'Annex 2 EHV charges'!$A:$O,3,0))</f>
        <v/>
      </c>
      <c r="D213" s="165" t="str">
        <f>IF($A213="","",VLOOKUP($A213,'Annex 2 EHV charges'!$A:$O,7,0))</f>
        <v/>
      </c>
      <c r="E213" s="167" t="str">
        <f>IFERROR(IF(VLOOKUP($A213,'Annex 2 EHV charges'!$A:$O,8,FALSE)=0,"",VLOOKUP($A213,'Annex 2 EHV charges'!$A:$O,8,FALSE)),"")</f>
        <v/>
      </c>
      <c r="F213" s="168" t="str">
        <f>IFERROR(IF(VLOOKUP($A213,'Annex 2 EHV charges'!$A:$O,9,FALSE)=0,"",VLOOKUP($A213,'Annex 2 EHV charges'!$A:$O,9,FALSE)),"")</f>
        <v/>
      </c>
      <c r="G213" s="169" t="str">
        <f>IFERROR(IF(VLOOKUP($A213,'Annex 2 EHV charges'!$A:$O,10,FALSE)=0,"",VLOOKUP($A213,'Annex 2 EHV charges'!$A:$O,10,FALSE)),"")</f>
        <v/>
      </c>
      <c r="H213" s="169" t="str">
        <f>IFERROR(IF(VLOOKUP($A213,'Annex 2 EHV charges'!$A:$O,11,FALSE)=0,"",VLOOKUP($A213,'Annex 2 EHV charges'!$A:$O,11,FALSE)),"")</f>
        <v/>
      </c>
    </row>
    <row r="214" spans="1:8" x14ac:dyDescent="0.2">
      <c r="A214" s="165" t="str">
        <f t="array" ref="A214">IFERROR(INDEX('Annex 2 EHV charges'!$A$11:$A$260, MATCH(0, IF(ISBLANK('Annex 2 EHV charges'!$A$11:$A$260),1, COUNTIF(A$4:$A213, 'Annex 2 EHV charges'!$A$11:$A$260)), 0)),"")</f>
        <v/>
      </c>
      <c r="B214" s="165" t="str">
        <f>IF($A214="","",VLOOKUP($A214,'Annex 2 EHV charges'!$A:$O,2,0))</f>
        <v/>
      </c>
      <c r="C214" s="166" t="str">
        <f>IF($A214="","",VLOOKUP($A214,'Annex 2 EHV charges'!$A:$O,3,0))</f>
        <v/>
      </c>
      <c r="D214" s="165" t="str">
        <f>IF($A214="","",VLOOKUP($A214,'Annex 2 EHV charges'!$A:$O,7,0))</f>
        <v/>
      </c>
      <c r="E214" s="167" t="str">
        <f>IFERROR(IF(VLOOKUP($A214,'Annex 2 EHV charges'!$A:$O,8,FALSE)=0,"",VLOOKUP($A214,'Annex 2 EHV charges'!$A:$O,8,FALSE)),"")</f>
        <v/>
      </c>
      <c r="F214" s="168" t="str">
        <f>IFERROR(IF(VLOOKUP($A214,'Annex 2 EHV charges'!$A:$O,9,FALSE)=0,"",VLOOKUP($A214,'Annex 2 EHV charges'!$A:$O,9,FALSE)),"")</f>
        <v/>
      </c>
      <c r="G214" s="169" t="str">
        <f>IFERROR(IF(VLOOKUP($A214,'Annex 2 EHV charges'!$A:$O,10,FALSE)=0,"",VLOOKUP($A214,'Annex 2 EHV charges'!$A:$O,10,FALSE)),"")</f>
        <v/>
      </c>
      <c r="H214" s="169" t="str">
        <f>IFERROR(IF(VLOOKUP($A214,'Annex 2 EHV charges'!$A:$O,11,FALSE)=0,"",VLOOKUP($A214,'Annex 2 EHV charges'!$A:$O,11,FALSE)),"")</f>
        <v/>
      </c>
    </row>
    <row r="215" spans="1:8" x14ac:dyDescent="0.2">
      <c r="A215" s="165" t="str">
        <f t="array" ref="A215">IFERROR(INDEX('Annex 2 EHV charges'!$A$11:$A$260, MATCH(0, IF(ISBLANK('Annex 2 EHV charges'!$A$11:$A$260),1, COUNTIF(A$4:$A214, 'Annex 2 EHV charges'!$A$11:$A$260)), 0)),"")</f>
        <v/>
      </c>
      <c r="B215" s="165" t="str">
        <f>IF($A215="","",VLOOKUP($A215,'Annex 2 EHV charges'!$A:$O,2,0))</f>
        <v/>
      </c>
      <c r="C215" s="166" t="str">
        <f>IF($A215="","",VLOOKUP($A215,'Annex 2 EHV charges'!$A:$O,3,0))</f>
        <v/>
      </c>
      <c r="D215" s="165" t="str">
        <f>IF($A215="","",VLOOKUP($A215,'Annex 2 EHV charges'!$A:$O,7,0))</f>
        <v/>
      </c>
      <c r="E215" s="167" t="str">
        <f>IFERROR(IF(VLOOKUP($A215,'Annex 2 EHV charges'!$A:$O,8,FALSE)=0,"",VLOOKUP($A215,'Annex 2 EHV charges'!$A:$O,8,FALSE)),"")</f>
        <v/>
      </c>
      <c r="F215" s="168" t="str">
        <f>IFERROR(IF(VLOOKUP($A215,'Annex 2 EHV charges'!$A:$O,9,FALSE)=0,"",VLOOKUP($A215,'Annex 2 EHV charges'!$A:$O,9,FALSE)),"")</f>
        <v/>
      </c>
      <c r="G215" s="169" t="str">
        <f>IFERROR(IF(VLOOKUP($A215,'Annex 2 EHV charges'!$A:$O,10,FALSE)=0,"",VLOOKUP($A215,'Annex 2 EHV charges'!$A:$O,10,FALSE)),"")</f>
        <v/>
      </c>
      <c r="H215" s="169" t="str">
        <f>IFERROR(IF(VLOOKUP($A215,'Annex 2 EHV charges'!$A:$O,11,FALSE)=0,"",VLOOKUP($A215,'Annex 2 EHV charges'!$A:$O,11,FALSE)),"")</f>
        <v/>
      </c>
    </row>
    <row r="216" spans="1:8" x14ac:dyDescent="0.2">
      <c r="A216" s="165" t="str">
        <f t="array" ref="A216">IFERROR(INDEX('Annex 2 EHV charges'!$A$11:$A$260, MATCH(0, IF(ISBLANK('Annex 2 EHV charges'!$A$11:$A$260),1, COUNTIF(A$4:$A215, 'Annex 2 EHV charges'!$A$11:$A$260)), 0)),"")</f>
        <v/>
      </c>
      <c r="B216" s="165" t="str">
        <f>IF($A216="","",VLOOKUP($A216,'Annex 2 EHV charges'!$A:$O,2,0))</f>
        <v/>
      </c>
      <c r="C216" s="166" t="str">
        <f>IF($A216="","",VLOOKUP($A216,'Annex 2 EHV charges'!$A:$O,3,0))</f>
        <v/>
      </c>
      <c r="D216" s="165" t="str">
        <f>IF($A216="","",VLOOKUP($A216,'Annex 2 EHV charges'!$A:$O,7,0))</f>
        <v/>
      </c>
      <c r="E216" s="167" t="str">
        <f>IFERROR(IF(VLOOKUP($A216,'Annex 2 EHV charges'!$A:$O,8,FALSE)=0,"",VLOOKUP($A216,'Annex 2 EHV charges'!$A:$O,8,FALSE)),"")</f>
        <v/>
      </c>
      <c r="F216" s="168" t="str">
        <f>IFERROR(IF(VLOOKUP($A216,'Annex 2 EHV charges'!$A:$O,9,FALSE)=0,"",VLOOKUP($A216,'Annex 2 EHV charges'!$A:$O,9,FALSE)),"")</f>
        <v/>
      </c>
      <c r="G216" s="169" t="str">
        <f>IFERROR(IF(VLOOKUP($A216,'Annex 2 EHV charges'!$A:$O,10,FALSE)=0,"",VLOOKUP($A216,'Annex 2 EHV charges'!$A:$O,10,FALSE)),"")</f>
        <v/>
      </c>
      <c r="H216" s="169" t="str">
        <f>IFERROR(IF(VLOOKUP($A216,'Annex 2 EHV charges'!$A:$O,11,FALSE)=0,"",VLOOKUP($A216,'Annex 2 EHV charges'!$A:$O,11,FALSE)),"")</f>
        <v/>
      </c>
    </row>
    <row r="217" spans="1:8" x14ac:dyDescent="0.2">
      <c r="A217" s="165" t="str">
        <f t="array" ref="A217">IFERROR(INDEX('Annex 2 EHV charges'!$A$11:$A$260, MATCH(0, IF(ISBLANK('Annex 2 EHV charges'!$A$11:$A$260),1, COUNTIF(A$4:$A216, 'Annex 2 EHV charges'!$A$11:$A$260)), 0)),"")</f>
        <v/>
      </c>
      <c r="B217" s="165" t="str">
        <f>IF($A217="","",VLOOKUP($A217,'Annex 2 EHV charges'!$A:$O,2,0))</f>
        <v/>
      </c>
      <c r="C217" s="166" t="str">
        <f>IF($A217="","",VLOOKUP($A217,'Annex 2 EHV charges'!$A:$O,3,0))</f>
        <v/>
      </c>
      <c r="D217" s="165" t="str">
        <f>IF($A217="","",VLOOKUP($A217,'Annex 2 EHV charges'!$A:$O,7,0))</f>
        <v/>
      </c>
      <c r="E217" s="167" t="str">
        <f>IFERROR(IF(VLOOKUP($A217,'Annex 2 EHV charges'!$A:$O,8,FALSE)=0,"",VLOOKUP($A217,'Annex 2 EHV charges'!$A:$O,8,FALSE)),"")</f>
        <v/>
      </c>
      <c r="F217" s="168" t="str">
        <f>IFERROR(IF(VLOOKUP($A217,'Annex 2 EHV charges'!$A:$O,9,FALSE)=0,"",VLOOKUP($A217,'Annex 2 EHV charges'!$A:$O,9,FALSE)),"")</f>
        <v/>
      </c>
      <c r="G217" s="169" t="str">
        <f>IFERROR(IF(VLOOKUP($A217,'Annex 2 EHV charges'!$A:$O,10,FALSE)=0,"",VLOOKUP($A217,'Annex 2 EHV charges'!$A:$O,10,FALSE)),"")</f>
        <v/>
      </c>
      <c r="H217" s="169" t="str">
        <f>IFERROR(IF(VLOOKUP($A217,'Annex 2 EHV charges'!$A:$O,11,FALSE)=0,"",VLOOKUP($A217,'Annex 2 EHV charges'!$A:$O,11,FALSE)),"")</f>
        <v/>
      </c>
    </row>
    <row r="218" spans="1:8" x14ac:dyDescent="0.2">
      <c r="A218" s="165" t="str">
        <f t="array" ref="A218">IFERROR(INDEX('Annex 2 EHV charges'!$A$11:$A$260, MATCH(0, IF(ISBLANK('Annex 2 EHV charges'!$A$11:$A$260),1, COUNTIF(A$4:$A217, 'Annex 2 EHV charges'!$A$11:$A$260)), 0)),"")</f>
        <v/>
      </c>
      <c r="B218" s="165" t="str">
        <f>IF($A218="","",VLOOKUP($A218,'Annex 2 EHV charges'!$A:$O,2,0))</f>
        <v/>
      </c>
      <c r="C218" s="166" t="str">
        <f>IF($A218="","",VLOOKUP($A218,'Annex 2 EHV charges'!$A:$O,3,0))</f>
        <v/>
      </c>
      <c r="D218" s="165" t="str">
        <f>IF($A218="","",VLOOKUP($A218,'Annex 2 EHV charges'!$A:$O,7,0))</f>
        <v/>
      </c>
      <c r="E218" s="167" t="str">
        <f>IFERROR(IF(VLOOKUP($A218,'Annex 2 EHV charges'!$A:$O,8,FALSE)=0,"",VLOOKUP($A218,'Annex 2 EHV charges'!$A:$O,8,FALSE)),"")</f>
        <v/>
      </c>
      <c r="F218" s="168" t="str">
        <f>IFERROR(IF(VLOOKUP($A218,'Annex 2 EHV charges'!$A:$O,9,FALSE)=0,"",VLOOKUP($A218,'Annex 2 EHV charges'!$A:$O,9,FALSE)),"")</f>
        <v/>
      </c>
      <c r="G218" s="169" t="str">
        <f>IFERROR(IF(VLOOKUP($A218,'Annex 2 EHV charges'!$A:$O,10,FALSE)=0,"",VLOOKUP($A218,'Annex 2 EHV charges'!$A:$O,10,FALSE)),"")</f>
        <v/>
      </c>
      <c r="H218" s="169" t="str">
        <f>IFERROR(IF(VLOOKUP($A218,'Annex 2 EHV charges'!$A:$O,11,FALSE)=0,"",VLOOKUP($A218,'Annex 2 EHV charges'!$A:$O,11,FALSE)),"")</f>
        <v/>
      </c>
    </row>
    <row r="219" spans="1:8" x14ac:dyDescent="0.2">
      <c r="A219" s="165" t="str">
        <f t="array" ref="A219">IFERROR(INDEX('Annex 2 EHV charges'!$A$11:$A$260, MATCH(0, IF(ISBLANK('Annex 2 EHV charges'!$A$11:$A$260),1, COUNTIF(A$4:$A218, 'Annex 2 EHV charges'!$A$11:$A$260)), 0)),"")</f>
        <v/>
      </c>
      <c r="B219" s="165" t="str">
        <f>IF($A219="","",VLOOKUP($A219,'Annex 2 EHV charges'!$A:$O,2,0))</f>
        <v/>
      </c>
      <c r="C219" s="166" t="str">
        <f>IF($A219="","",VLOOKUP($A219,'Annex 2 EHV charges'!$A:$O,3,0))</f>
        <v/>
      </c>
      <c r="D219" s="165" t="str">
        <f>IF($A219="","",VLOOKUP($A219,'Annex 2 EHV charges'!$A:$O,7,0))</f>
        <v/>
      </c>
      <c r="E219" s="167" t="str">
        <f>IFERROR(IF(VLOOKUP($A219,'Annex 2 EHV charges'!$A:$O,8,FALSE)=0,"",VLOOKUP($A219,'Annex 2 EHV charges'!$A:$O,8,FALSE)),"")</f>
        <v/>
      </c>
      <c r="F219" s="168" t="str">
        <f>IFERROR(IF(VLOOKUP($A219,'Annex 2 EHV charges'!$A:$O,9,FALSE)=0,"",VLOOKUP($A219,'Annex 2 EHV charges'!$A:$O,9,FALSE)),"")</f>
        <v/>
      </c>
      <c r="G219" s="169" t="str">
        <f>IFERROR(IF(VLOOKUP($A219,'Annex 2 EHV charges'!$A:$O,10,FALSE)=0,"",VLOOKUP($A219,'Annex 2 EHV charges'!$A:$O,10,FALSE)),"")</f>
        <v/>
      </c>
      <c r="H219" s="169" t="str">
        <f>IFERROR(IF(VLOOKUP($A219,'Annex 2 EHV charges'!$A:$O,11,FALSE)=0,"",VLOOKUP($A219,'Annex 2 EHV charges'!$A:$O,11,FALSE)),"")</f>
        <v/>
      </c>
    </row>
    <row r="220" spans="1:8" x14ac:dyDescent="0.2">
      <c r="A220" s="165" t="str">
        <f t="array" ref="A220">IFERROR(INDEX('Annex 2 EHV charges'!$A$11:$A$260, MATCH(0, IF(ISBLANK('Annex 2 EHV charges'!$A$11:$A$260),1, COUNTIF(A$4:$A219, 'Annex 2 EHV charges'!$A$11:$A$260)), 0)),"")</f>
        <v/>
      </c>
      <c r="B220" s="165" t="str">
        <f>IF($A220="","",VLOOKUP($A220,'Annex 2 EHV charges'!$A:$O,2,0))</f>
        <v/>
      </c>
      <c r="C220" s="166" t="str">
        <f>IF($A220="","",VLOOKUP($A220,'Annex 2 EHV charges'!$A:$O,3,0))</f>
        <v/>
      </c>
      <c r="D220" s="165" t="str">
        <f>IF($A220="","",VLOOKUP($A220,'Annex 2 EHV charges'!$A:$O,7,0))</f>
        <v/>
      </c>
      <c r="E220" s="167" t="str">
        <f>IFERROR(IF(VLOOKUP($A220,'Annex 2 EHV charges'!$A:$O,8,FALSE)=0,"",VLOOKUP($A220,'Annex 2 EHV charges'!$A:$O,8,FALSE)),"")</f>
        <v/>
      </c>
      <c r="F220" s="168" t="str">
        <f>IFERROR(IF(VLOOKUP($A220,'Annex 2 EHV charges'!$A:$O,9,FALSE)=0,"",VLOOKUP($A220,'Annex 2 EHV charges'!$A:$O,9,FALSE)),"")</f>
        <v/>
      </c>
      <c r="G220" s="169" t="str">
        <f>IFERROR(IF(VLOOKUP($A220,'Annex 2 EHV charges'!$A:$O,10,FALSE)=0,"",VLOOKUP($A220,'Annex 2 EHV charges'!$A:$O,10,FALSE)),"")</f>
        <v/>
      </c>
      <c r="H220" s="169" t="str">
        <f>IFERROR(IF(VLOOKUP($A220,'Annex 2 EHV charges'!$A:$O,11,FALSE)=0,"",VLOOKUP($A220,'Annex 2 EHV charges'!$A:$O,11,FALSE)),"")</f>
        <v/>
      </c>
    </row>
    <row r="221" spans="1:8" x14ac:dyDescent="0.2">
      <c r="A221" s="165" t="str">
        <f t="array" ref="A221">IFERROR(INDEX('Annex 2 EHV charges'!$A$11:$A$260, MATCH(0, IF(ISBLANK('Annex 2 EHV charges'!$A$11:$A$260),1, COUNTIF(A$4:$A220, 'Annex 2 EHV charges'!$A$11:$A$260)), 0)),"")</f>
        <v/>
      </c>
      <c r="B221" s="165" t="str">
        <f>IF($A221="","",VLOOKUP($A221,'Annex 2 EHV charges'!$A:$O,2,0))</f>
        <v/>
      </c>
      <c r="C221" s="166" t="str">
        <f>IF($A221="","",VLOOKUP($A221,'Annex 2 EHV charges'!$A:$O,3,0))</f>
        <v/>
      </c>
      <c r="D221" s="165" t="str">
        <f>IF($A221="","",VLOOKUP($A221,'Annex 2 EHV charges'!$A:$O,7,0))</f>
        <v/>
      </c>
      <c r="E221" s="167" t="str">
        <f>IFERROR(IF(VLOOKUP($A221,'Annex 2 EHV charges'!$A:$O,8,FALSE)=0,"",VLOOKUP($A221,'Annex 2 EHV charges'!$A:$O,8,FALSE)),"")</f>
        <v/>
      </c>
      <c r="F221" s="168" t="str">
        <f>IFERROR(IF(VLOOKUP($A221,'Annex 2 EHV charges'!$A:$O,9,FALSE)=0,"",VLOOKUP($A221,'Annex 2 EHV charges'!$A:$O,9,FALSE)),"")</f>
        <v/>
      </c>
      <c r="G221" s="169" t="str">
        <f>IFERROR(IF(VLOOKUP($A221,'Annex 2 EHV charges'!$A:$O,10,FALSE)=0,"",VLOOKUP($A221,'Annex 2 EHV charges'!$A:$O,10,FALSE)),"")</f>
        <v/>
      </c>
      <c r="H221" s="169" t="str">
        <f>IFERROR(IF(VLOOKUP($A221,'Annex 2 EHV charges'!$A:$O,11,FALSE)=0,"",VLOOKUP($A221,'Annex 2 EHV charges'!$A:$O,11,FALSE)),"")</f>
        <v/>
      </c>
    </row>
    <row r="222" spans="1:8" x14ac:dyDescent="0.2">
      <c r="A222" s="165" t="str">
        <f t="array" ref="A222">IFERROR(INDEX('Annex 2 EHV charges'!$A$11:$A$260, MATCH(0, IF(ISBLANK('Annex 2 EHV charges'!$A$11:$A$260),1, COUNTIF(A$4:$A221, 'Annex 2 EHV charges'!$A$11:$A$260)), 0)),"")</f>
        <v/>
      </c>
      <c r="B222" s="165" t="str">
        <f>IF($A222="","",VLOOKUP($A222,'Annex 2 EHV charges'!$A:$O,2,0))</f>
        <v/>
      </c>
      <c r="C222" s="166" t="str">
        <f>IF($A222="","",VLOOKUP($A222,'Annex 2 EHV charges'!$A:$O,3,0))</f>
        <v/>
      </c>
      <c r="D222" s="165" t="str">
        <f>IF($A222="","",VLOOKUP($A222,'Annex 2 EHV charges'!$A:$O,7,0))</f>
        <v/>
      </c>
      <c r="E222" s="167" t="str">
        <f>IFERROR(IF(VLOOKUP($A222,'Annex 2 EHV charges'!$A:$O,8,FALSE)=0,"",VLOOKUP($A222,'Annex 2 EHV charges'!$A:$O,8,FALSE)),"")</f>
        <v/>
      </c>
      <c r="F222" s="168" t="str">
        <f>IFERROR(IF(VLOOKUP($A222,'Annex 2 EHV charges'!$A:$O,9,FALSE)=0,"",VLOOKUP($A222,'Annex 2 EHV charges'!$A:$O,9,FALSE)),"")</f>
        <v/>
      </c>
      <c r="G222" s="169" t="str">
        <f>IFERROR(IF(VLOOKUP($A222,'Annex 2 EHV charges'!$A:$O,10,FALSE)=0,"",VLOOKUP($A222,'Annex 2 EHV charges'!$A:$O,10,FALSE)),"")</f>
        <v/>
      </c>
      <c r="H222" s="169" t="str">
        <f>IFERROR(IF(VLOOKUP($A222,'Annex 2 EHV charges'!$A:$O,11,FALSE)=0,"",VLOOKUP($A222,'Annex 2 EHV charges'!$A:$O,11,FALSE)),"")</f>
        <v/>
      </c>
    </row>
    <row r="223" spans="1:8" x14ac:dyDescent="0.2">
      <c r="A223" s="165" t="str">
        <f t="array" ref="A223">IFERROR(INDEX('Annex 2 EHV charges'!$A$11:$A$260, MATCH(0, IF(ISBLANK('Annex 2 EHV charges'!$A$11:$A$260),1, COUNTIF(A$4:$A222, 'Annex 2 EHV charges'!$A$11:$A$260)), 0)),"")</f>
        <v/>
      </c>
      <c r="B223" s="165" t="str">
        <f>IF($A223="","",VLOOKUP($A223,'Annex 2 EHV charges'!$A:$O,2,0))</f>
        <v/>
      </c>
      <c r="C223" s="166" t="str">
        <f>IF($A223="","",VLOOKUP($A223,'Annex 2 EHV charges'!$A:$O,3,0))</f>
        <v/>
      </c>
      <c r="D223" s="165" t="str">
        <f>IF($A223="","",VLOOKUP($A223,'Annex 2 EHV charges'!$A:$O,7,0))</f>
        <v/>
      </c>
      <c r="E223" s="167" t="str">
        <f>IFERROR(IF(VLOOKUP($A223,'Annex 2 EHV charges'!$A:$O,8,FALSE)=0,"",VLOOKUP($A223,'Annex 2 EHV charges'!$A:$O,8,FALSE)),"")</f>
        <v/>
      </c>
      <c r="F223" s="168" t="str">
        <f>IFERROR(IF(VLOOKUP($A223,'Annex 2 EHV charges'!$A:$O,9,FALSE)=0,"",VLOOKUP($A223,'Annex 2 EHV charges'!$A:$O,9,FALSE)),"")</f>
        <v/>
      </c>
      <c r="G223" s="169" t="str">
        <f>IFERROR(IF(VLOOKUP($A223,'Annex 2 EHV charges'!$A:$O,10,FALSE)=0,"",VLOOKUP($A223,'Annex 2 EHV charges'!$A:$O,10,FALSE)),"")</f>
        <v/>
      </c>
      <c r="H223" s="169" t="str">
        <f>IFERROR(IF(VLOOKUP($A223,'Annex 2 EHV charges'!$A:$O,11,FALSE)=0,"",VLOOKUP($A223,'Annex 2 EHV charges'!$A:$O,11,FALSE)),"")</f>
        <v/>
      </c>
    </row>
    <row r="224" spans="1:8" x14ac:dyDescent="0.2">
      <c r="A224" s="165" t="str">
        <f t="array" ref="A224">IFERROR(INDEX('Annex 2 EHV charges'!$A$11:$A$260, MATCH(0, IF(ISBLANK('Annex 2 EHV charges'!$A$11:$A$260),1, COUNTIF(A$4:$A223, 'Annex 2 EHV charges'!$A$11:$A$260)), 0)),"")</f>
        <v/>
      </c>
      <c r="B224" s="165" t="str">
        <f>IF($A224="","",VLOOKUP($A224,'Annex 2 EHV charges'!$A:$O,2,0))</f>
        <v/>
      </c>
      <c r="C224" s="166" t="str">
        <f>IF($A224="","",VLOOKUP($A224,'Annex 2 EHV charges'!$A:$O,3,0))</f>
        <v/>
      </c>
      <c r="D224" s="165" t="str">
        <f>IF($A224="","",VLOOKUP($A224,'Annex 2 EHV charges'!$A:$O,7,0))</f>
        <v/>
      </c>
      <c r="E224" s="167" t="str">
        <f>IFERROR(IF(VLOOKUP($A224,'Annex 2 EHV charges'!$A:$O,8,FALSE)=0,"",VLOOKUP($A224,'Annex 2 EHV charges'!$A:$O,8,FALSE)),"")</f>
        <v/>
      </c>
      <c r="F224" s="168" t="str">
        <f>IFERROR(IF(VLOOKUP($A224,'Annex 2 EHV charges'!$A:$O,9,FALSE)=0,"",VLOOKUP($A224,'Annex 2 EHV charges'!$A:$O,9,FALSE)),"")</f>
        <v/>
      </c>
      <c r="G224" s="169" t="str">
        <f>IFERROR(IF(VLOOKUP($A224,'Annex 2 EHV charges'!$A:$O,10,FALSE)=0,"",VLOOKUP($A224,'Annex 2 EHV charges'!$A:$O,10,FALSE)),"")</f>
        <v/>
      </c>
      <c r="H224" s="169" t="str">
        <f>IFERROR(IF(VLOOKUP($A224,'Annex 2 EHV charges'!$A:$O,11,FALSE)=0,"",VLOOKUP($A224,'Annex 2 EHV charges'!$A:$O,11,FALSE)),"")</f>
        <v/>
      </c>
    </row>
    <row r="225" spans="1:8" x14ac:dyDescent="0.2">
      <c r="A225" s="165" t="str">
        <f t="array" ref="A225">IFERROR(INDEX('Annex 2 EHV charges'!$A$11:$A$260, MATCH(0, IF(ISBLANK('Annex 2 EHV charges'!$A$11:$A$260),1, COUNTIF(A$4:$A224, 'Annex 2 EHV charges'!$A$11:$A$260)), 0)),"")</f>
        <v/>
      </c>
      <c r="B225" s="165" t="str">
        <f>IF($A225="","",VLOOKUP($A225,'Annex 2 EHV charges'!$A:$O,2,0))</f>
        <v/>
      </c>
      <c r="C225" s="166" t="str">
        <f>IF($A225="","",VLOOKUP($A225,'Annex 2 EHV charges'!$A:$O,3,0))</f>
        <v/>
      </c>
      <c r="D225" s="165" t="str">
        <f>IF($A225="","",VLOOKUP($A225,'Annex 2 EHV charges'!$A:$O,7,0))</f>
        <v/>
      </c>
      <c r="E225" s="167" t="str">
        <f>IFERROR(IF(VLOOKUP($A225,'Annex 2 EHV charges'!$A:$O,8,FALSE)=0,"",VLOOKUP($A225,'Annex 2 EHV charges'!$A:$O,8,FALSE)),"")</f>
        <v/>
      </c>
      <c r="F225" s="168" t="str">
        <f>IFERROR(IF(VLOOKUP($A225,'Annex 2 EHV charges'!$A:$O,9,FALSE)=0,"",VLOOKUP($A225,'Annex 2 EHV charges'!$A:$O,9,FALSE)),"")</f>
        <v/>
      </c>
      <c r="G225" s="169" t="str">
        <f>IFERROR(IF(VLOOKUP($A225,'Annex 2 EHV charges'!$A:$O,10,FALSE)=0,"",VLOOKUP($A225,'Annex 2 EHV charges'!$A:$O,10,FALSE)),"")</f>
        <v/>
      </c>
      <c r="H225" s="169" t="str">
        <f>IFERROR(IF(VLOOKUP($A225,'Annex 2 EHV charges'!$A:$O,11,FALSE)=0,"",VLOOKUP($A225,'Annex 2 EHV charges'!$A:$O,11,FALSE)),"")</f>
        <v/>
      </c>
    </row>
    <row r="226" spans="1:8" x14ac:dyDescent="0.2">
      <c r="A226" s="165" t="str">
        <f t="array" ref="A226">IFERROR(INDEX('Annex 2 EHV charges'!$A$11:$A$260, MATCH(0, IF(ISBLANK('Annex 2 EHV charges'!$A$11:$A$260),1, COUNTIF(A$4:$A225, 'Annex 2 EHV charges'!$A$11:$A$260)), 0)),"")</f>
        <v/>
      </c>
      <c r="B226" s="165" t="str">
        <f>IF($A226="","",VLOOKUP($A226,'Annex 2 EHV charges'!$A:$O,2,0))</f>
        <v/>
      </c>
      <c r="C226" s="166" t="str">
        <f>IF($A226="","",VLOOKUP($A226,'Annex 2 EHV charges'!$A:$O,3,0))</f>
        <v/>
      </c>
      <c r="D226" s="165" t="str">
        <f>IF($A226="","",VLOOKUP($A226,'Annex 2 EHV charges'!$A:$O,7,0))</f>
        <v/>
      </c>
      <c r="E226" s="167" t="str">
        <f>IFERROR(IF(VLOOKUP($A226,'Annex 2 EHV charges'!$A:$O,8,FALSE)=0,"",VLOOKUP($A226,'Annex 2 EHV charges'!$A:$O,8,FALSE)),"")</f>
        <v/>
      </c>
      <c r="F226" s="168" t="str">
        <f>IFERROR(IF(VLOOKUP($A226,'Annex 2 EHV charges'!$A:$O,9,FALSE)=0,"",VLOOKUP($A226,'Annex 2 EHV charges'!$A:$O,9,FALSE)),"")</f>
        <v/>
      </c>
      <c r="G226" s="169" t="str">
        <f>IFERROR(IF(VLOOKUP($A226,'Annex 2 EHV charges'!$A:$O,10,FALSE)=0,"",VLOOKUP($A226,'Annex 2 EHV charges'!$A:$O,10,FALSE)),"")</f>
        <v/>
      </c>
      <c r="H226" s="169" t="str">
        <f>IFERROR(IF(VLOOKUP($A226,'Annex 2 EHV charges'!$A:$O,11,FALSE)=0,"",VLOOKUP($A226,'Annex 2 EHV charges'!$A:$O,11,FALSE)),"")</f>
        <v/>
      </c>
    </row>
    <row r="227" spans="1:8" x14ac:dyDescent="0.2">
      <c r="A227" s="165" t="str">
        <f t="array" ref="A227">IFERROR(INDEX('Annex 2 EHV charges'!$A$11:$A$260, MATCH(0, IF(ISBLANK('Annex 2 EHV charges'!$A$11:$A$260),1, COUNTIF(A$4:$A226, 'Annex 2 EHV charges'!$A$11:$A$260)), 0)),"")</f>
        <v/>
      </c>
      <c r="B227" s="165" t="str">
        <f>IF($A227="","",VLOOKUP($A227,'Annex 2 EHV charges'!$A:$O,2,0))</f>
        <v/>
      </c>
      <c r="C227" s="166" t="str">
        <f>IF($A227="","",VLOOKUP($A227,'Annex 2 EHV charges'!$A:$O,3,0))</f>
        <v/>
      </c>
      <c r="D227" s="165" t="str">
        <f>IF($A227="","",VLOOKUP($A227,'Annex 2 EHV charges'!$A:$O,7,0))</f>
        <v/>
      </c>
      <c r="E227" s="167" t="str">
        <f>IFERROR(IF(VLOOKUP($A227,'Annex 2 EHV charges'!$A:$O,8,FALSE)=0,"",VLOOKUP($A227,'Annex 2 EHV charges'!$A:$O,8,FALSE)),"")</f>
        <v/>
      </c>
      <c r="F227" s="168" t="str">
        <f>IFERROR(IF(VLOOKUP($A227,'Annex 2 EHV charges'!$A:$O,9,FALSE)=0,"",VLOOKUP($A227,'Annex 2 EHV charges'!$A:$O,9,FALSE)),"")</f>
        <v/>
      </c>
      <c r="G227" s="169" t="str">
        <f>IFERROR(IF(VLOOKUP($A227,'Annex 2 EHV charges'!$A:$O,10,FALSE)=0,"",VLOOKUP($A227,'Annex 2 EHV charges'!$A:$O,10,FALSE)),"")</f>
        <v/>
      </c>
      <c r="H227" s="169" t="str">
        <f>IFERROR(IF(VLOOKUP($A227,'Annex 2 EHV charges'!$A:$O,11,FALSE)=0,"",VLOOKUP($A227,'Annex 2 EHV charges'!$A:$O,11,FALSE)),"")</f>
        <v/>
      </c>
    </row>
    <row r="228" spans="1:8" x14ac:dyDescent="0.2">
      <c r="A228" s="165" t="str">
        <f t="array" ref="A228">IFERROR(INDEX('Annex 2 EHV charges'!$A$11:$A$260, MATCH(0, IF(ISBLANK('Annex 2 EHV charges'!$A$11:$A$260),1, COUNTIF(A$4:$A227, 'Annex 2 EHV charges'!$A$11:$A$260)), 0)),"")</f>
        <v/>
      </c>
      <c r="B228" s="165" t="str">
        <f>IF($A228="","",VLOOKUP($A228,'Annex 2 EHV charges'!$A:$O,2,0))</f>
        <v/>
      </c>
      <c r="C228" s="166" t="str">
        <f>IF($A228="","",VLOOKUP($A228,'Annex 2 EHV charges'!$A:$O,3,0))</f>
        <v/>
      </c>
      <c r="D228" s="165" t="str">
        <f>IF($A228="","",VLOOKUP($A228,'Annex 2 EHV charges'!$A:$O,7,0))</f>
        <v/>
      </c>
      <c r="E228" s="167" t="str">
        <f>IFERROR(IF(VLOOKUP($A228,'Annex 2 EHV charges'!$A:$O,8,FALSE)=0,"",VLOOKUP($A228,'Annex 2 EHV charges'!$A:$O,8,FALSE)),"")</f>
        <v/>
      </c>
      <c r="F228" s="168" t="str">
        <f>IFERROR(IF(VLOOKUP($A228,'Annex 2 EHV charges'!$A:$O,9,FALSE)=0,"",VLOOKUP($A228,'Annex 2 EHV charges'!$A:$O,9,FALSE)),"")</f>
        <v/>
      </c>
      <c r="G228" s="169" t="str">
        <f>IFERROR(IF(VLOOKUP($A228,'Annex 2 EHV charges'!$A:$O,10,FALSE)=0,"",VLOOKUP($A228,'Annex 2 EHV charges'!$A:$O,10,FALSE)),"")</f>
        <v/>
      </c>
      <c r="H228" s="169" t="str">
        <f>IFERROR(IF(VLOOKUP($A228,'Annex 2 EHV charges'!$A:$O,11,FALSE)=0,"",VLOOKUP($A228,'Annex 2 EHV charges'!$A:$O,11,FALSE)),"")</f>
        <v/>
      </c>
    </row>
    <row r="229" spans="1:8" x14ac:dyDescent="0.2">
      <c r="A229" s="165" t="str">
        <f t="array" ref="A229">IFERROR(INDEX('Annex 2 EHV charges'!$A$11:$A$260, MATCH(0, IF(ISBLANK('Annex 2 EHV charges'!$A$11:$A$260),1, COUNTIF(A$4:$A228, 'Annex 2 EHV charges'!$A$11:$A$260)), 0)),"")</f>
        <v/>
      </c>
      <c r="B229" s="165" t="str">
        <f>IF($A229="","",VLOOKUP($A229,'Annex 2 EHV charges'!$A:$O,2,0))</f>
        <v/>
      </c>
      <c r="C229" s="166" t="str">
        <f>IF($A229="","",VLOOKUP($A229,'Annex 2 EHV charges'!$A:$O,3,0))</f>
        <v/>
      </c>
      <c r="D229" s="165" t="str">
        <f>IF($A229="","",VLOOKUP($A229,'Annex 2 EHV charges'!$A:$O,7,0))</f>
        <v/>
      </c>
      <c r="E229" s="167" t="str">
        <f>IFERROR(IF(VLOOKUP($A229,'Annex 2 EHV charges'!$A:$O,8,FALSE)=0,"",VLOOKUP($A229,'Annex 2 EHV charges'!$A:$O,8,FALSE)),"")</f>
        <v/>
      </c>
      <c r="F229" s="168" t="str">
        <f>IFERROR(IF(VLOOKUP($A229,'Annex 2 EHV charges'!$A:$O,9,FALSE)=0,"",VLOOKUP($A229,'Annex 2 EHV charges'!$A:$O,9,FALSE)),"")</f>
        <v/>
      </c>
      <c r="G229" s="169" t="str">
        <f>IFERROR(IF(VLOOKUP($A229,'Annex 2 EHV charges'!$A:$O,10,FALSE)=0,"",VLOOKUP($A229,'Annex 2 EHV charges'!$A:$O,10,FALSE)),"")</f>
        <v/>
      </c>
      <c r="H229" s="169" t="str">
        <f>IFERROR(IF(VLOOKUP($A229,'Annex 2 EHV charges'!$A:$O,11,FALSE)=0,"",VLOOKUP($A229,'Annex 2 EHV charges'!$A:$O,11,FALSE)),"")</f>
        <v/>
      </c>
    </row>
    <row r="230" spans="1:8" x14ac:dyDescent="0.2">
      <c r="A230" s="165" t="str">
        <f t="array" ref="A230">IFERROR(INDEX('Annex 2 EHV charges'!$A$11:$A$260, MATCH(0, IF(ISBLANK('Annex 2 EHV charges'!$A$11:$A$260),1, COUNTIF(A$4:$A229, 'Annex 2 EHV charges'!$A$11:$A$260)), 0)),"")</f>
        <v/>
      </c>
      <c r="B230" s="165" t="str">
        <f>IF($A230="","",VLOOKUP($A230,'Annex 2 EHV charges'!$A:$O,2,0))</f>
        <v/>
      </c>
      <c r="C230" s="166" t="str">
        <f>IF($A230="","",VLOOKUP($A230,'Annex 2 EHV charges'!$A:$O,3,0))</f>
        <v/>
      </c>
      <c r="D230" s="165" t="str">
        <f>IF($A230="","",VLOOKUP($A230,'Annex 2 EHV charges'!$A:$O,7,0))</f>
        <v/>
      </c>
      <c r="E230" s="167" t="str">
        <f>IFERROR(IF(VLOOKUP($A230,'Annex 2 EHV charges'!$A:$O,8,FALSE)=0,"",VLOOKUP($A230,'Annex 2 EHV charges'!$A:$O,8,FALSE)),"")</f>
        <v/>
      </c>
      <c r="F230" s="168" t="str">
        <f>IFERROR(IF(VLOOKUP($A230,'Annex 2 EHV charges'!$A:$O,9,FALSE)=0,"",VLOOKUP($A230,'Annex 2 EHV charges'!$A:$O,9,FALSE)),"")</f>
        <v/>
      </c>
      <c r="G230" s="169" t="str">
        <f>IFERROR(IF(VLOOKUP($A230,'Annex 2 EHV charges'!$A:$O,10,FALSE)=0,"",VLOOKUP($A230,'Annex 2 EHV charges'!$A:$O,10,FALSE)),"")</f>
        <v/>
      </c>
      <c r="H230" s="169" t="str">
        <f>IFERROR(IF(VLOOKUP($A230,'Annex 2 EHV charges'!$A:$O,11,FALSE)=0,"",VLOOKUP($A230,'Annex 2 EHV charges'!$A:$O,11,FALSE)),"")</f>
        <v/>
      </c>
    </row>
    <row r="231" spans="1:8" x14ac:dyDescent="0.2">
      <c r="A231" s="165" t="str">
        <f t="array" ref="A231">IFERROR(INDEX('Annex 2 EHV charges'!$A$11:$A$260, MATCH(0, IF(ISBLANK('Annex 2 EHV charges'!$A$11:$A$260),1, COUNTIF(A$4:$A230, 'Annex 2 EHV charges'!$A$11:$A$260)), 0)),"")</f>
        <v/>
      </c>
      <c r="B231" s="165" t="str">
        <f>IF($A231="","",VLOOKUP($A231,'Annex 2 EHV charges'!$A:$O,2,0))</f>
        <v/>
      </c>
      <c r="C231" s="166" t="str">
        <f>IF($A231="","",VLOOKUP($A231,'Annex 2 EHV charges'!$A:$O,3,0))</f>
        <v/>
      </c>
      <c r="D231" s="165" t="str">
        <f>IF($A231="","",VLOOKUP($A231,'Annex 2 EHV charges'!$A:$O,7,0))</f>
        <v/>
      </c>
      <c r="E231" s="167" t="str">
        <f>IFERROR(IF(VLOOKUP($A231,'Annex 2 EHV charges'!$A:$O,8,FALSE)=0,"",VLOOKUP($A231,'Annex 2 EHV charges'!$A:$O,8,FALSE)),"")</f>
        <v/>
      </c>
      <c r="F231" s="168" t="str">
        <f>IFERROR(IF(VLOOKUP($A231,'Annex 2 EHV charges'!$A:$O,9,FALSE)=0,"",VLOOKUP($A231,'Annex 2 EHV charges'!$A:$O,9,FALSE)),"")</f>
        <v/>
      </c>
      <c r="G231" s="169" t="str">
        <f>IFERROR(IF(VLOOKUP($A231,'Annex 2 EHV charges'!$A:$O,10,FALSE)=0,"",VLOOKUP($A231,'Annex 2 EHV charges'!$A:$O,10,FALSE)),"")</f>
        <v/>
      </c>
      <c r="H231" s="169" t="str">
        <f>IFERROR(IF(VLOOKUP($A231,'Annex 2 EHV charges'!$A:$O,11,FALSE)=0,"",VLOOKUP($A231,'Annex 2 EHV charges'!$A:$O,11,FALSE)),"")</f>
        <v/>
      </c>
    </row>
    <row r="232" spans="1:8" x14ac:dyDescent="0.2">
      <c r="A232" s="165" t="str">
        <f t="array" ref="A232">IFERROR(INDEX('Annex 2 EHV charges'!$A$11:$A$260, MATCH(0, IF(ISBLANK('Annex 2 EHV charges'!$A$11:$A$260),1, COUNTIF(A$4:$A231, 'Annex 2 EHV charges'!$A$11:$A$260)), 0)),"")</f>
        <v/>
      </c>
      <c r="B232" s="165" t="str">
        <f>IF($A232="","",VLOOKUP($A232,'Annex 2 EHV charges'!$A:$O,2,0))</f>
        <v/>
      </c>
      <c r="C232" s="166" t="str">
        <f>IF($A232="","",VLOOKUP($A232,'Annex 2 EHV charges'!$A:$O,3,0))</f>
        <v/>
      </c>
      <c r="D232" s="165" t="str">
        <f>IF($A232="","",VLOOKUP($A232,'Annex 2 EHV charges'!$A:$O,7,0))</f>
        <v/>
      </c>
      <c r="E232" s="167" t="str">
        <f>IFERROR(IF(VLOOKUP($A232,'Annex 2 EHV charges'!$A:$O,8,FALSE)=0,"",VLOOKUP($A232,'Annex 2 EHV charges'!$A:$O,8,FALSE)),"")</f>
        <v/>
      </c>
      <c r="F232" s="168" t="str">
        <f>IFERROR(IF(VLOOKUP($A232,'Annex 2 EHV charges'!$A:$O,9,FALSE)=0,"",VLOOKUP($A232,'Annex 2 EHV charges'!$A:$O,9,FALSE)),"")</f>
        <v/>
      </c>
      <c r="G232" s="169" t="str">
        <f>IFERROR(IF(VLOOKUP($A232,'Annex 2 EHV charges'!$A:$O,10,FALSE)=0,"",VLOOKUP($A232,'Annex 2 EHV charges'!$A:$O,10,FALSE)),"")</f>
        <v/>
      </c>
      <c r="H232" s="169" t="str">
        <f>IFERROR(IF(VLOOKUP($A232,'Annex 2 EHV charges'!$A:$O,11,FALSE)=0,"",VLOOKUP($A232,'Annex 2 EHV charges'!$A:$O,11,FALSE)),"")</f>
        <v/>
      </c>
    </row>
    <row r="233" spans="1:8" x14ac:dyDescent="0.2">
      <c r="A233" s="165" t="str">
        <f t="array" ref="A233">IFERROR(INDEX('Annex 2 EHV charges'!$A$11:$A$260, MATCH(0, IF(ISBLANK('Annex 2 EHV charges'!$A$11:$A$260),1, COUNTIF(A$4:$A232, 'Annex 2 EHV charges'!$A$11:$A$260)), 0)),"")</f>
        <v/>
      </c>
      <c r="B233" s="165" t="str">
        <f>IF($A233="","",VLOOKUP($A233,'Annex 2 EHV charges'!$A:$O,2,0))</f>
        <v/>
      </c>
      <c r="C233" s="166" t="str">
        <f>IF($A233="","",VLOOKUP($A233,'Annex 2 EHV charges'!$A:$O,3,0))</f>
        <v/>
      </c>
      <c r="D233" s="165" t="str">
        <f>IF($A233="","",VLOOKUP($A233,'Annex 2 EHV charges'!$A:$O,7,0))</f>
        <v/>
      </c>
      <c r="E233" s="167" t="str">
        <f>IFERROR(IF(VLOOKUP($A233,'Annex 2 EHV charges'!$A:$O,8,FALSE)=0,"",VLOOKUP($A233,'Annex 2 EHV charges'!$A:$O,8,FALSE)),"")</f>
        <v/>
      </c>
      <c r="F233" s="168" t="str">
        <f>IFERROR(IF(VLOOKUP($A233,'Annex 2 EHV charges'!$A:$O,9,FALSE)=0,"",VLOOKUP($A233,'Annex 2 EHV charges'!$A:$O,9,FALSE)),"")</f>
        <v/>
      </c>
      <c r="G233" s="169" t="str">
        <f>IFERROR(IF(VLOOKUP($A233,'Annex 2 EHV charges'!$A:$O,10,FALSE)=0,"",VLOOKUP($A233,'Annex 2 EHV charges'!$A:$O,10,FALSE)),"")</f>
        <v/>
      </c>
      <c r="H233" s="169" t="str">
        <f>IFERROR(IF(VLOOKUP($A233,'Annex 2 EHV charges'!$A:$O,11,FALSE)=0,"",VLOOKUP($A233,'Annex 2 EHV charges'!$A:$O,11,FALSE)),"")</f>
        <v/>
      </c>
    </row>
    <row r="234" spans="1:8" x14ac:dyDescent="0.2">
      <c r="A234" s="165" t="str">
        <f t="array" ref="A234">IFERROR(INDEX('Annex 2 EHV charges'!$A$11:$A$260, MATCH(0, IF(ISBLANK('Annex 2 EHV charges'!$A$11:$A$260),1, COUNTIF(A$4:$A233, 'Annex 2 EHV charges'!$A$11:$A$260)), 0)),"")</f>
        <v/>
      </c>
      <c r="B234" s="165" t="str">
        <f>IF($A234="","",VLOOKUP($A234,'Annex 2 EHV charges'!$A:$O,2,0))</f>
        <v/>
      </c>
      <c r="C234" s="166" t="str">
        <f>IF($A234="","",VLOOKUP($A234,'Annex 2 EHV charges'!$A:$O,3,0))</f>
        <v/>
      </c>
      <c r="D234" s="165" t="str">
        <f>IF($A234="","",VLOOKUP($A234,'Annex 2 EHV charges'!$A:$O,7,0))</f>
        <v/>
      </c>
      <c r="E234" s="167" t="str">
        <f>IFERROR(IF(VLOOKUP($A234,'Annex 2 EHV charges'!$A:$O,8,FALSE)=0,"",VLOOKUP($A234,'Annex 2 EHV charges'!$A:$O,8,FALSE)),"")</f>
        <v/>
      </c>
      <c r="F234" s="168" t="str">
        <f>IFERROR(IF(VLOOKUP($A234,'Annex 2 EHV charges'!$A:$O,9,FALSE)=0,"",VLOOKUP($A234,'Annex 2 EHV charges'!$A:$O,9,FALSE)),"")</f>
        <v/>
      </c>
      <c r="G234" s="169" t="str">
        <f>IFERROR(IF(VLOOKUP($A234,'Annex 2 EHV charges'!$A:$O,10,FALSE)=0,"",VLOOKUP($A234,'Annex 2 EHV charges'!$A:$O,10,FALSE)),"")</f>
        <v/>
      </c>
      <c r="H234" s="169" t="str">
        <f>IFERROR(IF(VLOOKUP($A234,'Annex 2 EHV charges'!$A:$O,11,FALSE)=0,"",VLOOKUP($A234,'Annex 2 EHV charges'!$A:$O,11,FALSE)),"")</f>
        <v/>
      </c>
    </row>
    <row r="235" spans="1:8" x14ac:dyDescent="0.2">
      <c r="A235" s="165" t="str">
        <f t="array" ref="A235">IFERROR(INDEX('Annex 2 EHV charges'!$A$11:$A$260, MATCH(0, IF(ISBLANK('Annex 2 EHV charges'!$A$11:$A$260),1, COUNTIF(A$4:$A234, 'Annex 2 EHV charges'!$A$11:$A$260)), 0)),"")</f>
        <v/>
      </c>
      <c r="B235" s="165" t="str">
        <f>IF($A235="","",VLOOKUP($A235,'Annex 2 EHV charges'!$A:$O,2,0))</f>
        <v/>
      </c>
      <c r="C235" s="166" t="str">
        <f>IF($A235="","",VLOOKUP($A235,'Annex 2 EHV charges'!$A:$O,3,0))</f>
        <v/>
      </c>
      <c r="D235" s="165" t="str">
        <f>IF($A235="","",VLOOKUP($A235,'Annex 2 EHV charges'!$A:$O,7,0))</f>
        <v/>
      </c>
      <c r="E235" s="167" t="str">
        <f>IFERROR(IF(VLOOKUP($A235,'Annex 2 EHV charges'!$A:$O,8,FALSE)=0,"",VLOOKUP($A235,'Annex 2 EHV charges'!$A:$O,8,FALSE)),"")</f>
        <v/>
      </c>
      <c r="F235" s="168" t="str">
        <f>IFERROR(IF(VLOOKUP($A235,'Annex 2 EHV charges'!$A:$O,9,FALSE)=0,"",VLOOKUP($A235,'Annex 2 EHV charges'!$A:$O,9,FALSE)),"")</f>
        <v/>
      </c>
      <c r="G235" s="169" t="str">
        <f>IFERROR(IF(VLOOKUP($A235,'Annex 2 EHV charges'!$A:$O,10,FALSE)=0,"",VLOOKUP($A235,'Annex 2 EHV charges'!$A:$O,10,FALSE)),"")</f>
        <v/>
      </c>
      <c r="H235" s="169" t="str">
        <f>IFERROR(IF(VLOOKUP($A235,'Annex 2 EHV charges'!$A:$O,11,FALSE)=0,"",VLOOKUP($A235,'Annex 2 EHV charges'!$A:$O,11,FALSE)),"")</f>
        <v/>
      </c>
    </row>
    <row r="236" spans="1:8" x14ac:dyDescent="0.2">
      <c r="A236" s="165" t="str">
        <f t="array" ref="A236">IFERROR(INDEX('Annex 2 EHV charges'!$A$11:$A$260, MATCH(0, IF(ISBLANK('Annex 2 EHV charges'!$A$11:$A$260),1, COUNTIF(A$4:$A235, 'Annex 2 EHV charges'!$A$11:$A$260)), 0)),"")</f>
        <v/>
      </c>
      <c r="B236" s="165" t="str">
        <f>IF($A236="","",VLOOKUP($A236,'Annex 2 EHV charges'!$A:$O,2,0))</f>
        <v/>
      </c>
      <c r="C236" s="166" t="str">
        <f>IF($A236="","",VLOOKUP($A236,'Annex 2 EHV charges'!$A:$O,3,0))</f>
        <v/>
      </c>
      <c r="D236" s="165" t="str">
        <f>IF($A236="","",VLOOKUP($A236,'Annex 2 EHV charges'!$A:$O,7,0))</f>
        <v/>
      </c>
      <c r="E236" s="167" t="str">
        <f>IFERROR(IF(VLOOKUP($A236,'Annex 2 EHV charges'!$A:$O,8,FALSE)=0,"",VLOOKUP($A236,'Annex 2 EHV charges'!$A:$O,8,FALSE)),"")</f>
        <v/>
      </c>
      <c r="F236" s="168" t="str">
        <f>IFERROR(IF(VLOOKUP($A236,'Annex 2 EHV charges'!$A:$O,9,FALSE)=0,"",VLOOKUP($A236,'Annex 2 EHV charges'!$A:$O,9,FALSE)),"")</f>
        <v/>
      </c>
      <c r="G236" s="169" t="str">
        <f>IFERROR(IF(VLOOKUP($A236,'Annex 2 EHV charges'!$A:$O,10,FALSE)=0,"",VLOOKUP($A236,'Annex 2 EHV charges'!$A:$O,10,FALSE)),"")</f>
        <v/>
      </c>
      <c r="H236" s="169" t="str">
        <f>IFERROR(IF(VLOOKUP($A236,'Annex 2 EHV charges'!$A:$O,11,FALSE)=0,"",VLOOKUP($A236,'Annex 2 EHV charges'!$A:$O,11,FALSE)),"")</f>
        <v/>
      </c>
    </row>
    <row r="237" spans="1:8" x14ac:dyDescent="0.2">
      <c r="A237" s="165" t="str">
        <f t="array" ref="A237">IFERROR(INDEX('Annex 2 EHV charges'!$A$11:$A$260, MATCH(0, IF(ISBLANK('Annex 2 EHV charges'!$A$11:$A$260),1, COUNTIF(A$4:$A236, 'Annex 2 EHV charges'!$A$11:$A$260)), 0)),"")</f>
        <v/>
      </c>
      <c r="B237" s="165" t="str">
        <f>IF($A237="","",VLOOKUP($A237,'Annex 2 EHV charges'!$A:$O,2,0))</f>
        <v/>
      </c>
      <c r="C237" s="166" t="str">
        <f>IF($A237="","",VLOOKUP($A237,'Annex 2 EHV charges'!$A:$O,3,0))</f>
        <v/>
      </c>
      <c r="D237" s="165" t="str">
        <f>IF($A237="","",VLOOKUP($A237,'Annex 2 EHV charges'!$A:$O,7,0))</f>
        <v/>
      </c>
      <c r="E237" s="167" t="str">
        <f>IFERROR(IF(VLOOKUP($A237,'Annex 2 EHV charges'!$A:$O,8,FALSE)=0,"",VLOOKUP($A237,'Annex 2 EHV charges'!$A:$O,8,FALSE)),"")</f>
        <v/>
      </c>
      <c r="F237" s="168" t="str">
        <f>IFERROR(IF(VLOOKUP($A237,'Annex 2 EHV charges'!$A:$O,9,FALSE)=0,"",VLOOKUP($A237,'Annex 2 EHV charges'!$A:$O,9,FALSE)),"")</f>
        <v/>
      </c>
      <c r="G237" s="169" t="str">
        <f>IFERROR(IF(VLOOKUP($A237,'Annex 2 EHV charges'!$A:$O,10,FALSE)=0,"",VLOOKUP($A237,'Annex 2 EHV charges'!$A:$O,10,FALSE)),"")</f>
        <v/>
      </c>
      <c r="H237" s="169" t="str">
        <f>IFERROR(IF(VLOOKUP($A237,'Annex 2 EHV charges'!$A:$O,11,FALSE)=0,"",VLOOKUP($A237,'Annex 2 EHV charges'!$A:$O,11,FALSE)),"")</f>
        <v/>
      </c>
    </row>
    <row r="238" spans="1:8" x14ac:dyDescent="0.2">
      <c r="A238" s="165" t="str">
        <f t="array" ref="A238">IFERROR(INDEX('Annex 2 EHV charges'!$A$11:$A$260, MATCH(0, IF(ISBLANK('Annex 2 EHV charges'!$A$11:$A$260),1, COUNTIF(A$4:$A237, 'Annex 2 EHV charges'!$A$11:$A$260)), 0)),"")</f>
        <v/>
      </c>
      <c r="B238" s="165" t="str">
        <f>IF($A238="","",VLOOKUP($A238,'Annex 2 EHV charges'!$A:$O,2,0))</f>
        <v/>
      </c>
      <c r="C238" s="166" t="str">
        <f>IF($A238="","",VLOOKUP($A238,'Annex 2 EHV charges'!$A:$O,3,0))</f>
        <v/>
      </c>
      <c r="D238" s="165" t="str">
        <f>IF($A238="","",VLOOKUP($A238,'Annex 2 EHV charges'!$A:$O,7,0))</f>
        <v/>
      </c>
      <c r="E238" s="167" t="str">
        <f>IFERROR(IF(VLOOKUP($A238,'Annex 2 EHV charges'!$A:$O,8,FALSE)=0,"",VLOOKUP($A238,'Annex 2 EHV charges'!$A:$O,8,FALSE)),"")</f>
        <v/>
      </c>
      <c r="F238" s="168" t="str">
        <f>IFERROR(IF(VLOOKUP($A238,'Annex 2 EHV charges'!$A:$O,9,FALSE)=0,"",VLOOKUP($A238,'Annex 2 EHV charges'!$A:$O,9,FALSE)),"")</f>
        <v/>
      </c>
      <c r="G238" s="169" t="str">
        <f>IFERROR(IF(VLOOKUP($A238,'Annex 2 EHV charges'!$A:$O,10,FALSE)=0,"",VLOOKUP($A238,'Annex 2 EHV charges'!$A:$O,10,FALSE)),"")</f>
        <v/>
      </c>
      <c r="H238" s="169" t="str">
        <f>IFERROR(IF(VLOOKUP($A238,'Annex 2 EHV charges'!$A:$O,11,FALSE)=0,"",VLOOKUP($A238,'Annex 2 EHV charges'!$A:$O,11,FALSE)),"")</f>
        <v/>
      </c>
    </row>
    <row r="239" spans="1:8" x14ac:dyDescent="0.2">
      <c r="A239" s="165" t="str">
        <f t="array" ref="A239">IFERROR(INDEX('Annex 2 EHV charges'!$A$11:$A$260, MATCH(0, IF(ISBLANK('Annex 2 EHV charges'!$A$11:$A$260),1, COUNTIF(A$4:$A238, 'Annex 2 EHV charges'!$A$11:$A$260)), 0)),"")</f>
        <v/>
      </c>
      <c r="B239" s="165" t="str">
        <f>IF($A239="","",VLOOKUP($A239,'Annex 2 EHV charges'!$A:$O,2,0))</f>
        <v/>
      </c>
      <c r="C239" s="166" t="str">
        <f>IF($A239="","",VLOOKUP($A239,'Annex 2 EHV charges'!$A:$O,3,0))</f>
        <v/>
      </c>
      <c r="D239" s="165" t="str">
        <f>IF($A239="","",VLOOKUP($A239,'Annex 2 EHV charges'!$A:$O,7,0))</f>
        <v/>
      </c>
      <c r="E239" s="167" t="str">
        <f>IFERROR(IF(VLOOKUP($A239,'Annex 2 EHV charges'!$A:$O,8,FALSE)=0,"",VLOOKUP($A239,'Annex 2 EHV charges'!$A:$O,8,FALSE)),"")</f>
        <v/>
      </c>
      <c r="F239" s="168" t="str">
        <f>IFERROR(IF(VLOOKUP($A239,'Annex 2 EHV charges'!$A:$O,9,FALSE)=0,"",VLOOKUP($A239,'Annex 2 EHV charges'!$A:$O,9,FALSE)),"")</f>
        <v/>
      </c>
      <c r="G239" s="169" t="str">
        <f>IFERROR(IF(VLOOKUP($A239,'Annex 2 EHV charges'!$A:$O,10,FALSE)=0,"",VLOOKUP($A239,'Annex 2 EHV charges'!$A:$O,10,FALSE)),"")</f>
        <v/>
      </c>
      <c r="H239" s="169" t="str">
        <f>IFERROR(IF(VLOOKUP($A239,'Annex 2 EHV charges'!$A:$O,11,FALSE)=0,"",VLOOKUP($A239,'Annex 2 EHV charges'!$A:$O,11,FALSE)),"")</f>
        <v/>
      </c>
    </row>
    <row r="240" spans="1:8" x14ac:dyDescent="0.2">
      <c r="A240" s="165" t="str">
        <f t="array" ref="A240">IFERROR(INDEX('Annex 2 EHV charges'!$A$11:$A$260, MATCH(0, IF(ISBLANK('Annex 2 EHV charges'!$A$11:$A$260),1, COUNTIF(A$4:$A239, 'Annex 2 EHV charges'!$A$11:$A$260)), 0)),"")</f>
        <v/>
      </c>
      <c r="B240" s="165" t="str">
        <f>IF($A240="","",VLOOKUP($A240,'Annex 2 EHV charges'!$A:$O,2,0))</f>
        <v/>
      </c>
      <c r="C240" s="166" t="str">
        <f>IF($A240="","",VLOOKUP($A240,'Annex 2 EHV charges'!$A:$O,3,0))</f>
        <v/>
      </c>
      <c r="D240" s="165" t="str">
        <f>IF($A240="","",VLOOKUP($A240,'Annex 2 EHV charges'!$A:$O,7,0))</f>
        <v/>
      </c>
      <c r="E240" s="167" t="str">
        <f>IFERROR(IF(VLOOKUP($A240,'Annex 2 EHV charges'!$A:$O,8,FALSE)=0,"",VLOOKUP($A240,'Annex 2 EHV charges'!$A:$O,8,FALSE)),"")</f>
        <v/>
      </c>
      <c r="F240" s="168" t="str">
        <f>IFERROR(IF(VLOOKUP($A240,'Annex 2 EHV charges'!$A:$O,9,FALSE)=0,"",VLOOKUP($A240,'Annex 2 EHV charges'!$A:$O,9,FALSE)),"")</f>
        <v/>
      </c>
      <c r="G240" s="169" t="str">
        <f>IFERROR(IF(VLOOKUP($A240,'Annex 2 EHV charges'!$A:$O,10,FALSE)=0,"",VLOOKUP($A240,'Annex 2 EHV charges'!$A:$O,10,FALSE)),"")</f>
        <v/>
      </c>
      <c r="H240" s="169" t="str">
        <f>IFERROR(IF(VLOOKUP($A240,'Annex 2 EHV charges'!$A:$O,11,FALSE)=0,"",VLOOKUP($A240,'Annex 2 EHV charges'!$A:$O,11,FALSE)),"")</f>
        <v/>
      </c>
    </row>
    <row r="241" spans="1:8" x14ac:dyDescent="0.2">
      <c r="A241" s="165" t="str">
        <f t="array" ref="A241">IFERROR(INDEX('Annex 2 EHV charges'!$A$11:$A$260, MATCH(0, IF(ISBLANK('Annex 2 EHV charges'!$A$11:$A$260),1, COUNTIF(A$4:$A240, 'Annex 2 EHV charges'!$A$11:$A$260)), 0)),"")</f>
        <v/>
      </c>
      <c r="B241" s="165" t="str">
        <f>IF($A241="","",VLOOKUP($A241,'Annex 2 EHV charges'!$A:$O,2,0))</f>
        <v/>
      </c>
      <c r="C241" s="166" t="str">
        <f>IF($A241="","",VLOOKUP($A241,'Annex 2 EHV charges'!$A:$O,3,0))</f>
        <v/>
      </c>
      <c r="D241" s="165" t="str">
        <f>IF($A241="","",VLOOKUP($A241,'Annex 2 EHV charges'!$A:$O,7,0))</f>
        <v/>
      </c>
      <c r="E241" s="167" t="str">
        <f>IFERROR(IF(VLOOKUP($A241,'Annex 2 EHV charges'!$A:$O,8,FALSE)=0,"",VLOOKUP($A241,'Annex 2 EHV charges'!$A:$O,8,FALSE)),"")</f>
        <v/>
      </c>
      <c r="F241" s="168" t="str">
        <f>IFERROR(IF(VLOOKUP($A241,'Annex 2 EHV charges'!$A:$O,9,FALSE)=0,"",VLOOKUP($A241,'Annex 2 EHV charges'!$A:$O,9,FALSE)),"")</f>
        <v/>
      </c>
      <c r="G241" s="169" t="str">
        <f>IFERROR(IF(VLOOKUP($A241,'Annex 2 EHV charges'!$A:$O,10,FALSE)=0,"",VLOOKUP($A241,'Annex 2 EHV charges'!$A:$O,10,FALSE)),"")</f>
        <v/>
      </c>
      <c r="H241" s="169" t="str">
        <f>IFERROR(IF(VLOOKUP($A241,'Annex 2 EHV charges'!$A:$O,11,FALSE)=0,"",VLOOKUP($A241,'Annex 2 EHV charges'!$A:$O,11,FALSE)),"")</f>
        <v/>
      </c>
    </row>
    <row r="242" spans="1:8" x14ac:dyDescent="0.2">
      <c r="A242" s="165" t="str">
        <f t="array" ref="A242">IFERROR(INDEX('Annex 2 EHV charges'!$A$11:$A$260, MATCH(0, IF(ISBLANK('Annex 2 EHV charges'!$A$11:$A$260),1, COUNTIF(A$4:$A241, 'Annex 2 EHV charges'!$A$11:$A$260)), 0)),"")</f>
        <v/>
      </c>
      <c r="B242" s="165" t="str">
        <f>IF($A242="","",VLOOKUP($A242,'Annex 2 EHV charges'!$A:$O,2,0))</f>
        <v/>
      </c>
      <c r="C242" s="166" t="str">
        <f>IF($A242="","",VLOOKUP($A242,'Annex 2 EHV charges'!$A:$O,3,0))</f>
        <v/>
      </c>
      <c r="D242" s="165" t="str">
        <f>IF($A242="","",VLOOKUP($A242,'Annex 2 EHV charges'!$A:$O,7,0))</f>
        <v/>
      </c>
      <c r="E242" s="167" t="str">
        <f>IFERROR(IF(VLOOKUP($A242,'Annex 2 EHV charges'!$A:$O,8,FALSE)=0,"",VLOOKUP($A242,'Annex 2 EHV charges'!$A:$O,8,FALSE)),"")</f>
        <v/>
      </c>
      <c r="F242" s="168" t="str">
        <f>IFERROR(IF(VLOOKUP($A242,'Annex 2 EHV charges'!$A:$O,9,FALSE)=0,"",VLOOKUP($A242,'Annex 2 EHV charges'!$A:$O,9,FALSE)),"")</f>
        <v/>
      </c>
      <c r="G242" s="169" t="str">
        <f>IFERROR(IF(VLOOKUP($A242,'Annex 2 EHV charges'!$A:$O,10,FALSE)=0,"",VLOOKUP($A242,'Annex 2 EHV charges'!$A:$O,10,FALSE)),"")</f>
        <v/>
      </c>
      <c r="H242" s="169" t="str">
        <f>IFERROR(IF(VLOOKUP($A242,'Annex 2 EHV charges'!$A:$O,11,FALSE)=0,"",VLOOKUP($A242,'Annex 2 EHV charges'!$A:$O,11,FALSE)),"")</f>
        <v/>
      </c>
    </row>
    <row r="243" spans="1:8" x14ac:dyDescent="0.2">
      <c r="A243" s="165" t="str">
        <f t="array" ref="A243">IFERROR(INDEX('Annex 2 EHV charges'!$A$11:$A$260, MATCH(0, IF(ISBLANK('Annex 2 EHV charges'!$A$11:$A$260),1, COUNTIF(A$4:$A242, 'Annex 2 EHV charges'!$A$11:$A$260)), 0)),"")</f>
        <v/>
      </c>
      <c r="B243" s="165" t="str">
        <f>IF($A243="","",VLOOKUP($A243,'Annex 2 EHV charges'!$A:$O,2,0))</f>
        <v/>
      </c>
      <c r="C243" s="166" t="str">
        <f>IF($A243="","",VLOOKUP($A243,'Annex 2 EHV charges'!$A:$O,3,0))</f>
        <v/>
      </c>
      <c r="D243" s="165" t="str">
        <f>IF($A243="","",VLOOKUP($A243,'Annex 2 EHV charges'!$A:$O,7,0))</f>
        <v/>
      </c>
      <c r="E243" s="167" t="str">
        <f>IFERROR(IF(VLOOKUP($A243,'Annex 2 EHV charges'!$A:$O,8,FALSE)=0,"",VLOOKUP($A243,'Annex 2 EHV charges'!$A:$O,8,FALSE)),"")</f>
        <v/>
      </c>
      <c r="F243" s="168" t="str">
        <f>IFERROR(IF(VLOOKUP($A243,'Annex 2 EHV charges'!$A:$O,9,FALSE)=0,"",VLOOKUP($A243,'Annex 2 EHV charges'!$A:$O,9,FALSE)),"")</f>
        <v/>
      </c>
      <c r="G243" s="169" t="str">
        <f>IFERROR(IF(VLOOKUP($A243,'Annex 2 EHV charges'!$A:$O,10,FALSE)=0,"",VLOOKUP($A243,'Annex 2 EHV charges'!$A:$O,10,FALSE)),"")</f>
        <v/>
      </c>
      <c r="H243" s="169" t="str">
        <f>IFERROR(IF(VLOOKUP($A243,'Annex 2 EHV charges'!$A:$O,11,FALSE)=0,"",VLOOKUP($A243,'Annex 2 EHV charges'!$A:$O,11,FALSE)),"")</f>
        <v/>
      </c>
    </row>
    <row r="244" spans="1:8" x14ac:dyDescent="0.2">
      <c r="A244" s="165" t="str">
        <f t="array" ref="A244">IFERROR(INDEX('Annex 2 EHV charges'!$A$11:$A$260, MATCH(0, IF(ISBLANK('Annex 2 EHV charges'!$A$11:$A$260),1, COUNTIF(A$4:$A243, 'Annex 2 EHV charges'!$A$11:$A$260)), 0)),"")</f>
        <v/>
      </c>
      <c r="B244" s="165" t="str">
        <f>IF($A244="","",VLOOKUP($A244,'Annex 2 EHV charges'!$A:$O,2,0))</f>
        <v/>
      </c>
      <c r="C244" s="166" t="str">
        <f>IF($A244="","",VLOOKUP($A244,'Annex 2 EHV charges'!$A:$O,3,0))</f>
        <v/>
      </c>
      <c r="D244" s="165" t="str">
        <f>IF($A244="","",VLOOKUP($A244,'Annex 2 EHV charges'!$A:$O,7,0))</f>
        <v/>
      </c>
      <c r="E244" s="167" t="str">
        <f>IFERROR(IF(VLOOKUP($A244,'Annex 2 EHV charges'!$A:$O,8,FALSE)=0,"",VLOOKUP($A244,'Annex 2 EHV charges'!$A:$O,8,FALSE)),"")</f>
        <v/>
      </c>
      <c r="F244" s="168" t="str">
        <f>IFERROR(IF(VLOOKUP($A244,'Annex 2 EHV charges'!$A:$O,9,FALSE)=0,"",VLOOKUP($A244,'Annex 2 EHV charges'!$A:$O,9,FALSE)),"")</f>
        <v/>
      </c>
      <c r="G244" s="169" t="str">
        <f>IFERROR(IF(VLOOKUP($A244,'Annex 2 EHV charges'!$A:$O,10,FALSE)=0,"",VLOOKUP($A244,'Annex 2 EHV charges'!$A:$O,10,FALSE)),"")</f>
        <v/>
      </c>
      <c r="H244" s="169" t="str">
        <f>IFERROR(IF(VLOOKUP($A244,'Annex 2 EHV charges'!$A:$O,11,FALSE)=0,"",VLOOKUP($A244,'Annex 2 EHV charges'!$A:$O,11,FALSE)),"")</f>
        <v/>
      </c>
    </row>
    <row r="245" spans="1:8" x14ac:dyDescent="0.2">
      <c r="A245" s="165" t="str">
        <f t="array" ref="A245">IFERROR(INDEX('Annex 2 EHV charges'!$A$11:$A$260, MATCH(0, IF(ISBLANK('Annex 2 EHV charges'!$A$11:$A$260),1, COUNTIF(A$4:$A244, 'Annex 2 EHV charges'!$A$11:$A$260)), 0)),"")</f>
        <v/>
      </c>
      <c r="B245" s="165" t="str">
        <f>IF($A245="","",VLOOKUP($A245,'Annex 2 EHV charges'!$A:$O,2,0))</f>
        <v/>
      </c>
      <c r="C245" s="166" t="str">
        <f>IF($A245="","",VLOOKUP($A245,'Annex 2 EHV charges'!$A:$O,3,0))</f>
        <v/>
      </c>
      <c r="D245" s="165" t="str">
        <f>IF($A245="","",VLOOKUP($A245,'Annex 2 EHV charges'!$A:$O,7,0))</f>
        <v/>
      </c>
      <c r="E245" s="167" t="str">
        <f>IFERROR(IF(VLOOKUP($A245,'Annex 2 EHV charges'!$A:$O,8,FALSE)=0,"",VLOOKUP($A245,'Annex 2 EHV charges'!$A:$O,8,FALSE)),"")</f>
        <v/>
      </c>
      <c r="F245" s="168" t="str">
        <f>IFERROR(IF(VLOOKUP($A245,'Annex 2 EHV charges'!$A:$O,9,FALSE)=0,"",VLOOKUP($A245,'Annex 2 EHV charges'!$A:$O,9,FALSE)),"")</f>
        <v/>
      </c>
      <c r="G245" s="169" t="str">
        <f>IFERROR(IF(VLOOKUP($A245,'Annex 2 EHV charges'!$A:$O,10,FALSE)=0,"",VLOOKUP($A245,'Annex 2 EHV charges'!$A:$O,10,FALSE)),"")</f>
        <v/>
      </c>
      <c r="H245" s="169" t="str">
        <f>IFERROR(IF(VLOOKUP($A245,'Annex 2 EHV charges'!$A:$O,11,FALSE)=0,"",VLOOKUP($A245,'Annex 2 EHV charges'!$A:$O,11,FALSE)),"")</f>
        <v/>
      </c>
    </row>
    <row r="246" spans="1:8" x14ac:dyDescent="0.2">
      <c r="A246" s="165" t="str">
        <f t="array" ref="A246">IFERROR(INDEX('Annex 2 EHV charges'!$A$11:$A$260, MATCH(0, IF(ISBLANK('Annex 2 EHV charges'!$A$11:$A$260),1, COUNTIF(A$4:$A245, 'Annex 2 EHV charges'!$A$11:$A$260)), 0)),"")</f>
        <v/>
      </c>
      <c r="B246" s="165" t="str">
        <f>IF($A246="","",VLOOKUP($A246,'Annex 2 EHV charges'!$A:$O,2,0))</f>
        <v/>
      </c>
      <c r="C246" s="166" t="str">
        <f>IF($A246="","",VLOOKUP($A246,'Annex 2 EHV charges'!$A:$O,3,0))</f>
        <v/>
      </c>
      <c r="D246" s="165" t="str">
        <f>IF($A246="","",VLOOKUP($A246,'Annex 2 EHV charges'!$A:$O,7,0))</f>
        <v/>
      </c>
      <c r="E246" s="167" t="str">
        <f>IFERROR(IF(VLOOKUP($A246,'Annex 2 EHV charges'!$A:$O,8,FALSE)=0,"",VLOOKUP($A246,'Annex 2 EHV charges'!$A:$O,8,FALSE)),"")</f>
        <v/>
      </c>
      <c r="F246" s="168" t="str">
        <f>IFERROR(IF(VLOOKUP($A246,'Annex 2 EHV charges'!$A:$O,9,FALSE)=0,"",VLOOKUP($A246,'Annex 2 EHV charges'!$A:$O,9,FALSE)),"")</f>
        <v/>
      </c>
      <c r="G246" s="169" t="str">
        <f>IFERROR(IF(VLOOKUP($A246,'Annex 2 EHV charges'!$A:$O,10,FALSE)=0,"",VLOOKUP($A246,'Annex 2 EHV charges'!$A:$O,10,FALSE)),"")</f>
        <v/>
      </c>
      <c r="H246" s="169" t="str">
        <f>IFERROR(IF(VLOOKUP($A246,'Annex 2 EHV charges'!$A:$O,11,FALSE)=0,"",VLOOKUP($A246,'Annex 2 EHV charges'!$A:$O,11,FALSE)),"")</f>
        <v/>
      </c>
    </row>
    <row r="247" spans="1:8" x14ac:dyDescent="0.2">
      <c r="A247" s="165" t="str">
        <f t="array" ref="A247">IFERROR(INDEX('Annex 2 EHV charges'!$A$11:$A$260, MATCH(0, IF(ISBLANK('Annex 2 EHV charges'!$A$11:$A$260),1, COUNTIF(A$4:$A246, 'Annex 2 EHV charges'!$A$11:$A$260)), 0)),"")</f>
        <v/>
      </c>
      <c r="B247" s="165" t="str">
        <f>IF($A247="","",VLOOKUP($A247,'Annex 2 EHV charges'!$A:$O,2,0))</f>
        <v/>
      </c>
      <c r="C247" s="166" t="str">
        <f>IF($A247="","",VLOOKUP($A247,'Annex 2 EHV charges'!$A:$O,3,0))</f>
        <v/>
      </c>
      <c r="D247" s="165" t="str">
        <f>IF($A247="","",VLOOKUP($A247,'Annex 2 EHV charges'!$A:$O,7,0))</f>
        <v/>
      </c>
      <c r="E247" s="167" t="str">
        <f>IFERROR(IF(VLOOKUP($A247,'Annex 2 EHV charges'!$A:$O,8,FALSE)=0,"",VLOOKUP($A247,'Annex 2 EHV charges'!$A:$O,8,FALSE)),"")</f>
        <v/>
      </c>
      <c r="F247" s="168" t="str">
        <f>IFERROR(IF(VLOOKUP($A247,'Annex 2 EHV charges'!$A:$O,9,FALSE)=0,"",VLOOKUP($A247,'Annex 2 EHV charges'!$A:$O,9,FALSE)),"")</f>
        <v/>
      </c>
      <c r="G247" s="169" t="str">
        <f>IFERROR(IF(VLOOKUP($A247,'Annex 2 EHV charges'!$A:$O,10,FALSE)=0,"",VLOOKUP($A247,'Annex 2 EHV charges'!$A:$O,10,FALSE)),"")</f>
        <v/>
      </c>
      <c r="H247" s="169" t="str">
        <f>IFERROR(IF(VLOOKUP($A247,'Annex 2 EHV charges'!$A:$O,11,FALSE)=0,"",VLOOKUP($A247,'Annex 2 EHV charges'!$A:$O,11,FALSE)),"")</f>
        <v/>
      </c>
    </row>
    <row r="248" spans="1:8" x14ac:dyDescent="0.2">
      <c r="A248" s="165" t="str">
        <f t="array" ref="A248">IFERROR(INDEX('Annex 2 EHV charges'!$A$11:$A$260, MATCH(0, IF(ISBLANK('Annex 2 EHV charges'!$A$11:$A$260),1, COUNTIF(A$4:$A247, 'Annex 2 EHV charges'!$A$11:$A$260)), 0)),"")</f>
        <v/>
      </c>
      <c r="B248" s="165" t="str">
        <f>IF($A248="","",VLOOKUP($A248,'Annex 2 EHV charges'!$A:$O,2,0))</f>
        <v/>
      </c>
      <c r="C248" s="166" t="str">
        <f>IF($A248="","",VLOOKUP($A248,'Annex 2 EHV charges'!$A:$O,3,0))</f>
        <v/>
      </c>
      <c r="D248" s="165" t="str">
        <f>IF($A248="","",VLOOKUP($A248,'Annex 2 EHV charges'!$A:$O,7,0))</f>
        <v/>
      </c>
      <c r="E248" s="167" t="str">
        <f>IFERROR(IF(VLOOKUP($A248,'Annex 2 EHV charges'!$A:$O,8,FALSE)=0,"",VLOOKUP($A248,'Annex 2 EHV charges'!$A:$O,8,FALSE)),"")</f>
        <v/>
      </c>
      <c r="F248" s="168" t="str">
        <f>IFERROR(IF(VLOOKUP($A248,'Annex 2 EHV charges'!$A:$O,9,FALSE)=0,"",VLOOKUP($A248,'Annex 2 EHV charges'!$A:$O,9,FALSE)),"")</f>
        <v/>
      </c>
      <c r="G248" s="169" t="str">
        <f>IFERROR(IF(VLOOKUP($A248,'Annex 2 EHV charges'!$A:$O,10,FALSE)=0,"",VLOOKUP($A248,'Annex 2 EHV charges'!$A:$O,10,FALSE)),"")</f>
        <v/>
      </c>
      <c r="H248" s="169" t="str">
        <f>IFERROR(IF(VLOOKUP($A248,'Annex 2 EHV charges'!$A:$O,11,FALSE)=0,"",VLOOKUP($A248,'Annex 2 EHV charges'!$A:$O,11,FALSE)),"")</f>
        <v/>
      </c>
    </row>
    <row r="249" spans="1:8" x14ac:dyDescent="0.2">
      <c r="A249" s="165" t="str">
        <f t="array" ref="A249">IFERROR(INDEX('Annex 2 EHV charges'!$A$11:$A$260, MATCH(0, IF(ISBLANK('Annex 2 EHV charges'!$A$11:$A$260),1, COUNTIF(A$4:$A248, 'Annex 2 EHV charges'!$A$11:$A$260)), 0)),"")</f>
        <v/>
      </c>
      <c r="B249" s="165" t="str">
        <f>IF($A249="","",VLOOKUP($A249,'Annex 2 EHV charges'!$A:$O,2,0))</f>
        <v/>
      </c>
      <c r="C249" s="166" t="str">
        <f>IF($A249="","",VLOOKUP($A249,'Annex 2 EHV charges'!$A:$O,3,0))</f>
        <v/>
      </c>
      <c r="D249" s="165" t="str">
        <f>IF($A249="","",VLOOKUP($A249,'Annex 2 EHV charges'!$A:$O,7,0))</f>
        <v/>
      </c>
      <c r="E249" s="167" t="str">
        <f>IFERROR(IF(VLOOKUP($A249,'Annex 2 EHV charges'!$A:$O,8,FALSE)=0,"",VLOOKUP($A249,'Annex 2 EHV charges'!$A:$O,8,FALSE)),"")</f>
        <v/>
      </c>
      <c r="F249" s="168" t="str">
        <f>IFERROR(IF(VLOOKUP($A249,'Annex 2 EHV charges'!$A:$O,9,FALSE)=0,"",VLOOKUP($A249,'Annex 2 EHV charges'!$A:$O,9,FALSE)),"")</f>
        <v/>
      </c>
      <c r="G249" s="169" t="str">
        <f>IFERROR(IF(VLOOKUP($A249,'Annex 2 EHV charges'!$A:$O,10,FALSE)=0,"",VLOOKUP($A249,'Annex 2 EHV charges'!$A:$O,10,FALSE)),"")</f>
        <v/>
      </c>
      <c r="H249" s="169" t="str">
        <f>IFERROR(IF(VLOOKUP($A249,'Annex 2 EHV charges'!$A:$O,11,FALSE)=0,"",VLOOKUP($A249,'Annex 2 EHV charges'!$A:$O,11,FALSE)),"")</f>
        <v/>
      </c>
    </row>
    <row r="250" spans="1:8" x14ac:dyDescent="0.2">
      <c r="A250" s="165" t="str">
        <f t="array" ref="A250">IFERROR(INDEX('Annex 2 EHV charges'!$A$11:$A$260, MATCH(0, IF(ISBLANK('Annex 2 EHV charges'!$A$11:$A$260),1, COUNTIF(A$4:$A249, 'Annex 2 EHV charges'!$A$11:$A$260)), 0)),"")</f>
        <v/>
      </c>
      <c r="B250" s="165" t="str">
        <f>IF($A250="","",VLOOKUP($A250,'Annex 2 EHV charges'!$A:$O,2,0))</f>
        <v/>
      </c>
      <c r="C250" s="166" t="str">
        <f>IF($A250="","",VLOOKUP($A250,'Annex 2 EHV charges'!$A:$O,3,0))</f>
        <v/>
      </c>
      <c r="D250" s="165" t="str">
        <f>IF($A250="","",VLOOKUP($A250,'Annex 2 EHV charges'!$A:$O,7,0))</f>
        <v/>
      </c>
      <c r="E250" s="167" t="str">
        <f>IFERROR(IF(VLOOKUP($A250,'Annex 2 EHV charges'!$A:$O,8,FALSE)=0,"",VLOOKUP($A250,'Annex 2 EHV charges'!$A:$O,8,FALSE)),"")</f>
        <v/>
      </c>
      <c r="F250" s="168" t="str">
        <f>IFERROR(IF(VLOOKUP($A250,'Annex 2 EHV charges'!$A:$O,9,FALSE)=0,"",VLOOKUP($A250,'Annex 2 EHV charges'!$A:$O,9,FALSE)),"")</f>
        <v/>
      </c>
      <c r="G250" s="169" t="str">
        <f>IFERROR(IF(VLOOKUP($A250,'Annex 2 EHV charges'!$A:$O,10,FALSE)=0,"",VLOOKUP($A250,'Annex 2 EHV charges'!$A:$O,10,FALSE)),"")</f>
        <v/>
      </c>
      <c r="H250" s="169" t="str">
        <f>IFERROR(IF(VLOOKUP($A250,'Annex 2 EHV charges'!$A:$O,11,FALSE)=0,"",VLOOKUP($A250,'Annex 2 EHV charges'!$A:$O,11,FALSE)),"")</f>
        <v/>
      </c>
    </row>
    <row r="251" spans="1:8" x14ac:dyDescent="0.2">
      <c r="A251" s="165" t="str">
        <f t="array" ref="A251">IFERROR(INDEX('Annex 2 EHV charges'!$A$11:$A$260, MATCH(0, IF(ISBLANK('Annex 2 EHV charges'!$A$11:$A$260),1, COUNTIF(A$4:$A250, 'Annex 2 EHV charges'!$A$11:$A$260)), 0)),"")</f>
        <v/>
      </c>
      <c r="B251" s="165" t="str">
        <f>IF($A251="","",VLOOKUP($A251,'Annex 2 EHV charges'!$A:$O,2,0))</f>
        <v/>
      </c>
      <c r="C251" s="166" t="str">
        <f>IF($A251="","",VLOOKUP($A251,'Annex 2 EHV charges'!$A:$O,3,0))</f>
        <v/>
      </c>
      <c r="D251" s="165" t="str">
        <f>IF($A251="","",VLOOKUP($A251,'Annex 2 EHV charges'!$A:$O,7,0))</f>
        <v/>
      </c>
      <c r="E251" s="167" t="str">
        <f>IFERROR(IF(VLOOKUP($A251,'Annex 2 EHV charges'!$A:$O,8,FALSE)=0,"",VLOOKUP($A251,'Annex 2 EHV charges'!$A:$O,8,FALSE)),"")</f>
        <v/>
      </c>
      <c r="F251" s="168" t="str">
        <f>IFERROR(IF(VLOOKUP($A251,'Annex 2 EHV charges'!$A:$O,9,FALSE)=0,"",VLOOKUP($A251,'Annex 2 EHV charges'!$A:$O,9,FALSE)),"")</f>
        <v/>
      </c>
      <c r="G251" s="169" t="str">
        <f>IFERROR(IF(VLOOKUP($A251,'Annex 2 EHV charges'!$A:$O,10,FALSE)=0,"",VLOOKUP($A251,'Annex 2 EHV charges'!$A:$O,10,FALSE)),"")</f>
        <v/>
      </c>
      <c r="H251" s="169" t="str">
        <f>IFERROR(IF(VLOOKUP($A251,'Annex 2 EHV charges'!$A:$O,11,FALSE)=0,"",VLOOKUP($A251,'Annex 2 EHV charges'!$A:$O,11,FALSE)),"")</f>
        <v/>
      </c>
    </row>
    <row r="252" spans="1:8" x14ac:dyDescent="0.2">
      <c r="A252" s="165" t="str">
        <f t="array" ref="A252">IFERROR(INDEX('Annex 2 EHV charges'!$A$11:$A$260, MATCH(0, IF(ISBLANK('Annex 2 EHV charges'!$A$11:$A$260),1, COUNTIF(A$4:$A251, 'Annex 2 EHV charges'!$A$11:$A$260)), 0)),"")</f>
        <v/>
      </c>
      <c r="B252" s="165" t="str">
        <f>IF($A252="","",VLOOKUP($A252,'Annex 2 EHV charges'!$A:$O,2,0))</f>
        <v/>
      </c>
      <c r="C252" s="166" t="str">
        <f>IF($A252="","",VLOOKUP($A252,'Annex 2 EHV charges'!$A:$O,3,0))</f>
        <v/>
      </c>
      <c r="D252" s="165" t="str">
        <f>IF($A252="","",VLOOKUP($A252,'Annex 2 EHV charges'!$A:$O,7,0))</f>
        <v/>
      </c>
      <c r="E252" s="167" t="str">
        <f>IFERROR(IF(VLOOKUP($A252,'Annex 2 EHV charges'!$A:$O,8,FALSE)=0,"",VLOOKUP($A252,'Annex 2 EHV charges'!$A:$O,8,FALSE)),"")</f>
        <v/>
      </c>
      <c r="F252" s="168" t="str">
        <f>IFERROR(IF(VLOOKUP($A252,'Annex 2 EHV charges'!$A:$O,9,FALSE)=0,"",VLOOKUP($A252,'Annex 2 EHV charges'!$A:$O,9,FALSE)),"")</f>
        <v/>
      </c>
      <c r="G252" s="169" t="str">
        <f>IFERROR(IF(VLOOKUP($A252,'Annex 2 EHV charges'!$A:$O,10,FALSE)=0,"",VLOOKUP($A252,'Annex 2 EHV charges'!$A:$O,10,FALSE)),"")</f>
        <v/>
      </c>
      <c r="H252" s="169" t="str">
        <f>IFERROR(IF(VLOOKUP($A252,'Annex 2 EHV charges'!$A:$O,11,FALSE)=0,"",VLOOKUP($A252,'Annex 2 EHV charges'!$A:$O,11,FALSE)),"")</f>
        <v/>
      </c>
    </row>
    <row r="253" spans="1:8" x14ac:dyDescent="0.2">
      <c r="A253" s="165" t="str">
        <f t="array" ref="A253">IFERROR(INDEX('Annex 2 EHV charges'!$A$11:$A$260, MATCH(0, IF(ISBLANK('Annex 2 EHV charges'!$A$11:$A$260),1, COUNTIF(A$4:$A252, 'Annex 2 EHV charges'!$A$11:$A$260)), 0)),"")</f>
        <v/>
      </c>
      <c r="B253" s="165" t="str">
        <f>IF($A253="","",VLOOKUP($A253,'Annex 2 EHV charges'!$A:$O,2,0))</f>
        <v/>
      </c>
      <c r="C253" s="166" t="str">
        <f>IF($A253="","",VLOOKUP($A253,'Annex 2 EHV charges'!$A:$O,3,0))</f>
        <v/>
      </c>
      <c r="D253" s="165" t="str">
        <f>IF($A253="","",VLOOKUP($A253,'Annex 2 EHV charges'!$A:$O,7,0))</f>
        <v/>
      </c>
      <c r="E253" s="167" t="str">
        <f>IFERROR(IF(VLOOKUP($A253,'Annex 2 EHV charges'!$A:$O,8,FALSE)=0,"",VLOOKUP($A253,'Annex 2 EHV charges'!$A:$O,8,FALSE)),"")</f>
        <v/>
      </c>
      <c r="F253" s="168" t="str">
        <f>IFERROR(IF(VLOOKUP($A253,'Annex 2 EHV charges'!$A:$O,9,FALSE)=0,"",VLOOKUP($A253,'Annex 2 EHV charges'!$A:$O,9,FALSE)),"")</f>
        <v/>
      </c>
      <c r="G253" s="169" t="str">
        <f>IFERROR(IF(VLOOKUP($A253,'Annex 2 EHV charges'!$A:$O,10,FALSE)=0,"",VLOOKUP($A253,'Annex 2 EHV charges'!$A:$O,10,FALSE)),"")</f>
        <v/>
      </c>
      <c r="H253" s="169" t="str">
        <f>IFERROR(IF(VLOOKUP($A253,'Annex 2 EHV charges'!$A:$O,11,FALSE)=0,"",VLOOKUP($A253,'Annex 2 EHV charges'!$A:$O,11,FALSE)),"")</f>
        <v/>
      </c>
    </row>
    <row r="254" spans="1:8" x14ac:dyDescent="0.2">
      <c r="A254" s="165" t="str">
        <f t="array" ref="A254">IFERROR(INDEX('Annex 2 EHV charges'!$A$11:$A$260, MATCH(0, IF(ISBLANK('Annex 2 EHV charges'!$A$11:$A$260),1, COUNTIF(A$4:$A253, 'Annex 2 EHV charges'!$A$11:$A$260)), 0)),"")</f>
        <v/>
      </c>
      <c r="B254" s="165" t="str">
        <f>IF($A254="","",VLOOKUP($A254,'Annex 2 EHV charges'!$A:$O,2,0))</f>
        <v/>
      </c>
      <c r="C254" s="166" t="str">
        <f>IF($A254="","",VLOOKUP($A254,'Annex 2 EHV charges'!$A:$O,3,0))</f>
        <v/>
      </c>
      <c r="D254" s="165" t="str">
        <f>IF($A254="","",VLOOKUP($A254,'Annex 2 EHV charges'!$A:$O,7,0))</f>
        <v/>
      </c>
      <c r="E254" s="167" t="str">
        <f>IFERROR(IF(VLOOKUP($A254,'Annex 2 EHV charges'!$A:$O,8,FALSE)=0,"",VLOOKUP($A254,'Annex 2 EHV charges'!$A:$O,8,FALSE)),"")</f>
        <v/>
      </c>
      <c r="F254" s="168" t="str">
        <f>IFERROR(IF(VLOOKUP($A254,'Annex 2 EHV charges'!$A:$O,9,FALSE)=0,"",VLOOKUP($A254,'Annex 2 EHV charges'!$A:$O,9,FALSE)),"")</f>
        <v/>
      </c>
      <c r="G254" s="169" t="str">
        <f>IFERROR(IF(VLOOKUP($A254,'Annex 2 EHV charges'!$A:$O,10,FALSE)=0,"",VLOOKUP($A254,'Annex 2 EHV charges'!$A:$O,10,FALSE)),"")</f>
        <v/>
      </c>
      <c r="H254" s="169" t="str">
        <f>IFERROR(IF(VLOOKUP($A254,'Annex 2 EHV charges'!$A:$O,11,FALSE)=0,"",VLOOKUP($A254,'Annex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54"/>
  <sheetViews>
    <sheetView view="pageBreakPreview" zoomScaleNormal="100" zoomScaleSheetLayoutView="100" workbookViewId="0">
      <selection activeCell="D20" sqref="D20"/>
    </sheetView>
  </sheetViews>
  <sheetFormatPr defaultRowHeight="12.75" x14ac:dyDescent="0.2"/>
  <cols>
    <col min="1" max="1" width="14.7109375" style="77" customWidth="1"/>
    <col min="2" max="2" width="13.28515625" style="77" bestFit="1" customWidth="1"/>
    <col min="3" max="3" width="14.85546875" style="83" customWidth="1"/>
    <col min="4" max="4" width="50.7109375" style="83" customWidth="1"/>
    <col min="5" max="5" width="14.7109375" style="84" customWidth="1"/>
    <col min="6" max="7" width="14.7109375" style="85" customWidth="1"/>
    <col min="8" max="8" width="14.7109375" style="77" customWidth="1"/>
    <col min="9" max="9" width="15.5703125" style="77" customWidth="1"/>
    <col min="10" max="16384" width="9.140625" style="77"/>
  </cols>
  <sheetData>
    <row r="1" spans="1:15" x14ac:dyDescent="0.2">
      <c r="A1" s="282" t="s">
        <v>646</v>
      </c>
      <c r="B1" s="282"/>
      <c r="C1" s="282"/>
      <c r="D1" s="282"/>
      <c r="E1" s="282"/>
      <c r="F1" s="282"/>
      <c r="G1" s="282"/>
      <c r="H1" s="282"/>
    </row>
    <row r="2" spans="1:15" s="78" customFormat="1" ht="18" x14ac:dyDescent="0.2">
      <c r="A2" s="268" t="str">
        <f>Overview!B4&amp; " - Effective between "&amp;Overview!D4&amp;" and "&amp;Overview!E4&amp;" - "&amp;Overview!F4&amp;" EDCM export charges"</f>
        <v>Western Power Distribution (South Wales) plc - Effective between 1/4/2016 and 31/3/2017 - Final EDCM export charges</v>
      </c>
      <c r="B2" s="269"/>
      <c r="C2" s="269"/>
      <c r="D2" s="269"/>
      <c r="E2" s="269"/>
      <c r="F2" s="269"/>
      <c r="G2" s="269"/>
      <c r="H2" s="270"/>
    </row>
    <row r="3" spans="1:15" s="105" customFormat="1" ht="18" x14ac:dyDescent="0.2">
      <c r="A3" s="163"/>
      <c r="B3" s="163"/>
      <c r="C3" s="163"/>
      <c r="D3" s="164"/>
      <c r="E3" s="111"/>
      <c r="F3" s="111"/>
      <c r="G3" s="112"/>
      <c r="H3" s="112"/>
      <c r="I3" s="102"/>
      <c r="J3" s="102"/>
      <c r="K3" s="102"/>
      <c r="L3" s="102"/>
      <c r="M3" s="102"/>
      <c r="N3" s="102"/>
      <c r="O3" s="102"/>
    </row>
    <row r="4" spans="1:15" ht="63.75" x14ac:dyDescent="0.2">
      <c r="A4" s="197" t="s">
        <v>526</v>
      </c>
      <c r="B4" s="198" t="s">
        <v>490</v>
      </c>
      <c r="C4" s="197" t="s">
        <v>492</v>
      </c>
      <c r="D4" s="199" t="s">
        <v>201</v>
      </c>
      <c r="E4" s="196" t="str">
        <f>'Annex 2 EHV charges'!L10</f>
        <v>Export
Super Red
unit charge
(p/kWh)</v>
      </c>
      <c r="F4" s="199" t="str">
        <f>'Annex 2 EHV charges'!M10</f>
        <v>Export
fixed charge
(p/day)</v>
      </c>
      <c r="G4" s="199" t="str">
        <f>'Annex 2 EHV charges'!N10</f>
        <v>Export
capacity charge
(p/kVA/day)</v>
      </c>
      <c r="H4" s="199" t="str">
        <f>'Annex 2 EHV charges'!O10</f>
        <v>Export
excess capacity charge
(p/kVA/day)</v>
      </c>
    </row>
    <row r="5" spans="1:15" x14ac:dyDescent="0.2">
      <c r="A5" s="166">
        <f t="array" ref="A5">IFERROR(INDEX('Annex 2 EHV charges'!$D$11:$D$260, MATCH(0, IF(ISBLANK('Annex 2 EHV charges'!$D$11:$D$260),1, COUNTIF(A$4:$A4, 'Annex 2 EHV charges'!$D$11:$D$260)), 0)),"")</f>
        <v>425</v>
      </c>
      <c r="B5" s="165">
        <f>IF($A5="","",VLOOKUP($A5,'Annex 2 EHV charges'!$D:$O,2,0))</f>
        <v>425</v>
      </c>
      <c r="C5" s="166">
        <f>IF($A5="","",VLOOKUP($A5,'Annex 2 EHV charges'!$D:$O,3,0))</f>
        <v>2100041256901</v>
      </c>
      <c r="D5" s="165" t="str">
        <f>IF($A5="","",VLOOKUP($A5,'Annex 2 EHV charges'!$D:$O,4,0))</f>
        <v>Mynydd Y Bwllfa</v>
      </c>
      <c r="E5" s="170" t="str">
        <f>IFERROR(IF(VLOOKUP($A5,'Annex 2 EHV charges'!$D:$O,9,FALSE)=0,"",VLOOKUP($A5,'Annex 2 EHV charges'!$D:$O,9,FALSE)),"")</f>
        <v/>
      </c>
      <c r="F5" s="171">
        <f>IFERROR(IF(VLOOKUP($A5,'Annex 2 EHV charges'!$D:$O,10,FALSE)=0,"",VLOOKUP($A5,'Annex 2 EHV charges'!$D:$O,10,FALSE)),"")</f>
        <v>750.21</v>
      </c>
      <c r="G5" s="172">
        <f>IFERROR(IF(VLOOKUP($A5,'Annex 2 EHV charges'!$D:$O,11,FALSE)=0,"",VLOOKUP($A5,'Annex 2 EHV charges'!$D:$O,11,FALSE)),"")</f>
        <v>0.05</v>
      </c>
      <c r="H5" s="172">
        <f>IFERROR(IF(VLOOKUP($A5,'Annex 2 EHV charges'!$D:$O,12,FALSE)=0,"",VLOOKUP($A5,'Annex 2 EHV charges'!$D:$O,12,FALSE)),"")</f>
        <v>0.05</v>
      </c>
    </row>
    <row r="6" spans="1:15" x14ac:dyDescent="0.2">
      <c r="A6" s="166">
        <f t="array" ref="A6">IFERROR(INDEX('Annex 2 EHV charges'!$D$11:$D$260, MATCH(0, IF(ISBLANK('Annex 2 EHV charges'!$D$11:$D$260),1, COUNTIF(A$4:$A5, 'Annex 2 EHV charges'!$D$11:$D$260)), 0)),"")</f>
        <v>426</v>
      </c>
      <c r="B6" s="165">
        <f>IF($A6="","",VLOOKUP($A6,'Annex 2 EHV charges'!$D:$O,2,0))</f>
        <v>426</v>
      </c>
      <c r="C6" s="166">
        <f>IF($A6="","",VLOOKUP($A6,'Annex 2 EHV charges'!$D:$O,3,0))</f>
        <v>2100041327882</v>
      </c>
      <c r="D6" s="165" t="str">
        <f>IF($A6="","",VLOOKUP($A6,'Annex 2 EHV charges'!$D:$O,4,0))</f>
        <v>Western Log</v>
      </c>
      <c r="E6" s="170">
        <f>IFERROR(IF(VLOOKUP($A6,'Annex 2 EHV charges'!$D:$O,9,FALSE)=0,"",VLOOKUP($A6,'Annex 2 EHV charges'!$D:$O,9,FALSE)),"")</f>
        <v>-5.6000000000000001E-2</v>
      </c>
      <c r="F6" s="171">
        <f>IFERROR(IF(VLOOKUP($A6,'Annex 2 EHV charges'!$D:$O,10,FALSE)=0,"",VLOOKUP($A6,'Annex 2 EHV charges'!$D:$O,10,FALSE)),"")</f>
        <v>3398.04</v>
      </c>
      <c r="G6" s="172">
        <f>IFERROR(IF(VLOOKUP($A6,'Annex 2 EHV charges'!$D:$O,11,FALSE)=0,"",VLOOKUP($A6,'Annex 2 EHV charges'!$D:$O,11,FALSE)),"")</f>
        <v>0.05</v>
      </c>
      <c r="H6" s="172">
        <f>IFERROR(IF(VLOOKUP($A6,'Annex 2 EHV charges'!$D:$O,12,FALSE)=0,"",VLOOKUP($A6,'Annex 2 EHV charges'!$D:$O,12,FALSE)),"")</f>
        <v>0.05</v>
      </c>
    </row>
    <row r="7" spans="1:15" x14ac:dyDescent="0.2">
      <c r="A7" s="166">
        <f t="array" ref="A7">IFERROR(INDEX('Annex 2 EHV charges'!$D$11:$D$260, MATCH(0, IF(ISBLANK('Annex 2 EHV charges'!$D$11:$D$260),1, COUNTIF(A$4:$A6, 'Annex 2 EHV charges'!$D$11:$D$260)), 0)),"")</f>
        <v>975</v>
      </c>
      <c r="B7" s="165">
        <f>IF($A7="","",VLOOKUP($A7,'Annex 2 EHV charges'!$D:$O,2,0))</f>
        <v>975</v>
      </c>
      <c r="C7" s="166">
        <f>IF($A7="","",VLOOKUP($A7,'Annex 2 EHV charges'!$D:$O,3,0))</f>
        <v>2100041270320</v>
      </c>
      <c r="D7" s="165" t="str">
        <f>IF($A7="","",VLOOKUP($A7,'Annex 2 EHV charges'!$D:$O,4,0))</f>
        <v>Penrhiwarwydd Farm</v>
      </c>
      <c r="E7" s="170" t="str">
        <f>IFERROR(IF(VLOOKUP($A7,'Annex 2 EHV charges'!$D:$O,9,FALSE)=0,"",VLOOKUP($A7,'Annex 2 EHV charges'!$D:$O,9,FALSE)),"")</f>
        <v/>
      </c>
      <c r="F7" s="171">
        <f>IFERROR(IF(VLOOKUP($A7,'Annex 2 EHV charges'!$D:$O,10,FALSE)=0,"",VLOOKUP($A7,'Annex 2 EHV charges'!$D:$O,10,FALSE)),"")</f>
        <v>609.64</v>
      </c>
      <c r="G7" s="172">
        <f>IFERROR(IF(VLOOKUP($A7,'Annex 2 EHV charges'!$D:$O,11,FALSE)=0,"",VLOOKUP($A7,'Annex 2 EHV charges'!$D:$O,11,FALSE)),"")</f>
        <v>0.05</v>
      </c>
      <c r="H7" s="172">
        <f>IFERROR(IF(VLOOKUP($A7,'Annex 2 EHV charges'!$D:$O,12,FALSE)=0,"",VLOOKUP($A7,'Annex 2 EHV charges'!$D:$O,12,FALSE)),"")</f>
        <v>0.05</v>
      </c>
    </row>
    <row r="8" spans="1:15" x14ac:dyDescent="0.2">
      <c r="A8" s="166">
        <f t="array" ref="A8">IFERROR(INDEX('Annex 2 EHV charges'!$D$11:$D$260, MATCH(0, IF(ISBLANK('Annex 2 EHV charges'!$D$11:$D$260),1, COUNTIF(A$4:$A7, 'Annex 2 EHV charges'!$D$11:$D$260)), 0)),"")</f>
        <v>976</v>
      </c>
      <c r="B8" s="165">
        <f>IF($A8="","",VLOOKUP($A8,'Annex 2 EHV charges'!$D:$O,2,0))</f>
        <v>976</v>
      </c>
      <c r="C8" s="166">
        <f>IF($A8="","",VLOOKUP($A8,'Annex 2 EHV charges'!$D:$O,3,0))</f>
        <v>2100041272870</v>
      </c>
      <c r="D8" s="165" t="str">
        <f>IF($A8="","",VLOOKUP($A8,'Annex 2 EHV charges'!$D:$O,4,0))</f>
        <v>Little Neath</v>
      </c>
      <c r="E8" s="170" t="str">
        <f>IFERROR(IF(VLOOKUP($A8,'Annex 2 EHV charges'!$D:$O,9,FALSE)=0,"",VLOOKUP($A8,'Annex 2 EHV charges'!$D:$O,9,FALSE)),"")</f>
        <v/>
      </c>
      <c r="F8" s="171">
        <f>IFERROR(IF(VLOOKUP($A8,'Annex 2 EHV charges'!$D:$O,10,FALSE)=0,"",VLOOKUP($A8,'Annex 2 EHV charges'!$D:$O,10,FALSE)),"")</f>
        <v>708.96</v>
      </c>
      <c r="G8" s="172">
        <f>IFERROR(IF(VLOOKUP($A8,'Annex 2 EHV charges'!$D:$O,11,FALSE)=0,"",VLOOKUP($A8,'Annex 2 EHV charges'!$D:$O,11,FALSE)),"")</f>
        <v>0.05</v>
      </c>
      <c r="H8" s="172">
        <f>IFERROR(IF(VLOOKUP($A8,'Annex 2 EHV charges'!$D:$O,12,FALSE)=0,"",VLOOKUP($A8,'Annex 2 EHV charges'!$D:$O,12,FALSE)),"")</f>
        <v>0.05</v>
      </c>
    </row>
    <row r="9" spans="1:15" x14ac:dyDescent="0.2">
      <c r="A9" s="166">
        <f t="array" ref="A9">IFERROR(INDEX('Annex 2 EHV charges'!$D$11:$D$260, MATCH(0, IF(ISBLANK('Annex 2 EHV charges'!$D$11:$D$260),1, COUNTIF(A$4:$A8, 'Annex 2 EHV charges'!$D$11:$D$260)), 0)),"")</f>
        <v>977</v>
      </c>
      <c r="B9" s="165">
        <f>IF($A9="","",VLOOKUP($A9,'Annex 2 EHV charges'!$D:$O,2,0))</f>
        <v>977</v>
      </c>
      <c r="C9" s="166">
        <f>IF($A9="","",VLOOKUP($A9,'Annex 2 EHV charges'!$D:$O,3,0))</f>
        <v>2100041278161</v>
      </c>
      <c r="D9" s="165" t="str">
        <f>IF($A9="","",VLOOKUP($A9,'Annex 2 EHV charges'!$D:$O,4,0))</f>
        <v>Gelliwern Isaf</v>
      </c>
      <c r="E9" s="170" t="str">
        <f>IFERROR(IF(VLOOKUP($A9,'Annex 2 EHV charges'!$D:$O,9,FALSE)=0,"",VLOOKUP($A9,'Annex 2 EHV charges'!$D:$O,9,FALSE)),"")</f>
        <v/>
      </c>
      <c r="F9" s="171">
        <f>IFERROR(IF(VLOOKUP($A9,'Annex 2 EHV charges'!$D:$O,10,FALSE)=0,"",VLOOKUP($A9,'Annex 2 EHV charges'!$D:$O,10,FALSE)),"")</f>
        <v>419.86</v>
      </c>
      <c r="G9" s="172">
        <f>IFERROR(IF(VLOOKUP($A9,'Annex 2 EHV charges'!$D:$O,11,FALSE)=0,"",VLOOKUP($A9,'Annex 2 EHV charges'!$D:$O,11,FALSE)),"")</f>
        <v>0.05</v>
      </c>
      <c r="H9" s="172">
        <f>IFERROR(IF(VLOOKUP($A9,'Annex 2 EHV charges'!$D:$O,12,FALSE)=0,"",VLOOKUP($A9,'Annex 2 EHV charges'!$D:$O,12,FALSE)),"")</f>
        <v>0.05</v>
      </c>
    </row>
    <row r="10" spans="1:15" x14ac:dyDescent="0.2">
      <c r="A10" s="166">
        <f t="array" ref="A10">IFERROR(INDEX('Annex 2 EHV charges'!$D$11:$D$260, MATCH(0, IF(ISBLANK('Annex 2 EHV charges'!$D$11:$D$260),1, COUNTIF(A$4:$A9, 'Annex 2 EHV charges'!$D$11:$D$260)), 0)),"")</f>
        <v>978</v>
      </c>
      <c r="B10" s="165">
        <f>IF($A10="","",VLOOKUP($A10,'Annex 2 EHV charges'!$D:$O,2,0))</f>
        <v>978</v>
      </c>
      <c r="C10" s="166">
        <f>IF($A10="","",VLOOKUP($A10,'Annex 2 EHV charges'!$D:$O,3,0))</f>
        <v>2100041290967</v>
      </c>
      <c r="D10" s="165" t="str">
        <f>IF($A10="","",VLOOKUP($A10,'Annex 2 EHV charges'!$D:$O,4,0))</f>
        <v>Oak cottage</v>
      </c>
      <c r="E10" s="170" t="str">
        <f>IFERROR(IF(VLOOKUP($A10,'Annex 2 EHV charges'!$D:$O,9,FALSE)=0,"",VLOOKUP($A10,'Annex 2 EHV charges'!$D:$O,9,FALSE)),"")</f>
        <v/>
      </c>
      <c r="F10" s="171">
        <f>IFERROR(IF(VLOOKUP($A10,'Annex 2 EHV charges'!$D:$O,10,FALSE)=0,"",VLOOKUP($A10,'Annex 2 EHV charges'!$D:$O,10,FALSE)),"")</f>
        <v>1217.81</v>
      </c>
      <c r="G10" s="172">
        <f>IFERROR(IF(VLOOKUP($A10,'Annex 2 EHV charges'!$D:$O,11,FALSE)=0,"",VLOOKUP($A10,'Annex 2 EHV charges'!$D:$O,11,FALSE)),"")</f>
        <v>0.05</v>
      </c>
      <c r="H10" s="172">
        <f>IFERROR(IF(VLOOKUP($A10,'Annex 2 EHV charges'!$D:$O,12,FALSE)=0,"",VLOOKUP($A10,'Annex 2 EHV charges'!$D:$O,12,FALSE)),"")</f>
        <v>0.05</v>
      </c>
    </row>
    <row r="11" spans="1:15" x14ac:dyDescent="0.2">
      <c r="A11" s="166">
        <f t="array" ref="A11">IFERROR(INDEX('Annex 2 EHV charges'!$D$11:$D$260, MATCH(0, IF(ISBLANK('Annex 2 EHV charges'!$D$11:$D$260),1, COUNTIF(A$4:$A10, 'Annex 2 EHV charges'!$D$11:$D$260)), 0)),"")</f>
        <v>979</v>
      </c>
      <c r="B11" s="165">
        <f>IF($A11="","",VLOOKUP($A11,'Annex 2 EHV charges'!$D:$O,2,0))</f>
        <v>979</v>
      </c>
      <c r="C11" s="166">
        <f>IF($A11="","",VLOOKUP($A11,'Annex 2 EHV charges'!$D:$O,3,0))</f>
        <v>2100041309935</v>
      </c>
      <c r="D11" s="165" t="str">
        <f>IF($A11="","",VLOOKUP($A11,'Annex 2 EHV charges'!$D:$O,4,0))</f>
        <v>Red Court</v>
      </c>
      <c r="E11" s="170" t="str">
        <f>IFERROR(IF(VLOOKUP($A11,'Annex 2 EHV charges'!$D:$O,9,FALSE)=0,"",VLOOKUP($A11,'Annex 2 EHV charges'!$D:$O,9,FALSE)),"")</f>
        <v/>
      </c>
      <c r="F11" s="171">
        <f>IFERROR(IF(VLOOKUP($A11,'Annex 2 EHV charges'!$D:$O,10,FALSE)=0,"",VLOOKUP($A11,'Annex 2 EHV charges'!$D:$O,10,FALSE)),"")</f>
        <v>468.01</v>
      </c>
      <c r="G11" s="172">
        <f>IFERROR(IF(VLOOKUP($A11,'Annex 2 EHV charges'!$D:$O,11,FALSE)=0,"",VLOOKUP($A11,'Annex 2 EHV charges'!$D:$O,11,FALSE)),"")</f>
        <v>0.05</v>
      </c>
      <c r="H11" s="172">
        <f>IFERROR(IF(VLOOKUP($A11,'Annex 2 EHV charges'!$D:$O,12,FALSE)=0,"",VLOOKUP($A11,'Annex 2 EHV charges'!$D:$O,12,FALSE)),"")</f>
        <v>0.05</v>
      </c>
    </row>
    <row r="12" spans="1:15" x14ac:dyDescent="0.2">
      <c r="A12" s="166">
        <f t="array" ref="A12">IFERROR(INDEX('Annex 2 EHV charges'!$D$11:$D$260, MATCH(0, IF(ISBLANK('Annex 2 EHV charges'!$D$11:$D$260),1, COUNTIF(A$4:$A11, 'Annex 2 EHV charges'!$D$11:$D$260)), 0)),"")</f>
        <v>980</v>
      </c>
      <c r="B12" s="165">
        <f>IF($A12="","",VLOOKUP($A12,'Annex 2 EHV charges'!$D:$O,2,0))</f>
        <v>980</v>
      </c>
      <c r="C12" s="166">
        <f>IF($A12="","",VLOOKUP($A12,'Annex 2 EHV charges'!$D:$O,3,0))</f>
        <v>2100041319367</v>
      </c>
      <c r="D12" s="165" t="str">
        <f>IF($A12="","",VLOOKUP($A12,'Annex 2 EHV charges'!$D:$O,4,0))</f>
        <v>CARN NICHOLAS FM 33kV GEN</v>
      </c>
      <c r="E12" s="170" t="str">
        <f>IFERROR(IF(VLOOKUP($A12,'Annex 2 EHV charges'!$D:$O,9,FALSE)=0,"",VLOOKUP($A12,'Annex 2 EHV charges'!$D:$O,9,FALSE)),"")</f>
        <v/>
      </c>
      <c r="F12" s="171">
        <f>IFERROR(IF(VLOOKUP($A12,'Annex 2 EHV charges'!$D:$O,10,FALSE)=0,"",VLOOKUP($A12,'Annex 2 EHV charges'!$D:$O,10,FALSE)),"")</f>
        <v>448.61</v>
      </c>
      <c r="G12" s="172">
        <f>IFERROR(IF(VLOOKUP($A12,'Annex 2 EHV charges'!$D:$O,11,FALSE)=0,"",VLOOKUP($A12,'Annex 2 EHV charges'!$D:$O,11,FALSE)),"")</f>
        <v>0.05</v>
      </c>
      <c r="H12" s="172">
        <f>IFERROR(IF(VLOOKUP($A12,'Annex 2 EHV charges'!$D:$O,12,FALSE)=0,"",VLOOKUP($A12,'Annex 2 EHV charges'!$D:$O,12,FALSE)),"")</f>
        <v>0.05</v>
      </c>
    </row>
    <row r="13" spans="1:15" x14ac:dyDescent="0.2">
      <c r="A13" s="166">
        <f t="array" ref="A13">IFERROR(INDEX('Annex 2 EHV charges'!$D$11:$D$260, MATCH(0, IF(ISBLANK('Annex 2 EHV charges'!$D$11:$D$260),1, COUNTIF(A$4:$A12, 'Annex 2 EHV charges'!$D$11:$D$260)), 0)),"")</f>
        <v>981</v>
      </c>
      <c r="B13" s="165">
        <f>IF($A13="","",VLOOKUP($A13,'Annex 2 EHV charges'!$D:$O,2,0))</f>
        <v>981</v>
      </c>
      <c r="C13" s="166">
        <f>IF($A13="","",VLOOKUP($A13,'Annex 2 EHV charges'!$D:$O,3,0))</f>
        <v>2100041320655</v>
      </c>
      <c r="D13" s="165" t="str">
        <f>IF($A13="","",VLOOKUP($A13,'Annex 2 EHV charges'!$D:$O,4,0))</f>
        <v>BRYNWHILACH FM 33kV GEN</v>
      </c>
      <c r="E13" s="170" t="str">
        <f>IFERROR(IF(VLOOKUP($A13,'Annex 2 EHV charges'!$D:$O,9,FALSE)=0,"",VLOOKUP($A13,'Annex 2 EHV charges'!$D:$O,9,FALSE)),"")</f>
        <v/>
      </c>
      <c r="F13" s="171">
        <f>IFERROR(IF(VLOOKUP($A13,'Annex 2 EHV charges'!$D:$O,10,FALSE)=0,"",VLOOKUP($A13,'Annex 2 EHV charges'!$D:$O,10,FALSE)),"")</f>
        <v>796.58</v>
      </c>
      <c r="G13" s="172">
        <f>IFERROR(IF(VLOOKUP($A13,'Annex 2 EHV charges'!$D:$O,11,FALSE)=0,"",VLOOKUP($A13,'Annex 2 EHV charges'!$D:$O,11,FALSE)),"")</f>
        <v>0.05</v>
      </c>
      <c r="H13" s="172">
        <f>IFERROR(IF(VLOOKUP($A13,'Annex 2 EHV charges'!$D:$O,12,FALSE)=0,"",VLOOKUP($A13,'Annex 2 EHV charges'!$D:$O,12,FALSE)),"")</f>
        <v>0.05</v>
      </c>
    </row>
    <row r="14" spans="1:15" x14ac:dyDescent="0.2">
      <c r="A14" s="166">
        <f t="array" ref="A14">IFERROR(INDEX('Annex 2 EHV charges'!$D$11:$D$260, MATCH(0, IF(ISBLANK('Annex 2 EHV charges'!$D$11:$D$260),1, COUNTIF(A$4:$A13, 'Annex 2 EHV charges'!$D$11:$D$260)), 0)),"")</f>
        <v>982</v>
      </c>
      <c r="B14" s="165">
        <f>IF($A14="","",VLOOKUP($A14,'Annex 2 EHV charges'!$D:$O,2,0))</f>
        <v>982</v>
      </c>
      <c r="C14" s="166">
        <f>IF($A14="","",VLOOKUP($A14,'Annex 2 EHV charges'!$D:$O,3,0))</f>
        <v>2100041320691</v>
      </c>
      <c r="D14" s="165" t="str">
        <f>IF($A14="","",VLOOKUP($A14,'Annex 2 EHV charges'!$D:$O,4,0))</f>
        <v>Pant Y Moch</v>
      </c>
      <c r="E14" s="170" t="str">
        <f>IFERROR(IF(VLOOKUP($A14,'Annex 2 EHV charges'!$D:$O,9,FALSE)=0,"",VLOOKUP($A14,'Annex 2 EHV charges'!$D:$O,9,FALSE)),"")</f>
        <v/>
      </c>
      <c r="F14" s="171">
        <f>IFERROR(IF(VLOOKUP($A14,'Annex 2 EHV charges'!$D:$O,10,FALSE)=0,"",VLOOKUP($A14,'Annex 2 EHV charges'!$D:$O,10,FALSE)),"")</f>
        <v>618.23</v>
      </c>
      <c r="G14" s="172">
        <f>IFERROR(IF(VLOOKUP($A14,'Annex 2 EHV charges'!$D:$O,11,FALSE)=0,"",VLOOKUP($A14,'Annex 2 EHV charges'!$D:$O,11,FALSE)),"")</f>
        <v>0.05</v>
      </c>
      <c r="H14" s="172">
        <f>IFERROR(IF(VLOOKUP($A14,'Annex 2 EHV charges'!$D:$O,12,FALSE)=0,"",VLOOKUP($A14,'Annex 2 EHV charges'!$D:$O,12,FALSE)),"")</f>
        <v>0.05</v>
      </c>
    </row>
    <row r="15" spans="1:15" x14ac:dyDescent="0.2">
      <c r="A15" s="166">
        <f t="array" ref="A15">IFERROR(INDEX('Annex 2 EHV charges'!$D$11:$D$260, MATCH(0, IF(ISBLANK('Annex 2 EHV charges'!$D$11:$D$260),1, COUNTIF(A$4:$A14, 'Annex 2 EHV charges'!$D$11:$D$260)), 0)),"")</f>
        <v>983</v>
      </c>
      <c r="B15" s="165">
        <f>IF($A15="","",VLOOKUP($A15,'Annex 2 EHV charges'!$D:$O,2,0))</f>
        <v>983</v>
      </c>
      <c r="C15" s="166">
        <f>IF($A15="","",VLOOKUP($A15,'Annex 2 EHV charges'!$D:$O,3,0))</f>
        <v>2100041321817</v>
      </c>
      <c r="D15" s="165" t="str">
        <f>IF($A15="","",VLOOKUP($A15,'Annex 2 EHV charges'!$D:$O,4,0))</f>
        <v>Jesus College</v>
      </c>
      <c r="E15" s="170" t="str">
        <f>IFERROR(IF(VLOOKUP($A15,'Annex 2 EHV charges'!$D:$O,9,FALSE)=0,"",VLOOKUP($A15,'Annex 2 EHV charges'!$D:$O,9,FALSE)),"")</f>
        <v/>
      </c>
      <c r="F15" s="171">
        <f>IFERROR(IF(VLOOKUP($A15,'Annex 2 EHV charges'!$D:$O,10,FALSE)=0,"",VLOOKUP($A15,'Annex 2 EHV charges'!$D:$O,10,FALSE)),"")</f>
        <v>490.58</v>
      </c>
      <c r="G15" s="172">
        <f>IFERROR(IF(VLOOKUP($A15,'Annex 2 EHV charges'!$D:$O,11,FALSE)=0,"",VLOOKUP($A15,'Annex 2 EHV charges'!$D:$O,11,FALSE)),"")</f>
        <v>0.05</v>
      </c>
      <c r="H15" s="172">
        <f>IFERROR(IF(VLOOKUP($A15,'Annex 2 EHV charges'!$D:$O,12,FALSE)=0,"",VLOOKUP($A15,'Annex 2 EHV charges'!$D:$O,12,FALSE)),"")</f>
        <v>0.05</v>
      </c>
    </row>
    <row r="16" spans="1:15" x14ac:dyDescent="0.2">
      <c r="A16" s="166">
        <f t="array" ref="A16">IFERROR(INDEX('Annex 2 EHV charges'!$D$11:$D$260, MATCH(0, IF(ISBLANK('Annex 2 EHV charges'!$D$11:$D$260),1, COUNTIF(A$4:$A15, 'Annex 2 EHV charges'!$D$11:$D$260)), 0)),"")</f>
        <v>984</v>
      </c>
      <c r="B16" s="165">
        <f>IF($A16="","",VLOOKUP($A16,'Annex 2 EHV charges'!$D:$O,2,0))</f>
        <v>984</v>
      </c>
      <c r="C16" s="166">
        <f>IF($A16="","",VLOOKUP($A16,'Annex 2 EHV charges'!$D:$O,3,0))</f>
        <v>2100041322192</v>
      </c>
      <c r="D16" s="165" t="str">
        <f>IF($A16="","",VLOOKUP($A16,'Annex 2 EHV charges'!$D:$O,4,0))</f>
        <v>Sully Moors</v>
      </c>
      <c r="E16" s="170" t="str">
        <f>IFERROR(IF(VLOOKUP($A16,'Annex 2 EHV charges'!$D:$O,9,FALSE)=0,"",VLOOKUP($A16,'Annex 2 EHV charges'!$D:$O,9,FALSE)),"")</f>
        <v/>
      </c>
      <c r="F16" s="171">
        <f>IFERROR(IF(VLOOKUP($A16,'Annex 2 EHV charges'!$D:$O,10,FALSE)=0,"",VLOOKUP($A16,'Annex 2 EHV charges'!$D:$O,10,FALSE)),"")</f>
        <v>395.94</v>
      </c>
      <c r="G16" s="172">
        <f>IFERROR(IF(VLOOKUP($A16,'Annex 2 EHV charges'!$D:$O,11,FALSE)=0,"",VLOOKUP($A16,'Annex 2 EHV charges'!$D:$O,11,FALSE)),"")</f>
        <v>0.05</v>
      </c>
      <c r="H16" s="172">
        <f>IFERROR(IF(VLOOKUP($A16,'Annex 2 EHV charges'!$D:$O,12,FALSE)=0,"",VLOOKUP($A16,'Annex 2 EHV charges'!$D:$O,12,FALSE)),"")</f>
        <v>0.05</v>
      </c>
    </row>
    <row r="17" spans="1:8" x14ac:dyDescent="0.2">
      <c r="A17" s="166">
        <f t="array" ref="A17">IFERROR(INDEX('Annex 2 EHV charges'!$D$11:$D$260, MATCH(0, IF(ISBLANK('Annex 2 EHV charges'!$D$11:$D$260),1, COUNTIF(A$4:$A16, 'Annex 2 EHV charges'!$D$11:$D$260)), 0)),"")</f>
        <v>985</v>
      </c>
      <c r="B17" s="165">
        <f>IF($A17="","",VLOOKUP($A17,'Annex 2 EHV charges'!$D:$O,2,0))</f>
        <v>985</v>
      </c>
      <c r="C17" s="166">
        <f>IF($A17="","",VLOOKUP($A17,'Annex 2 EHV charges'!$D:$O,3,0))</f>
        <v>2100041330928</v>
      </c>
      <c r="D17" s="165" t="str">
        <f>IF($A17="","",VLOOKUP($A17,'Annex 2 EHV charges'!$D:$O,4,0))</f>
        <v>Hafod Y Dafal</v>
      </c>
      <c r="E17" s="170" t="str">
        <f>IFERROR(IF(VLOOKUP($A17,'Annex 2 EHV charges'!$D:$O,9,FALSE)=0,"",VLOOKUP($A17,'Annex 2 EHV charges'!$D:$O,9,FALSE)),"")</f>
        <v/>
      </c>
      <c r="F17" s="171">
        <f>IFERROR(IF(VLOOKUP($A17,'Annex 2 EHV charges'!$D:$O,10,FALSE)=0,"",VLOOKUP($A17,'Annex 2 EHV charges'!$D:$O,10,FALSE)),"")</f>
        <v>1038.8499999999999</v>
      </c>
      <c r="G17" s="172">
        <f>IFERROR(IF(VLOOKUP($A17,'Annex 2 EHV charges'!$D:$O,11,FALSE)=0,"",VLOOKUP($A17,'Annex 2 EHV charges'!$D:$O,11,FALSE)),"")</f>
        <v>0.05</v>
      </c>
      <c r="H17" s="172">
        <f>IFERROR(IF(VLOOKUP($A17,'Annex 2 EHV charges'!$D:$O,12,FALSE)=0,"",VLOOKUP($A17,'Annex 2 EHV charges'!$D:$O,12,FALSE)),"")</f>
        <v>0.05</v>
      </c>
    </row>
    <row r="18" spans="1:8" x14ac:dyDescent="0.2">
      <c r="A18" s="166">
        <f t="array" ref="A18">IFERROR(INDEX('Annex 2 EHV charges'!$D$11:$D$260, MATCH(0, IF(ISBLANK('Annex 2 EHV charges'!$D$11:$D$260),1, COUNTIF(A$4:$A17, 'Annex 2 EHV charges'!$D$11:$D$260)), 0)),"")</f>
        <v>986</v>
      </c>
      <c r="B18" s="165">
        <f>IF($A18="","",VLOOKUP($A18,'Annex 2 EHV charges'!$D:$O,2,0))</f>
        <v>986</v>
      </c>
      <c r="C18" s="166">
        <f>IF($A18="","",VLOOKUP($A18,'Annex 2 EHV charges'!$D:$O,3,0))</f>
        <v>2100041335448</v>
      </c>
      <c r="D18" s="165" t="str">
        <f>IF($A18="","",VLOOKUP($A18,'Annex 2 EHV charges'!$D:$O,4,0))</f>
        <v>DOWLAIS '2' STOR 33kV GEN</v>
      </c>
      <c r="E18" s="170">
        <f>IFERROR(IF(VLOOKUP($A18,'Annex 2 EHV charges'!$D:$O,9,FALSE)=0,"",VLOOKUP($A18,'Annex 2 EHV charges'!$D:$O,9,FALSE)),"")</f>
        <v>-0.83799999999999997</v>
      </c>
      <c r="F18" s="171">
        <f>IFERROR(IF(VLOOKUP($A18,'Annex 2 EHV charges'!$D:$O,10,FALSE)=0,"",VLOOKUP($A18,'Annex 2 EHV charges'!$D:$O,10,FALSE)),"")</f>
        <v>1057.3399999999999</v>
      </c>
      <c r="G18" s="172">
        <f>IFERROR(IF(VLOOKUP($A18,'Annex 2 EHV charges'!$D:$O,11,FALSE)=0,"",VLOOKUP($A18,'Annex 2 EHV charges'!$D:$O,11,FALSE)),"")</f>
        <v>0.05</v>
      </c>
      <c r="H18" s="172">
        <f>IFERROR(IF(VLOOKUP($A18,'Annex 2 EHV charges'!$D:$O,12,FALSE)=0,"",VLOOKUP($A18,'Annex 2 EHV charges'!$D:$O,12,FALSE)),"")</f>
        <v>0.05</v>
      </c>
    </row>
    <row r="19" spans="1:8" x14ac:dyDescent="0.2">
      <c r="A19" s="166">
        <f t="array" ref="A19">IFERROR(INDEX('Annex 2 EHV charges'!$D$11:$D$260, MATCH(0, IF(ISBLANK('Annex 2 EHV charges'!$D$11:$D$260),1, COUNTIF(A$4:$A18, 'Annex 2 EHV charges'!$D$11:$D$260)), 0)),"")</f>
        <v>987</v>
      </c>
      <c r="B19" s="165">
        <f>IF($A19="","",VLOOKUP($A19,'Annex 2 EHV charges'!$D:$O,2,0))</f>
        <v>987</v>
      </c>
      <c r="C19" s="166">
        <f>IF($A19="","",VLOOKUP($A19,'Annex 2 EHV charges'!$D:$O,3,0))</f>
        <v>2100041331443</v>
      </c>
      <c r="D19" s="165" t="str">
        <f>IF($A19="","",VLOOKUP($A19,'Annex 2 EHV charges'!$D:$O,4,0))</f>
        <v>Stormy Down AD site 1</v>
      </c>
      <c r="E19" s="170" t="str">
        <f>IFERROR(IF(VLOOKUP($A19,'Annex 2 EHV charges'!$D:$O,9,FALSE)=0,"",VLOOKUP($A19,'Annex 2 EHV charges'!$D:$O,9,FALSE)),"")</f>
        <v/>
      </c>
      <c r="F19" s="171" t="str">
        <f>IFERROR(IF(VLOOKUP($A19,'Annex 2 EHV charges'!$D:$O,10,FALSE)=0,"",VLOOKUP($A19,'Annex 2 EHV charges'!$D:$O,10,FALSE)),"")</f>
        <v/>
      </c>
      <c r="G19" s="172">
        <f>IFERROR(IF(VLOOKUP($A19,'Annex 2 EHV charges'!$D:$O,11,FALSE)=0,"",VLOOKUP($A19,'Annex 2 EHV charges'!$D:$O,11,FALSE)),"")</f>
        <v>0.05</v>
      </c>
      <c r="H19" s="172">
        <f>IFERROR(IF(VLOOKUP($A19,'Annex 2 EHV charges'!$D:$O,12,FALSE)=0,"",VLOOKUP($A19,'Annex 2 EHV charges'!$D:$O,12,FALSE)),"")</f>
        <v>0.05</v>
      </c>
    </row>
    <row r="20" spans="1:8" x14ac:dyDescent="0.2">
      <c r="A20" s="166">
        <f t="array" ref="A20">IFERROR(INDEX('Annex 2 EHV charges'!$D$11:$D$260, MATCH(0, IF(ISBLANK('Annex 2 EHV charges'!$D$11:$D$260),1, COUNTIF(A$4:$A19, 'Annex 2 EHV charges'!$D$11:$D$260)), 0)),"")</f>
        <v>988</v>
      </c>
      <c r="B20" s="165">
        <f>IF($A20="","",VLOOKUP($A20,'Annex 2 EHV charges'!$D:$O,2,0))</f>
        <v>988</v>
      </c>
      <c r="C20" s="166">
        <f>IF($A20="","",VLOOKUP($A20,'Annex 2 EHV charges'!$D:$O,3,0))</f>
        <v>2100041336497</v>
      </c>
      <c r="D20" s="165" t="str">
        <f>IF($A20="","",VLOOKUP($A20,'Annex 2 EHV charges'!$D:$O,4,0))</f>
        <v>Stormy Down AD site 2</v>
      </c>
      <c r="E20" s="170" t="str">
        <f>IFERROR(IF(VLOOKUP($A20,'Annex 2 EHV charges'!$D:$O,9,FALSE)=0,"",VLOOKUP($A20,'Annex 2 EHV charges'!$D:$O,9,FALSE)),"")</f>
        <v/>
      </c>
      <c r="F20" s="171" t="str">
        <f>IFERROR(IF(VLOOKUP($A20,'Annex 2 EHV charges'!$D:$O,10,FALSE)=0,"",VLOOKUP($A20,'Annex 2 EHV charges'!$D:$O,10,FALSE)),"")</f>
        <v/>
      </c>
      <c r="G20" s="172">
        <f>IFERROR(IF(VLOOKUP($A20,'Annex 2 EHV charges'!$D:$O,11,FALSE)=0,"",VLOOKUP($A20,'Annex 2 EHV charges'!$D:$O,11,FALSE)),"")</f>
        <v>0.05</v>
      </c>
      <c r="H20" s="172">
        <f>IFERROR(IF(VLOOKUP($A20,'Annex 2 EHV charges'!$D:$O,12,FALSE)=0,"",VLOOKUP($A20,'Annex 2 EHV charges'!$D:$O,12,FALSE)),"")</f>
        <v>0.05</v>
      </c>
    </row>
    <row r="21" spans="1:8" x14ac:dyDescent="0.2">
      <c r="A21" s="166">
        <f t="array" ref="A21">IFERROR(INDEX('Annex 2 EHV charges'!$D$11:$D$260, MATCH(0, IF(ISBLANK('Annex 2 EHV charges'!$D$11:$D$260),1, COUNTIF(A$4:$A20, 'Annex 2 EHV charges'!$D$11:$D$260)), 0)),"")</f>
        <v>989</v>
      </c>
      <c r="B21" s="165">
        <f>IF($A21="","",VLOOKUP($A21,'Annex 2 EHV charges'!$D:$O,2,0))</f>
        <v>989</v>
      </c>
      <c r="C21" s="166">
        <f>IF($A21="","",VLOOKUP($A21,'Annex 2 EHV charges'!$D:$O,3,0))</f>
        <v>2100041336743</v>
      </c>
      <c r="D21" s="165" t="str">
        <f>IF($A21="","",VLOOKUP($A21,'Annex 2 EHV charges'!$D:$O,4,0))</f>
        <v>STORMY DOWN '2'  33kV GEN</v>
      </c>
      <c r="E21" s="170" t="str">
        <f>IFERROR(IF(VLOOKUP($A21,'Annex 2 EHV charges'!$D:$O,9,FALSE)=0,"",VLOOKUP($A21,'Annex 2 EHV charges'!$D:$O,9,FALSE)),"")</f>
        <v/>
      </c>
      <c r="F21" s="171">
        <f>IFERROR(IF(VLOOKUP($A21,'Annex 2 EHV charges'!$D:$O,10,FALSE)=0,"",VLOOKUP($A21,'Annex 2 EHV charges'!$D:$O,10,FALSE)),"")</f>
        <v>532.75</v>
      </c>
      <c r="G21" s="172">
        <f>IFERROR(IF(VLOOKUP($A21,'Annex 2 EHV charges'!$D:$O,11,FALSE)=0,"",VLOOKUP($A21,'Annex 2 EHV charges'!$D:$O,11,FALSE)),"")</f>
        <v>0.05</v>
      </c>
      <c r="H21" s="172">
        <f>IFERROR(IF(VLOOKUP($A21,'Annex 2 EHV charges'!$D:$O,12,FALSE)=0,"",VLOOKUP($A21,'Annex 2 EHV charges'!$D:$O,12,FALSE)),"")</f>
        <v>0.05</v>
      </c>
    </row>
    <row r="22" spans="1:8" x14ac:dyDescent="0.2">
      <c r="A22" s="166">
        <f t="array" ref="A22">IFERROR(INDEX('Annex 2 EHV charges'!$D$11:$D$260, MATCH(0, IF(ISBLANK('Annex 2 EHV charges'!$D$11:$D$260),1, COUNTIF(A$4:$A21, 'Annex 2 EHV charges'!$D$11:$D$260)), 0)),"")</f>
        <v>721</v>
      </c>
      <c r="B22" s="165">
        <f>IF($A22="","",VLOOKUP($A22,'Annex 2 EHV charges'!$D:$O,2,0))</f>
        <v>721</v>
      </c>
      <c r="C22" s="166">
        <f>IF($A22="","",VLOOKUP($A22,'Annex 2 EHV charges'!$D:$O,3,0))</f>
        <v>2100041336725</v>
      </c>
      <c r="D22" s="165" t="str">
        <f>IF($A22="","",VLOOKUP($A22,'Annex 2 EHV charges'!$D:$O,4,0))</f>
        <v>OAK GROVE FM 33kV GEN</v>
      </c>
      <c r="E22" s="170" t="str">
        <f>IFERROR(IF(VLOOKUP($A22,'Annex 2 EHV charges'!$D:$O,9,FALSE)=0,"",VLOOKUP($A22,'Annex 2 EHV charges'!$D:$O,9,FALSE)),"")</f>
        <v/>
      </c>
      <c r="F22" s="171">
        <f>IFERROR(IF(VLOOKUP($A22,'Annex 2 EHV charges'!$D:$O,10,FALSE)=0,"",VLOOKUP($A22,'Annex 2 EHV charges'!$D:$O,10,FALSE)),"")</f>
        <v>426.27</v>
      </c>
      <c r="G22" s="172">
        <f>IFERROR(IF(VLOOKUP($A22,'Annex 2 EHV charges'!$D:$O,11,FALSE)=0,"",VLOOKUP($A22,'Annex 2 EHV charges'!$D:$O,11,FALSE)),"")</f>
        <v>0.05</v>
      </c>
      <c r="H22" s="172">
        <f>IFERROR(IF(VLOOKUP($A22,'Annex 2 EHV charges'!$D:$O,12,FALSE)=0,"",VLOOKUP($A22,'Annex 2 EHV charges'!$D:$O,12,FALSE)),"")</f>
        <v>0.05</v>
      </c>
    </row>
    <row r="23" spans="1:8" x14ac:dyDescent="0.2">
      <c r="A23" s="166">
        <f t="array" ref="A23">IFERROR(INDEX('Annex 2 EHV charges'!$D$11:$D$260, MATCH(0, IF(ISBLANK('Annex 2 EHV charges'!$D$11:$D$260),1, COUNTIF(A$4:$A22, 'Annex 2 EHV charges'!$D$11:$D$260)), 0)),"")</f>
        <v>664</v>
      </c>
      <c r="B23" s="165">
        <f>IF($A23="","",VLOOKUP($A23,'Annex 2 EHV charges'!$D:$O,2,0))</f>
        <v>664</v>
      </c>
      <c r="C23" s="166">
        <f>IF($A23="","",VLOOKUP($A23,'Annex 2 EHV charges'!$D:$O,3,0))</f>
        <v>2100040067477</v>
      </c>
      <c r="D23" s="165" t="str">
        <f>IF($A23="","",VLOOKUP($A23,'Annex 2 EHV charges'!$D:$O,4,0))</f>
        <v>ABB Cornelly</v>
      </c>
      <c r="E23" s="170" t="str">
        <f>IFERROR(IF(VLOOKUP($A23,'Annex 2 EHV charges'!$D:$O,9,FALSE)=0,"",VLOOKUP($A23,'Annex 2 EHV charges'!$D:$O,9,FALSE)),"")</f>
        <v/>
      </c>
      <c r="F23" s="171">
        <f>IFERROR(IF(VLOOKUP($A23,'Annex 2 EHV charges'!$D:$O,10,FALSE)=0,"",VLOOKUP($A23,'Annex 2 EHV charges'!$D:$O,10,FALSE)),"")</f>
        <v>575.74</v>
      </c>
      <c r="G23" s="172">
        <f>IFERROR(IF(VLOOKUP($A23,'Annex 2 EHV charges'!$D:$O,11,FALSE)=0,"",VLOOKUP($A23,'Annex 2 EHV charges'!$D:$O,11,FALSE)),"")</f>
        <v>0.05</v>
      </c>
      <c r="H23" s="172">
        <f>IFERROR(IF(VLOOKUP($A23,'Annex 2 EHV charges'!$D:$O,12,FALSE)=0,"",VLOOKUP($A23,'Annex 2 EHV charges'!$D:$O,12,FALSE)),"")</f>
        <v>0.05</v>
      </c>
    </row>
    <row r="24" spans="1:8" x14ac:dyDescent="0.2">
      <c r="A24" s="166">
        <f t="array" ref="A24">IFERROR(INDEX('Annex 2 EHV charges'!$D$11:$D$260, MATCH(0, IF(ISBLANK('Annex 2 EHV charges'!$D$11:$D$260),1, COUNTIF(A$4:$A23, 'Annex 2 EHV charges'!$D$11:$D$260)), 0)),"")</f>
        <v>674</v>
      </c>
      <c r="B24" s="165">
        <f>IF($A24="","",VLOOKUP($A24,'Annex 2 EHV charges'!$D:$O,2,0))</f>
        <v>674</v>
      </c>
      <c r="C24" s="166">
        <f>IF($A24="","",VLOOKUP($A24,'Annex 2 EHV charges'!$D:$O,3,0))</f>
        <v>2100041079047</v>
      </c>
      <c r="D24" s="165" t="str">
        <f>IF($A24="","",VLOOKUP($A24,'Annex 2 EHV charges'!$D:$O,4,0))</f>
        <v>Bettws</v>
      </c>
      <c r="E24" s="170" t="str">
        <f>IFERROR(IF(VLOOKUP($A24,'Annex 2 EHV charges'!$D:$O,9,FALSE)=0,"",VLOOKUP($A24,'Annex 2 EHV charges'!$D:$O,9,FALSE)),"")</f>
        <v/>
      </c>
      <c r="F24" s="171">
        <f>IFERROR(IF(VLOOKUP($A24,'Annex 2 EHV charges'!$D:$O,10,FALSE)=0,"",VLOOKUP($A24,'Annex 2 EHV charges'!$D:$O,10,FALSE)),"")</f>
        <v>789.29</v>
      </c>
      <c r="G24" s="172">
        <f>IFERROR(IF(VLOOKUP($A24,'Annex 2 EHV charges'!$D:$O,11,FALSE)=0,"",VLOOKUP($A24,'Annex 2 EHV charges'!$D:$O,11,FALSE)),"")</f>
        <v>0.05</v>
      </c>
      <c r="H24" s="172">
        <f>IFERROR(IF(VLOOKUP($A24,'Annex 2 EHV charges'!$D:$O,12,FALSE)=0,"",VLOOKUP($A24,'Annex 2 EHV charges'!$D:$O,12,FALSE)),"")</f>
        <v>0.05</v>
      </c>
    </row>
    <row r="25" spans="1:8" x14ac:dyDescent="0.2">
      <c r="A25" s="166">
        <f t="array" ref="A25">IFERROR(INDEX('Annex 2 EHV charges'!$D$11:$D$260, MATCH(0, IF(ISBLANK('Annex 2 EHV charges'!$D$11:$D$260),1, COUNTIF(A$4:$A24, 'Annex 2 EHV charges'!$D$11:$D$260)), 0)),"")</f>
        <v>660</v>
      </c>
      <c r="B25" s="165">
        <f>IF($A25="","",VLOOKUP($A25,'Annex 2 EHV charges'!$D:$O,2,0))</f>
        <v>660</v>
      </c>
      <c r="C25" s="166">
        <f>IF($A25="","",VLOOKUP($A25,'Annex 2 EHV charges'!$D:$O,3,0))</f>
        <v>2100040126333</v>
      </c>
      <c r="D25" s="165" t="str">
        <f>IF($A25="","",VLOOKUP($A25,'Annex 2 EHV charges'!$D:$O,4,0))</f>
        <v>Blaen Bowi</v>
      </c>
      <c r="E25" s="170" t="str">
        <f>IFERROR(IF(VLOOKUP($A25,'Annex 2 EHV charges'!$D:$O,9,FALSE)=0,"",VLOOKUP($A25,'Annex 2 EHV charges'!$D:$O,9,FALSE)),"")</f>
        <v/>
      </c>
      <c r="F25" s="171" t="str">
        <f>IFERROR(IF(VLOOKUP($A25,'Annex 2 EHV charges'!$D:$O,10,FALSE)=0,"",VLOOKUP($A25,'Annex 2 EHV charges'!$D:$O,10,FALSE)),"")</f>
        <v/>
      </c>
      <c r="G25" s="172" t="str">
        <f>IFERROR(IF(VLOOKUP($A25,'Annex 2 EHV charges'!$D:$O,11,FALSE)=0,"",VLOOKUP($A25,'Annex 2 EHV charges'!$D:$O,11,FALSE)),"")</f>
        <v/>
      </c>
      <c r="H25" s="172" t="str">
        <f>IFERROR(IF(VLOOKUP($A25,'Annex 2 EHV charges'!$D:$O,12,FALSE)=0,"",VLOOKUP($A25,'Annex 2 EHV charges'!$D:$O,12,FALSE)),"")</f>
        <v/>
      </c>
    </row>
    <row r="26" spans="1:8" x14ac:dyDescent="0.2">
      <c r="A26" s="166">
        <f t="array" ref="A26">IFERROR(INDEX('Annex 2 EHV charges'!$D$11:$D$260, MATCH(0, IF(ISBLANK('Annex 2 EHV charges'!$D$11:$D$260),1, COUNTIF(A$4:$A25, 'Annex 2 EHV charges'!$D$11:$D$260)), 0)),"")</f>
        <v>778</v>
      </c>
      <c r="B26" s="165">
        <f>IF($A26="","",VLOOKUP($A26,'Annex 2 EHV charges'!$D:$O,2,0))</f>
        <v>778</v>
      </c>
      <c r="C26" s="166">
        <f>IF($A26="","",VLOOKUP($A26,'Annex 2 EHV charges'!$D:$O,3,0))</f>
        <v>2100041256140</v>
      </c>
      <c r="D26" s="165" t="str">
        <f>IF($A26="","",VLOOKUP($A26,'Annex 2 EHV charges'!$D:$O,4,0))</f>
        <v>Ford Bridgend</v>
      </c>
      <c r="E26" s="170" t="str">
        <f>IFERROR(IF(VLOOKUP($A26,'Annex 2 EHV charges'!$D:$O,9,FALSE)=0,"",VLOOKUP($A26,'Annex 2 EHV charges'!$D:$O,9,FALSE)),"")</f>
        <v/>
      </c>
      <c r="F26" s="171">
        <f>IFERROR(IF(VLOOKUP($A26,'Annex 2 EHV charges'!$D:$O,10,FALSE)=0,"",VLOOKUP($A26,'Annex 2 EHV charges'!$D:$O,10,FALSE)),"")</f>
        <v>72.53</v>
      </c>
      <c r="G26" s="172">
        <f>IFERROR(IF(VLOOKUP($A26,'Annex 2 EHV charges'!$D:$O,11,FALSE)=0,"",VLOOKUP($A26,'Annex 2 EHV charges'!$D:$O,11,FALSE)),"")</f>
        <v>0.05</v>
      </c>
      <c r="H26" s="172">
        <f>IFERROR(IF(VLOOKUP($A26,'Annex 2 EHV charges'!$D:$O,12,FALSE)=0,"",VLOOKUP($A26,'Annex 2 EHV charges'!$D:$O,12,FALSE)),"")</f>
        <v>0.05</v>
      </c>
    </row>
    <row r="27" spans="1:8" ht="25.5" x14ac:dyDescent="0.2">
      <c r="A27" s="166">
        <f t="array" ref="A27">IFERROR(INDEX('Annex 2 EHV charges'!$D$11:$D$260, MATCH(0, IF(ISBLANK('Annex 2 EHV charges'!$D$11:$D$260),1, COUNTIF(A$4:$A26, 'Annex 2 EHV charges'!$D$11:$D$260)), 0)),"")</f>
        <v>619</v>
      </c>
      <c r="B27" s="165">
        <f>IF($A27="","",VLOOKUP($A27,'Annex 2 EHV charges'!$D:$O,2,0))</f>
        <v>619</v>
      </c>
      <c r="C27" s="166" t="str">
        <f>IF($A27="","",VLOOKUP($A27,'Annex 2 EHV charges'!$D:$O,3,0))</f>
        <v>2100040023638
2100040023647</v>
      </c>
      <c r="D27" s="165" t="str">
        <f>IF($A27="","",VLOOKUP($A27,'Annex 2 EHV charges'!$D:$O,4,0))</f>
        <v>Interbrew Magor USKM</v>
      </c>
      <c r="E27" s="170" t="str">
        <f>IFERROR(IF(VLOOKUP($A27,'Annex 2 EHV charges'!$D:$O,9,FALSE)=0,"",VLOOKUP($A27,'Annex 2 EHV charges'!$D:$O,9,FALSE)),"")</f>
        <v/>
      </c>
      <c r="F27" s="171" t="str">
        <f>IFERROR(IF(VLOOKUP($A27,'Annex 2 EHV charges'!$D:$O,10,FALSE)=0,"",VLOOKUP($A27,'Annex 2 EHV charges'!$D:$O,10,FALSE)),"")</f>
        <v/>
      </c>
      <c r="G27" s="172" t="str">
        <f>IFERROR(IF(VLOOKUP($A27,'Annex 2 EHV charges'!$D:$O,11,FALSE)=0,"",VLOOKUP($A27,'Annex 2 EHV charges'!$D:$O,11,FALSE)),"")</f>
        <v/>
      </c>
      <c r="H27" s="172" t="str">
        <f>IFERROR(IF(VLOOKUP($A27,'Annex 2 EHV charges'!$D:$O,12,FALSE)=0,"",VLOOKUP($A27,'Annex 2 EHV charges'!$D:$O,12,FALSE)),"")</f>
        <v/>
      </c>
    </row>
    <row r="28" spans="1:8" x14ac:dyDescent="0.2">
      <c r="A28" s="166">
        <f t="array" ref="A28">IFERROR(INDEX('Annex 2 EHV charges'!$D$11:$D$260, MATCH(0, IF(ISBLANK('Annex 2 EHV charges'!$D$11:$D$260),1, COUNTIF(A$4:$A27, 'Annex 2 EHV charges'!$D$11:$D$260)), 0)),"")</f>
        <v>633</v>
      </c>
      <c r="B28" s="165">
        <f>IF($A28="","",VLOOKUP($A28,'Annex 2 EHV charges'!$D:$O,2,0))</f>
        <v>633</v>
      </c>
      <c r="C28" s="166">
        <f>IF($A28="","",VLOOKUP($A28,'Annex 2 EHV charges'!$D:$O,3,0))</f>
        <v>2198765427530</v>
      </c>
      <c r="D28" s="165" t="str">
        <f>IF($A28="","",VLOOKUP($A28,'Annex 2 EHV charges'!$D:$O,4,0))</f>
        <v>Bridgend Paper Mill</v>
      </c>
      <c r="E28" s="170" t="str">
        <f>IFERROR(IF(VLOOKUP($A28,'Annex 2 EHV charges'!$D:$O,9,FALSE)=0,"",VLOOKUP($A28,'Annex 2 EHV charges'!$D:$O,9,FALSE)),"")</f>
        <v/>
      </c>
      <c r="F28" s="171" t="str">
        <f>IFERROR(IF(VLOOKUP($A28,'Annex 2 EHV charges'!$D:$O,10,FALSE)=0,"",VLOOKUP($A28,'Annex 2 EHV charges'!$D:$O,10,FALSE)),"")</f>
        <v/>
      </c>
      <c r="G28" s="172" t="str">
        <f>IFERROR(IF(VLOOKUP($A28,'Annex 2 EHV charges'!$D:$O,11,FALSE)=0,"",VLOOKUP($A28,'Annex 2 EHV charges'!$D:$O,11,FALSE)),"")</f>
        <v/>
      </c>
      <c r="H28" s="172" t="str">
        <f>IFERROR(IF(VLOOKUP($A28,'Annex 2 EHV charges'!$D:$O,12,FALSE)=0,"",VLOOKUP($A28,'Annex 2 EHV charges'!$D:$O,12,FALSE)),"")</f>
        <v/>
      </c>
    </row>
    <row r="29" spans="1:8" ht="51" x14ac:dyDescent="0.2">
      <c r="A29" s="166">
        <f t="array" ref="A29">IFERROR(INDEX('Annex 2 EHV charges'!$D$11:$D$260, MATCH(0, IF(ISBLANK('Annex 2 EHV charges'!$D$11:$D$260),1, COUNTIF(A$4:$A28, 'Annex 2 EHV charges'!$D$11:$D$260)), 0)),"")</f>
        <v>617</v>
      </c>
      <c r="B29" s="165">
        <f>IF($A29="","",VLOOKUP($A29,'Annex 2 EHV charges'!$D:$O,2,0))</f>
        <v>617</v>
      </c>
      <c r="C29" s="166" t="str">
        <f>IF($A29="","",VLOOKUP($A29,'Annex 2 EHV charges'!$D:$O,3,0))</f>
        <v>2100040890412
2100040890430
2100040890440
2100040890459</v>
      </c>
      <c r="D29" s="165" t="str">
        <f>IF($A29="","",VLOOKUP($A29,'Annex 2 EHV charges'!$D:$O,4,0))</f>
        <v>Monsanto</v>
      </c>
      <c r="E29" s="170">
        <f>IFERROR(IF(VLOOKUP($A29,'Annex 2 EHV charges'!$D:$O,9,FALSE)=0,"",VLOOKUP($A29,'Annex 2 EHV charges'!$D:$O,9,FALSE)),"")</f>
        <v>-1.113</v>
      </c>
      <c r="F29" s="171">
        <f>IFERROR(IF(VLOOKUP($A29,'Annex 2 EHV charges'!$D:$O,10,FALSE)=0,"",VLOOKUP($A29,'Annex 2 EHV charges'!$D:$O,10,FALSE)),"")</f>
        <v>177.14</v>
      </c>
      <c r="G29" s="172">
        <f>IFERROR(IF(VLOOKUP($A29,'Annex 2 EHV charges'!$D:$O,11,FALSE)=0,"",VLOOKUP($A29,'Annex 2 EHV charges'!$D:$O,11,FALSE)),"")</f>
        <v>0.05</v>
      </c>
      <c r="H29" s="172">
        <f>IFERROR(IF(VLOOKUP($A29,'Annex 2 EHV charges'!$D:$O,12,FALSE)=0,"",VLOOKUP($A29,'Annex 2 EHV charges'!$D:$O,12,FALSE)),"")</f>
        <v>0.05</v>
      </c>
    </row>
    <row r="30" spans="1:8" x14ac:dyDescent="0.2">
      <c r="A30" s="166">
        <f t="array" ref="A30">IFERROR(INDEX('Annex 2 EHV charges'!$D$11:$D$260, MATCH(0, IF(ISBLANK('Annex 2 EHV charges'!$D$11:$D$260),1, COUNTIF(A$4:$A29, 'Annex 2 EHV charges'!$D$11:$D$260)), 0)),"")</f>
        <v>636</v>
      </c>
      <c r="B30" s="165">
        <f>IF($A30="","",VLOOKUP($A30,'Annex 2 EHV charges'!$D:$O,2,0))</f>
        <v>636</v>
      </c>
      <c r="C30" s="166">
        <f>IF($A30="","",VLOOKUP($A30,'Annex 2 EHV charges'!$D:$O,3,0))</f>
        <v>2189999997354</v>
      </c>
      <c r="D30" s="165" t="str">
        <f>IF($A30="","",VLOOKUP($A30,'Annex 2 EHV charges'!$D:$O,4,0))</f>
        <v>Dow Corning</v>
      </c>
      <c r="E30" s="170" t="str">
        <f>IFERROR(IF(VLOOKUP($A30,'Annex 2 EHV charges'!$D:$O,9,FALSE)=0,"",VLOOKUP($A30,'Annex 2 EHV charges'!$D:$O,9,FALSE)),"")</f>
        <v/>
      </c>
      <c r="F30" s="171" t="str">
        <f>IFERROR(IF(VLOOKUP($A30,'Annex 2 EHV charges'!$D:$O,10,FALSE)=0,"",VLOOKUP($A30,'Annex 2 EHV charges'!$D:$O,10,FALSE)),"")</f>
        <v/>
      </c>
      <c r="G30" s="172" t="str">
        <f>IFERROR(IF(VLOOKUP($A30,'Annex 2 EHV charges'!$D:$O,11,FALSE)=0,"",VLOOKUP($A30,'Annex 2 EHV charges'!$D:$O,11,FALSE)),"")</f>
        <v/>
      </c>
      <c r="H30" s="172" t="str">
        <f>IFERROR(IF(VLOOKUP($A30,'Annex 2 EHV charges'!$D:$O,12,FALSE)=0,"",VLOOKUP($A30,'Annex 2 EHV charges'!$D:$O,12,FALSE)),"")</f>
        <v/>
      </c>
    </row>
    <row r="31" spans="1:8" x14ac:dyDescent="0.2">
      <c r="A31" s="166">
        <f t="array" ref="A31">IFERROR(INDEX('Annex 2 EHV charges'!$D$11:$D$260, MATCH(0, IF(ISBLANK('Annex 2 EHV charges'!$D$11:$D$260),1, COUNTIF(A$4:$A30, 'Annex 2 EHV charges'!$D$11:$D$260)), 0)),"")</f>
        <v>786</v>
      </c>
      <c r="B31" s="165">
        <f>IF($A31="","",VLOOKUP($A31,'Annex 2 EHV charges'!$D:$O,2,0))</f>
        <v>786</v>
      </c>
      <c r="C31" s="166">
        <f>IF($A31="","",VLOOKUP($A31,'Annex 2 EHV charges'!$D:$O,3,0))</f>
        <v>2100041213572</v>
      </c>
      <c r="D31" s="165" t="str">
        <f>IF($A31="","",VLOOKUP($A31,'Annex 2 EHV charges'!$D:$O,4,0))</f>
        <v>DCWW Rover Way</v>
      </c>
      <c r="E31" s="170">
        <f>IFERROR(IF(VLOOKUP($A31,'Annex 2 EHV charges'!$D:$O,9,FALSE)=0,"",VLOOKUP($A31,'Annex 2 EHV charges'!$D:$O,9,FALSE)),"")</f>
        <v>-0.26700000000000002</v>
      </c>
      <c r="F31" s="171">
        <f>IFERROR(IF(VLOOKUP($A31,'Annex 2 EHV charges'!$D:$O,10,FALSE)=0,"",VLOOKUP($A31,'Annex 2 EHV charges'!$D:$O,10,FALSE)),"")</f>
        <v>95.64</v>
      </c>
      <c r="G31" s="172">
        <f>IFERROR(IF(VLOOKUP($A31,'Annex 2 EHV charges'!$D:$O,11,FALSE)=0,"",VLOOKUP($A31,'Annex 2 EHV charges'!$D:$O,11,FALSE)),"")</f>
        <v>0.05</v>
      </c>
      <c r="H31" s="172">
        <f>IFERROR(IF(VLOOKUP($A31,'Annex 2 EHV charges'!$D:$O,12,FALSE)=0,"",VLOOKUP($A31,'Annex 2 EHV charges'!$D:$O,12,FALSE)),"")</f>
        <v>0.05</v>
      </c>
    </row>
    <row r="32" spans="1:8" ht="25.5" x14ac:dyDescent="0.2">
      <c r="A32" s="166">
        <f t="array" ref="A32">IFERROR(INDEX('Annex 2 EHV charges'!$D$11:$D$260, MATCH(0, IF(ISBLANK('Annex 2 EHV charges'!$D$11:$D$260),1, COUNTIF(A$4:$A31, 'Annex 2 EHV charges'!$D$11:$D$260)), 0)),"")</f>
        <v>678</v>
      </c>
      <c r="B32" s="165">
        <f>IF($A32="","",VLOOKUP($A32,'Annex 2 EHV charges'!$D:$O,2,0))</f>
        <v>678</v>
      </c>
      <c r="C32" s="166" t="str">
        <f>IF($A32="","",VLOOKUP($A32,'Annex 2 EHV charges'!$D:$O,3,0))</f>
        <v>2100040752396
2100040752401</v>
      </c>
      <c r="D32" s="165" t="str">
        <f>IF($A32="","",VLOOKUP($A32,'Annex 2 EHV charges'!$D:$O,4,0))</f>
        <v>Milford Energy</v>
      </c>
      <c r="E32" s="170">
        <f>IFERROR(IF(VLOOKUP($A32,'Annex 2 EHV charges'!$D:$O,9,FALSE)=0,"",VLOOKUP($A32,'Annex 2 EHV charges'!$D:$O,9,FALSE)),"")</f>
        <v>-2.254</v>
      </c>
      <c r="F32" s="171">
        <f>IFERROR(IF(VLOOKUP($A32,'Annex 2 EHV charges'!$D:$O,10,FALSE)=0,"",VLOOKUP($A32,'Annex 2 EHV charges'!$D:$O,10,FALSE)),"")</f>
        <v>129.1</v>
      </c>
      <c r="G32" s="172">
        <f>IFERROR(IF(VLOOKUP($A32,'Annex 2 EHV charges'!$D:$O,11,FALSE)=0,"",VLOOKUP($A32,'Annex 2 EHV charges'!$D:$O,11,FALSE)),"")</f>
        <v>0.05</v>
      </c>
      <c r="H32" s="172">
        <f>IFERROR(IF(VLOOKUP($A32,'Annex 2 EHV charges'!$D:$O,12,FALSE)=0,"",VLOOKUP($A32,'Annex 2 EHV charges'!$D:$O,12,FALSE)),"")</f>
        <v>0.05</v>
      </c>
    </row>
    <row r="33" spans="1:8" x14ac:dyDescent="0.2">
      <c r="A33" s="166">
        <f t="array" ref="A33">IFERROR(INDEX('Annex 2 EHV charges'!$D$11:$D$260, MATCH(0, IF(ISBLANK('Annex 2 EHV charges'!$D$11:$D$260),1, COUNTIF(A$4:$A32, 'Annex 2 EHV charges'!$D$11:$D$260)), 0)),"")</f>
        <v>663</v>
      </c>
      <c r="B33" s="165">
        <f>IF($A33="","",VLOOKUP($A33,'Annex 2 EHV charges'!$D:$O,2,0))</f>
        <v>663</v>
      </c>
      <c r="C33" s="166">
        <f>IF($A33="","",VLOOKUP($A33,'Annex 2 EHV charges'!$D:$O,3,0))</f>
        <v>2100040495600</v>
      </c>
      <c r="D33" s="165" t="str">
        <f>IF($A33="","",VLOOKUP($A33,'Annex 2 EHV charges'!$D:$O,4,0))</f>
        <v>Blaen Cregan</v>
      </c>
      <c r="E33" s="170" t="str">
        <f>IFERROR(IF(VLOOKUP($A33,'Annex 2 EHV charges'!$D:$O,9,FALSE)=0,"",VLOOKUP($A33,'Annex 2 EHV charges'!$D:$O,9,FALSE)),"")</f>
        <v/>
      </c>
      <c r="F33" s="171" t="str">
        <f>IFERROR(IF(VLOOKUP($A33,'Annex 2 EHV charges'!$D:$O,10,FALSE)=0,"",VLOOKUP($A33,'Annex 2 EHV charges'!$D:$O,10,FALSE)),"")</f>
        <v/>
      </c>
      <c r="G33" s="172" t="str">
        <f>IFERROR(IF(VLOOKUP($A33,'Annex 2 EHV charges'!$D:$O,11,FALSE)=0,"",VLOOKUP($A33,'Annex 2 EHV charges'!$D:$O,11,FALSE)),"")</f>
        <v/>
      </c>
      <c r="H33" s="172" t="str">
        <f>IFERROR(IF(VLOOKUP($A33,'Annex 2 EHV charges'!$D:$O,12,FALSE)=0,"",VLOOKUP($A33,'Annex 2 EHV charges'!$D:$O,12,FALSE)),"")</f>
        <v/>
      </c>
    </row>
    <row r="34" spans="1:8" x14ac:dyDescent="0.2">
      <c r="A34" s="166">
        <f t="array" ref="A34">IFERROR(INDEX('Annex 2 EHV charges'!$D$11:$D$260, MATCH(0, IF(ISBLANK('Annex 2 EHV charges'!$D$11:$D$260),1, COUNTIF(A$4:$A33, 'Annex 2 EHV charges'!$D$11:$D$260)), 0)),"")</f>
        <v>668</v>
      </c>
      <c r="B34" s="165">
        <f>IF($A34="","",VLOOKUP($A34,'Annex 2 EHV charges'!$D:$O,2,0))</f>
        <v>668</v>
      </c>
      <c r="C34" s="166">
        <f>IF($A34="","",VLOOKUP($A34,'Annex 2 EHV charges'!$D:$O,3,0))</f>
        <v>2100040878016</v>
      </c>
      <c r="D34" s="165" t="str">
        <f>IF($A34="","",VLOOKUP($A34,'Annex 2 EHV charges'!$D:$O,4,0))</f>
        <v>Blaengwen</v>
      </c>
      <c r="E34" s="170" t="str">
        <f>IFERROR(IF(VLOOKUP($A34,'Annex 2 EHV charges'!$D:$O,9,FALSE)=0,"",VLOOKUP($A34,'Annex 2 EHV charges'!$D:$O,9,FALSE)),"")</f>
        <v/>
      </c>
      <c r="F34" s="171">
        <f>IFERROR(IF(VLOOKUP($A34,'Annex 2 EHV charges'!$D:$O,10,FALSE)=0,"",VLOOKUP($A34,'Annex 2 EHV charges'!$D:$O,10,FALSE)),"")</f>
        <v>12518.74</v>
      </c>
      <c r="G34" s="172">
        <f>IFERROR(IF(VLOOKUP($A34,'Annex 2 EHV charges'!$D:$O,11,FALSE)=0,"",VLOOKUP($A34,'Annex 2 EHV charges'!$D:$O,11,FALSE)),"")</f>
        <v>0.05</v>
      </c>
      <c r="H34" s="172">
        <f>IFERROR(IF(VLOOKUP($A34,'Annex 2 EHV charges'!$D:$O,12,FALSE)=0,"",VLOOKUP($A34,'Annex 2 EHV charges'!$D:$O,12,FALSE)),"")</f>
        <v>0.05</v>
      </c>
    </row>
    <row r="35" spans="1:8" x14ac:dyDescent="0.2">
      <c r="A35" s="166">
        <f t="array" ref="A35">IFERROR(INDEX('Annex 2 EHV charges'!$D$11:$D$260, MATCH(0, IF(ISBLANK('Annex 2 EHV charges'!$D$11:$D$260),1, COUNTIF(A$4:$A34, 'Annex 2 EHV charges'!$D$11:$D$260)), 0)),"")</f>
        <v>651</v>
      </c>
      <c r="B35" s="165">
        <f>IF($A35="","",VLOOKUP($A35,'Annex 2 EHV charges'!$D:$O,2,0))</f>
        <v>651</v>
      </c>
      <c r="C35" s="166">
        <f>IF($A35="","",VLOOKUP($A35,'Annex 2 EHV charges'!$D:$O,3,0))</f>
        <v>2199989632384</v>
      </c>
      <c r="D35" s="165" t="str">
        <f>IF($A35="","",VLOOKUP($A35,'Annex 2 EHV charges'!$D:$O,4,0))</f>
        <v>Bryn Titli</v>
      </c>
      <c r="E35" s="170" t="str">
        <f>IFERROR(IF(VLOOKUP($A35,'Annex 2 EHV charges'!$D:$O,9,FALSE)=0,"",VLOOKUP($A35,'Annex 2 EHV charges'!$D:$O,9,FALSE)),"")</f>
        <v/>
      </c>
      <c r="F35" s="171" t="str">
        <f>IFERROR(IF(VLOOKUP($A35,'Annex 2 EHV charges'!$D:$O,10,FALSE)=0,"",VLOOKUP($A35,'Annex 2 EHV charges'!$D:$O,10,FALSE)),"")</f>
        <v/>
      </c>
      <c r="G35" s="172" t="str">
        <f>IFERROR(IF(VLOOKUP($A35,'Annex 2 EHV charges'!$D:$O,11,FALSE)=0,"",VLOOKUP($A35,'Annex 2 EHV charges'!$D:$O,11,FALSE)),"")</f>
        <v/>
      </c>
      <c r="H35" s="172" t="str">
        <f>IFERROR(IF(VLOOKUP($A35,'Annex 2 EHV charges'!$D:$O,12,FALSE)=0,"",VLOOKUP($A35,'Annex 2 EHV charges'!$D:$O,12,FALSE)),"")</f>
        <v/>
      </c>
    </row>
    <row r="36" spans="1:8" x14ac:dyDescent="0.2">
      <c r="A36" s="166">
        <f t="array" ref="A36">IFERROR(INDEX('Annex 2 EHV charges'!$D$11:$D$260, MATCH(0, IF(ISBLANK('Annex 2 EHV charges'!$D$11:$D$260),1, COUNTIF(A$4:$A35, 'Annex 2 EHV charges'!$D$11:$D$260)), 0)),"")</f>
        <v>665</v>
      </c>
      <c r="B36" s="165">
        <f>IF($A36="","",VLOOKUP($A36,'Annex 2 EHV charges'!$D:$O,2,0))</f>
        <v>665</v>
      </c>
      <c r="C36" s="166">
        <f>IF($A36="","",VLOOKUP($A36,'Annex 2 EHV charges'!$D:$O,3,0))</f>
        <v>2100040067529</v>
      </c>
      <c r="D36" s="165" t="str">
        <f>IF($A36="","",VLOOKUP($A36,'Annex 2 EHV charges'!$D:$O,4,0))</f>
        <v>Crymlin Burrows</v>
      </c>
      <c r="E36" s="170" t="str">
        <f>IFERROR(IF(VLOOKUP($A36,'Annex 2 EHV charges'!$D:$O,9,FALSE)=0,"",VLOOKUP($A36,'Annex 2 EHV charges'!$D:$O,9,FALSE)),"")</f>
        <v/>
      </c>
      <c r="F36" s="171" t="str">
        <f>IFERROR(IF(VLOOKUP($A36,'Annex 2 EHV charges'!$D:$O,10,FALSE)=0,"",VLOOKUP($A36,'Annex 2 EHV charges'!$D:$O,10,FALSE)),"")</f>
        <v/>
      </c>
      <c r="G36" s="172" t="str">
        <f>IFERROR(IF(VLOOKUP($A36,'Annex 2 EHV charges'!$D:$O,11,FALSE)=0,"",VLOOKUP($A36,'Annex 2 EHV charges'!$D:$O,11,FALSE)),"")</f>
        <v/>
      </c>
      <c r="H36" s="172" t="str">
        <f>IFERROR(IF(VLOOKUP($A36,'Annex 2 EHV charges'!$D:$O,12,FALSE)=0,"",VLOOKUP($A36,'Annex 2 EHV charges'!$D:$O,12,FALSE)),"")</f>
        <v/>
      </c>
    </row>
    <row r="37" spans="1:8" x14ac:dyDescent="0.2">
      <c r="A37" s="166">
        <f t="array" ref="A37">IFERROR(INDEX('Annex 2 EHV charges'!$D$11:$D$260, MATCH(0, IF(ISBLANK('Annex 2 EHV charges'!$D$11:$D$260),1, COUNTIF(A$4:$A36, 'Annex 2 EHV charges'!$D$11:$D$260)), 0)),"")</f>
        <v>652</v>
      </c>
      <c r="B37" s="165">
        <f>IF($A37="","",VLOOKUP($A37,'Annex 2 EHV charges'!$D:$O,2,0))</f>
        <v>652</v>
      </c>
      <c r="C37" s="166">
        <f>IF($A37="","",VLOOKUP($A37,'Annex 2 EHV charges'!$D:$O,3,0))</f>
        <v>2189999997390</v>
      </c>
      <c r="D37" s="165" t="str">
        <f>IF($A37="","",VLOOKUP($A37,'Annex 2 EHV charges'!$D:$O,4,0))</f>
        <v>Dyffryn Brodyn</v>
      </c>
      <c r="E37" s="170" t="str">
        <f>IFERROR(IF(VLOOKUP($A37,'Annex 2 EHV charges'!$D:$O,9,FALSE)=0,"",VLOOKUP($A37,'Annex 2 EHV charges'!$D:$O,9,FALSE)),"")</f>
        <v/>
      </c>
      <c r="F37" s="171" t="str">
        <f>IFERROR(IF(VLOOKUP($A37,'Annex 2 EHV charges'!$D:$O,10,FALSE)=0,"",VLOOKUP($A37,'Annex 2 EHV charges'!$D:$O,10,FALSE)),"")</f>
        <v/>
      </c>
      <c r="G37" s="172" t="str">
        <f>IFERROR(IF(VLOOKUP($A37,'Annex 2 EHV charges'!$D:$O,11,FALSE)=0,"",VLOOKUP($A37,'Annex 2 EHV charges'!$D:$O,11,FALSE)),"")</f>
        <v/>
      </c>
      <c r="H37" s="172" t="str">
        <f>IFERROR(IF(VLOOKUP($A37,'Annex 2 EHV charges'!$D:$O,12,FALSE)=0,"",VLOOKUP($A37,'Annex 2 EHV charges'!$D:$O,12,FALSE)),"")</f>
        <v/>
      </c>
    </row>
    <row r="38" spans="1:8" x14ac:dyDescent="0.2">
      <c r="A38" s="166">
        <f t="array" ref="A38">IFERROR(INDEX('Annex 2 EHV charges'!$D$11:$D$260, MATCH(0, IF(ISBLANK('Annex 2 EHV charges'!$D$11:$D$260),1, COUNTIF(A$4:$A37, 'Annex 2 EHV charges'!$D$11:$D$260)), 0)),"")</f>
        <v>653</v>
      </c>
      <c r="B38" s="165">
        <f>IF($A38="","",VLOOKUP($A38,'Annex 2 EHV charges'!$D:$O,2,0))</f>
        <v>653</v>
      </c>
      <c r="C38" s="166">
        <f>IF($A38="","",VLOOKUP($A38,'Annex 2 EHV charges'!$D:$O,3,0))</f>
        <v>2199989612769</v>
      </c>
      <c r="D38" s="165" t="str">
        <f>IF($A38="","",VLOOKUP($A38,'Annex 2 EHV charges'!$D:$O,4,0))</f>
        <v>Llyn Brianne</v>
      </c>
      <c r="E38" s="170" t="str">
        <f>IFERROR(IF(VLOOKUP($A38,'Annex 2 EHV charges'!$D:$O,9,FALSE)=0,"",VLOOKUP($A38,'Annex 2 EHV charges'!$D:$O,9,FALSE)),"")</f>
        <v/>
      </c>
      <c r="F38" s="171" t="str">
        <f>IFERROR(IF(VLOOKUP($A38,'Annex 2 EHV charges'!$D:$O,10,FALSE)=0,"",VLOOKUP($A38,'Annex 2 EHV charges'!$D:$O,10,FALSE)),"")</f>
        <v/>
      </c>
      <c r="G38" s="172" t="str">
        <f>IFERROR(IF(VLOOKUP($A38,'Annex 2 EHV charges'!$D:$O,11,FALSE)=0,"",VLOOKUP($A38,'Annex 2 EHV charges'!$D:$O,11,FALSE)),"")</f>
        <v/>
      </c>
      <c r="H38" s="172" t="str">
        <f>IFERROR(IF(VLOOKUP($A38,'Annex 2 EHV charges'!$D:$O,12,FALSE)=0,"",VLOOKUP($A38,'Annex 2 EHV charges'!$D:$O,12,FALSE)),"")</f>
        <v/>
      </c>
    </row>
    <row r="39" spans="1:8" x14ac:dyDescent="0.2">
      <c r="A39" s="166">
        <f t="array" ref="A39">IFERROR(INDEX('Annex 2 EHV charges'!$D$11:$D$260, MATCH(0, IF(ISBLANK('Annex 2 EHV charges'!$D$11:$D$260),1, COUNTIF(A$4:$A38, 'Annex 2 EHV charges'!$D$11:$D$260)), 0)),"")</f>
        <v>676</v>
      </c>
      <c r="B39" s="165">
        <f>IF($A39="","",VLOOKUP($A39,'Annex 2 EHV charges'!$D:$O,2,0))</f>
        <v>676</v>
      </c>
      <c r="C39" s="166">
        <f>IF($A39="","",VLOOKUP($A39,'Annex 2 EHV charges'!$D:$O,3,0))</f>
        <v>2100041079180</v>
      </c>
      <c r="D39" s="165" t="str">
        <f>IF($A39="","",VLOOKUP($A39,'Annex 2 EHV charges'!$D:$O,4,0))</f>
        <v>Maerdy</v>
      </c>
      <c r="E39" s="170" t="str">
        <f>IFERROR(IF(VLOOKUP($A39,'Annex 2 EHV charges'!$D:$O,9,FALSE)=0,"",VLOOKUP($A39,'Annex 2 EHV charges'!$D:$O,9,FALSE)),"")</f>
        <v/>
      </c>
      <c r="F39" s="171">
        <f>IFERROR(IF(VLOOKUP($A39,'Annex 2 EHV charges'!$D:$O,10,FALSE)=0,"",VLOOKUP($A39,'Annex 2 EHV charges'!$D:$O,10,FALSE)),"")</f>
        <v>1492.13</v>
      </c>
      <c r="G39" s="172">
        <f>IFERROR(IF(VLOOKUP($A39,'Annex 2 EHV charges'!$D:$O,11,FALSE)=0,"",VLOOKUP($A39,'Annex 2 EHV charges'!$D:$O,11,FALSE)),"")</f>
        <v>0.05</v>
      </c>
      <c r="H39" s="172">
        <f>IFERROR(IF(VLOOKUP($A39,'Annex 2 EHV charges'!$D:$O,12,FALSE)=0,"",VLOOKUP($A39,'Annex 2 EHV charges'!$D:$O,12,FALSE)),"")</f>
        <v>0.05</v>
      </c>
    </row>
    <row r="40" spans="1:8" x14ac:dyDescent="0.2">
      <c r="A40" s="166">
        <f t="array" ref="A40">IFERROR(INDEX('Annex 2 EHV charges'!$D$11:$D$260, MATCH(0, IF(ISBLANK('Annex 2 EHV charges'!$D$11:$D$260),1, COUNTIF(A$4:$A39, 'Annex 2 EHV charges'!$D$11:$D$260)), 0)),"")</f>
        <v>661</v>
      </c>
      <c r="B40" s="165">
        <f>IF($A40="","",VLOOKUP($A40,'Annex 2 EHV charges'!$D:$O,2,0))</f>
        <v>661</v>
      </c>
      <c r="C40" s="166">
        <f>IF($A40="","",VLOOKUP($A40,'Annex 2 EHV charges'!$D:$O,3,0))</f>
        <v>2100040719983</v>
      </c>
      <c r="D40" s="165" t="str">
        <f>IF($A40="","",VLOOKUP($A40,'Annex 2 EHV charges'!$D:$O,4,0))</f>
        <v>Margam Biomass</v>
      </c>
      <c r="E40" s="170" t="str">
        <f>IFERROR(IF(VLOOKUP($A40,'Annex 2 EHV charges'!$D:$O,9,FALSE)=0,"",VLOOKUP($A40,'Annex 2 EHV charges'!$D:$O,9,FALSE)),"")</f>
        <v/>
      </c>
      <c r="F40" s="171">
        <f>IFERROR(IF(VLOOKUP($A40,'Annex 2 EHV charges'!$D:$O,10,FALSE)=0,"",VLOOKUP($A40,'Annex 2 EHV charges'!$D:$O,10,FALSE)),"")</f>
        <v>2031.13</v>
      </c>
      <c r="G40" s="172">
        <f>IFERROR(IF(VLOOKUP($A40,'Annex 2 EHV charges'!$D:$O,11,FALSE)=0,"",VLOOKUP($A40,'Annex 2 EHV charges'!$D:$O,11,FALSE)),"")</f>
        <v>0.05</v>
      </c>
      <c r="H40" s="172">
        <f>IFERROR(IF(VLOOKUP($A40,'Annex 2 EHV charges'!$D:$O,12,FALSE)=0,"",VLOOKUP($A40,'Annex 2 EHV charges'!$D:$O,12,FALSE)),"")</f>
        <v>0.05</v>
      </c>
    </row>
    <row r="41" spans="1:8" x14ac:dyDescent="0.2">
      <c r="A41" s="166">
        <f t="array" ref="A41">IFERROR(INDEX('Annex 2 EHV charges'!$D$11:$D$260, MATCH(0, IF(ISBLANK('Annex 2 EHV charges'!$D$11:$D$260),1, COUNTIF(A$4:$A40, 'Annex 2 EHV charges'!$D$11:$D$260)), 0)),"")</f>
        <v>670</v>
      </c>
      <c r="B41" s="165">
        <f>IF($A41="","",VLOOKUP($A41,'Annex 2 EHV charges'!$D:$O,2,0))</f>
        <v>670</v>
      </c>
      <c r="C41" s="166">
        <f>IF($A41="","",VLOOKUP($A41,'Annex 2 EHV charges'!$D:$O,3,0))</f>
        <v>2100040485940</v>
      </c>
      <c r="D41" s="165" t="str">
        <f>IF($A41="","",VLOOKUP($A41,'Annex 2 EHV charges'!$D:$O,4,0))</f>
        <v>Pwllfa Gwatkin</v>
      </c>
      <c r="E41" s="170" t="str">
        <f>IFERROR(IF(VLOOKUP($A41,'Annex 2 EHV charges'!$D:$O,9,FALSE)=0,"",VLOOKUP($A41,'Annex 2 EHV charges'!$D:$O,9,FALSE)),"")</f>
        <v/>
      </c>
      <c r="F41" s="171" t="str">
        <f>IFERROR(IF(VLOOKUP($A41,'Annex 2 EHV charges'!$D:$O,10,FALSE)=0,"",VLOOKUP($A41,'Annex 2 EHV charges'!$D:$O,10,FALSE)),"")</f>
        <v/>
      </c>
      <c r="G41" s="172" t="str">
        <f>IFERROR(IF(VLOOKUP($A41,'Annex 2 EHV charges'!$D:$O,11,FALSE)=0,"",VLOOKUP($A41,'Annex 2 EHV charges'!$D:$O,11,FALSE)),"")</f>
        <v/>
      </c>
      <c r="H41" s="172" t="str">
        <f>IFERROR(IF(VLOOKUP($A41,'Annex 2 EHV charges'!$D:$O,12,FALSE)=0,"",VLOOKUP($A41,'Annex 2 EHV charges'!$D:$O,12,FALSE)),"")</f>
        <v/>
      </c>
    </row>
    <row r="42" spans="1:8" x14ac:dyDescent="0.2">
      <c r="A42" s="166">
        <f t="array" ref="A42">IFERROR(INDEX('Annex 2 EHV charges'!$D$11:$D$260, MATCH(0, IF(ISBLANK('Annex 2 EHV charges'!$D$11:$D$260),1, COUNTIF(A$4:$A41, 'Annex 2 EHV charges'!$D$11:$D$260)), 0)),"")</f>
        <v>650</v>
      </c>
      <c r="B42" s="165">
        <f>IF($A42="","",VLOOKUP($A42,'Annex 2 EHV charges'!$D:$O,2,0))</f>
        <v>650</v>
      </c>
      <c r="C42" s="166">
        <f>IF($A42="","",VLOOKUP($A42,'Annex 2 EHV charges'!$D:$O,3,0))</f>
        <v>2189999997345</v>
      </c>
      <c r="D42" s="165" t="str">
        <f>IF($A42="","",VLOOKUP($A42,'Annex 2 EHV charges'!$D:$O,4,0))</f>
        <v>Taff Ely</v>
      </c>
      <c r="E42" s="170" t="str">
        <f>IFERROR(IF(VLOOKUP($A42,'Annex 2 EHV charges'!$D:$O,9,FALSE)=0,"",VLOOKUP($A42,'Annex 2 EHV charges'!$D:$O,9,FALSE)),"")</f>
        <v/>
      </c>
      <c r="F42" s="171" t="str">
        <f>IFERROR(IF(VLOOKUP($A42,'Annex 2 EHV charges'!$D:$O,10,FALSE)=0,"",VLOOKUP($A42,'Annex 2 EHV charges'!$D:$O,10,FALSE)),"")</f>
        <v/>
      </c>
      <c r="G42" s="172" t="str">
        <f>IFERROR(IF(VLOOKUP($A42,'Annex 2 EHV charges'!$D:$O,11,FALSE)=0,"",VLOOKUP($A42,'Annex 2 EHV charges'!$D:$O,11,FALSE)),"")</f>
        <v/>
      </c>
      <c r="H42" s="172" t="str">
        <f>IFERROR(IF(VLOOKUP($A42,'Annex 2 EHV charges'!$D:$O,12,FALSE)=0,"",VLOOKUP($A42,'Annex 2 EHV charges'!$D:$O,12,FALSE)),"")</f>
        <v/>
      </c>
    </row>
    <row r="43" spans="1:8" x14ac:dyDescent="0.2">
      <c r="A43" s="166">
        <f t="array" ref="A43">IFERROR(INDEX('Annex 2 EHV charges'!$D$11:$D$260, MATCH(0, IF(ISBLANK('Annex 2 EHV charges'!$D$11:$D$260),1, COUNTIF(A$4:$A42, 'Annex 2 EHV charges'!$D$11:$D$260)), 0)),"")</f>
        <v>662</v>
      </c>
      <c r="B43" s="165">
        <f>IF($A43="","",VLOOKUP($A43,'Annex 2 EHV charges'!$D:$O,2,0))</f>
        <v>662</v>
      </c>
      <c r="C43" s="166">
        <f>IF($A43="","",VLOOKUP($A43,'Annex 2 EHV charges'!$D:$O,3,0))</f>
        <v>2100040609507</v>
      </c>
      <c r="D43" s="165" t="str">
        <f>IF($A43="","",VLOOKUP($A43,'Annex 2 EHV charges'!$D:$O,4,0))</f>
        <v>Trecatti</v>
      </c>
      <c r="E43" s="170">
        <f>IFERROR(IF(VLOOKUP($A43,'Annex 2 EHV charges'!$D:$O,9,FALSE)=0,"",VLOOKUP($A43,'Annex 2 EHV charges'!$D:$O,9,FALSE)),"")</f>
        <v>-0.85</v>
      </c>
      <c r="F43" s="171">
        <f>IFERROR(IF(VLOOKUP($A43,'Annex 2 EHV charges'!$D:$O,10,FALSE)=0,"",VLOOKUP($A43,'Annex 2 EHV charges'!$D:$O,10,FALSE)),"")</f>
        <v>535.14</v>
      </c>
      <c r="G43" s="172">
        <f>IFERROR(IF(VLOOKUP($A43,'Annex 2 EHV charges'!$D:$O,11,FALSE)=0,"",VLOOKUP($A43,'Annex 2 EHV charges'!$D:$O,11,FALSE)),"")</f>
        <v>0.05</v>
      </c>
      <c r="H43" s="172">
        <f>IFERROR(IF(VLOOKUP($A43,'Annex 2 EHV charges'!$D:$O,12,FALSE)=0,"",VLOOKUP($A43,'Annex 2 EHV charges'!$D:$O,12,FALSE)),"")</f>
        <v>0.05</v>
      </c>
    </row>
    <row r="44" spans="1:8" x14ac:dyDescent="0.2">
      <c r="A44" s="166">
        <f t="array" ref="A44">IFERROR(INDEX('Annex 2 EHV charges'!$D$11:$D$260, MATCH(0, IF(ISBLANK('Annex 2 EHV charges'!$D$11:$D$260),1, COUNTIF(A$4:$A43, 'Annex 2 EHV charges'!$D$11:$D$260)), 0)),"")</f>
        <v>666</v>
      </c>
      <c r="B44" s="165">
        <f>IF($A44="","",VLOOKUP($A44,'Annex 2 EHV charges'!$D:$O,2,0))</f>
        <v>666</v>
      </c>
      <c r="C44" s="166">
        <f>IF($A44="","",VLOOKUP($A44,'Annex 2 EHV charges'!$D:$O,3,0))</f>
        <v>2100040694051</v>
      </c>
      <c r="D44" s="165" t="str">
        <f>IF($A44="","",VLOOKUP($A44,'Annex 2 EHV charges'!$D:$O,4,0))</f>
        <v>Withy Hedges</v>
      </c>
      <c r="E44" s="170">
        <f>IFERROR(IF(VLOOKUP($A44,'Annex 2 EHV charges'!$D:$O,9,FALSE)=0,"",VLOOKUP($A44,'Annex 2 EHV charges'!$D:$O,9,FALSE)),"")</f>
        <v>-5.673</v>
      </c>
      <c r="F44" s="171">
        <f>IFERROR(IF(VLOOKUP($A44,'Annex 2 EHV charges'!$D:$O,10,FALSE)=0,"",VLOOKUP($A44,'Annex 2 EHV charges'!$D:$O,10,FALSE)),"")</f>
        <v>464.99</v>
      </c>
      <c r="G44" s="172">
        <f>IFERROR(IF(VLOOKUP($A44,'Annex 2 EHV charges'!$D:$O,11,FALSE)=0,"",VLOOKUP($A44,'Annex 2 EHV charges'!$D:$O,11,FALSE)),"")</f>
        <v>0.05</v>
      </c>
      <c r="H44" s="172">
        <f>IFERROR(IF(VLOOKUP($A44,'Annex 2 EHV charges'!$D:$O,12,FALSE)=0,"",VLOOKUP($A44,'Annex 2 EHV charges'!$D:$O,12,FALSE)),"")</f>
        <v>0.05</v>
      </c>
    </row>
    <row r="45" spans="1:8" x14ac:dyDescent="0.2">
      <c r="A45" s="166">
        <f t="array" ref="A45">IFERROR(INDEX('Annex 2 EHV charges'!$D$11:$D$260, MATCH(0, IF(ISBLANK('Annex 2 EHV charges'!$D$11:$D$260),1, COUNTIF(A$4:$A44, 'Annex 2 EHV charges'!$D$11:$D$260)), 0)),"")</f>
        <v>659</v>
      </c>
      <c r="B45" s="165">
        <f>IF($A45="","",VLOOKUP($A45,'Annex 2 EHV charges'!$D:$O,2,0))</f>
        <v>659</v>
      </c>
      <c r="C45" s="166">
        <f>IF($A45="","",VLOOKUP($A45,'Annex 2 EHV charges'!$D:$O,3,0))</f>
        <v>2198765142992</v>
      </c>
      <c r="D45" s="165" t="str">
        <f>IF($A45="","",VLOOKUP($A45,'Annex 2 EHV charges'!$D:$O,4,0))</f>
        <v>Parc Cynog</v>
      </c>
      <c r="E45" s="170" t="str">
        <f>IFERROR(IF(VLOOKUP($A45,'Annex 2 EHV charges'!$D:$O,9,FALSE)=0,"",VLOOKUP($A45,'Annex 2 EHV charges'!$D:$O,9,FALSE)),"")</f>
        <v/>
      </c>
      <c r="F45" s="171" t="str">
        <f>IFERROR(IF(VLOOKUP($A45,'Annex 2 EHV charges'!$D:$O,10,FALSE)=0,"",VLOOKUP($A45,'Annex 2 EHV charges'!$D:$O,10,FALSE)),"")</f>
        <v/>
      </c>
      <c r="G45" s="172" t="str">
        <f>IFERROR(IF(VLOOKUP($A45,'Annex 2 EHV charges'!$D:$O,11,FALSE)=0,"",VLOOKUP($A45,'Annex 2 EHV charges'!$D:$O,11,FALSE)),"")</f>
        <v/>
      </c>
      <c r="H45" s="172" t="str">
        <f>IFERROR(IF(VLOOKUP($A45,'Annex 2 EHV charges'!$D:$O,12,FALSE)=0,"",VLOOKUP($A45,'Annex 2 EHV charges'!$D:$O,12,FALSE)),"")</f>
        <v/>
      </c>
    </row>
    <row r="46" spans="1:8" x14ac:dyDescent="0.2">
      <c r="A46" s="166">
        <f t="array" ref="A46">IFERROR(INDEX('Annex 2 EHV charges'!$D$11:$D$260, MATCH(0, IF(ISBLANK('Annex 2 EHV charges'!$D$11:$D$260),1, COUNTIF(A$4:$A45, 'Annex 2 EHV charges'!$D$11:$D$260)), 0)),"")</f>
        <v>667</v>
      </c>
      <c r="B46" s="165">
        <f>IF($A46="","",VLOOKUP($A46,'Annex 2 EHV charges'!$D:$O,2,0))</f>
        <v>667</v>
      </c>
      <c r="C46" s="166">
        <f>IF($A46="","",VLOOKUP($A46,'Annex 2 EHV charges'!$D:$O,3,0))</f>
        <v>2100040841780</v>
      </c>
      <c r="D46" s="165" t="str">
        <f>IF($A46="","",VLOOKUP($A46,'Annex 2 EHV charges'!$D:$O,4,0))</f>
        <v>Parc Cynog (Pendine)</v>
      </c>
      <c r="E46" s="170" t="str">
        <f>IFERROR(IF(VLOOKUP($A46,'Annex 2 EHV charges'!$D:$O,9,FALSE)=0,"",VLOOKUP($A46,'Annex 2 EHV charges'!$D:$O,9,FALSE)),"")</f>
        <v/>
      </c>
      <c r="F46" s="171">
        <f>IFERROR(IF(VLOOKUP($A46,'Annex 2 EHV charges'!$D:$O,10,FALSE)=0,"",VLOOKUP($A46,'Annex 2 EHV charges'!$D:$O,10,FALSE)),"")</f>
        <v>396.66</v>
      </c>
      <c r="G46" s="172">
        <f>IFERROR(IF(VLOOKUP($A46,'Annex 2 EHV charges'!$D:$O,11,FALSE)=0,"",VLOOKUP($A46,'Annex 2 EHV charges'!$D:$O,11,FALSE)),"")</f>
        <v>0.05</v>
      </c>
      <c r="H46" s="172">
        <f>IFERROR(IF(VLOOKUP($A46,'Annex 2 EHV charges'!$D:$O,12,FALSE)=0,"",VLOOKUP($A46,'Annex 2 EHV charges'!$D:$O,12,FALSE)),"")</f>
        <v>0.05</v>
      </c>
    </row>
    <row r="47" spans="1:8" x14ac:dyDescent="0.2">
      <c r="A47" s="166">
        <f t="array" ref="A47">IFERROR(INDEX('Annex 2 EHV charges'!$D$11:$D$260, MATCH(0, IF(ISBLANK('Annex 2 EHV charges'!$D$11:$D$260),1, COUNTIF(A$4:$A46, 'Annex 2 EHV charges'!$D$11:$D$260)), 0)),"")</f>
        <v>684</v>
      </c>
      <c r="B47" s="165">
        <f>IF($A47="","",VLOOKUP($A47,'Annex 2 EHV charges'!$D:$O,2,0))</f>
        <v>684</v>
      </c>
      <c r="C47" s="166">
        <f>IF($A47="","",VLOOKUP($A47,'Annex 2 EHV charges'!$D:$O,3,0))</f>
        <v>2100040960619</v>
      </c>
      <c r="D47" s="165" t="str">
        <f>IF($A47="","",VLOOKUP($A47,'Annex 2 EHV charges'!$D:$O,4,0))</f>
        <v xml:space="preserve">Maesgwyn </v>
      </c>
      <c r="E47" s="170" t="str">
        <f>IFERROR(IF(VLOOKUP($A47,'Annex 2 EHV charges'!$D:$O,9,FALSE)=0,"",VLOOKUP($A47,'Annex 2 EHV charges'!$D:$O,9,FALSE)),"")</f>
        <v/>
      </c>
      <c r="F47" s="171">
        <f>IFERROR(IF(VLOOKUP($A47,'Annex 2 EHV charges'!$D:$O,10,FALSE)=0,"",VLOOKUP($A47,'Annex 2 EHV charges'!$D:$O,10,FALSE)),"")</f>
        <v>4644.63</v>
      </c>
      <c r="G47" s="172">
        <f>IFERROR(IF(VLOOKUP($A47,'Annex 2 EHV charges'!$D:$O,11,FALSE)=0,"",VLOOKUP($A47,'Annex 2 EHV charges'!$D:$O,11,FALSE)),"")</f>
        <v>0.05</v>
      </c>
      <c r="H47" s="172">
        <f>IFERROR(IF(VLOOKUP($A47,'Annex 2 EHV charges'!$D:$O,12,FALSE)=0,"",VLOOKUP($A47,'Annex 2 EHV charges'!$D:$O,12,FALSE)),"")</f>
        <v>0.05</v>
      </c>
    </row>
    <row r="48" spans="1:8" x14ac:dyDescent="0.2">
      <c r="A48" s="166">
        <f t="array" ref="A48">IFERROR(INDEX('Annex 2 EHV charges'!$D$11:$D$260, MATCH(0, IF(ISBLANK('Annex 2 EHV charges'!$D$11:$D$260),1, COUNTIF(A$4:$A47, 'Annex 2 EHV charges'!$D$11:$D$260)), 0)),"")</f>
        <v>679</v>
      </c>
      <c r="B48" s="165">
        <f>IF($A48="","",VLOOKUP($A48,'Annex 2 EHV charges'!$D:$O,2,0))</f>
        <v>679</v>
      </c>
      <c r="C48" s="166">
        <f>IF($A48="","",VLOOKUP($A48,'Annex 2 EHV charges'!$D:$O,3,0))</f>
        <v>2100040989431</v>
      </c>
      <c r="D48" s="165" t="str">
        <f>IF($A48="","",VLOOKUP($A48,'Annex 2 EHV charges'!$D:$O,4,0))</f>
        <v>Ferndale Wind Farm</v>
      </c>
      <c r="E48" s="170" t="str">
        <f>IFERROR(IF(VLOOKUP($A48,'Annex 2 EHV charges'!$D:$O,9,FALSE)=0,"",VLOOKUP($A48,'Annex 2 EHV charges'!$D:$O,9,FALSE)),"")</f>
        <v/>
      </c>
      <c r="F48" s="171">
        <f>IFERROR(IF(VLOOKUP($A48,'Annex 2 EHV charges'!$D:$O,10,FALSE)=0,"",VLOOKUP($A48,'Annex 2 EHV charges'!$D:$O,10,FALSE)),"")</f>
        <v>760</v>
      </c>
      <c r="G48" s="172">
        <f>IFERROR(IF(VLOOKUP($A48,'Annex 2 EHV charges'!$D:$O,11,FALSE)=0,"",VLOOKUP($A48,'Annex 2 EHV charges'!$D:$O,11,FALSE)),"")</f>
        <v>0.05</v>
      </c>
      <c r="H48" s="172">
        <f>IFERROR(IF(VLOOKUP($A48,'Annex 2 EHV charges'!$D:$O,12,FALSE)=0,"",VLOOKUP($A48,'Annex 2 EHV charges'!$D:$O,12,FALSE)),"")</f>
        <v>0.05</v>
      </c>
    </row>
    <row r="49" spans="1:8" x14ac:dyDescent="0.2">
      <c r="A49" s="166">
        <f t="array" ref="A49">IFERROR(INDEX('Annex 2 EHV charges'!$D$11:$D$260, MATCH(0, IF(ISBLANK('Annex 2 EHV charges'!$D$11:$D$260),1, COUNTIF(A$4:$A48, 'Annex 2 EHV charges'!$D$11:$D$260)), 0)),"")</f>
        <v>685</v>
      </c>
      <c r="B49" s="165">
        <f>IF($A49="","",VLOOKUP($A49,'Annex 2 EHV charges'!$D:$O,2,0))</f>
        <v>685</v>
      </c>
      <c r="C49" s="166">
        <f>IF($A49="","",VLOOKUP($A49,'Annex 2 EHV charges'!$D:$O,3,0))</f>
        <v>2100041090087</v>
      </c>
      <c r="D49" s="165" t="str">
        <f>IF($A49="","",VLOOKUP($A49,'Annex 2 EHV charges'!$D:$O,4,0))</f>
        <v>Pant y Wal WF</v>
      </c>
      <c r="E49" s="170" t="str">
        <f>IFERROR(IF(VLOOKUP($A49,'Annex 2 EHV charges'!$D:$O,9,FALSE)=0,"",VLOOKUP($A49,'Annex 2 EHV charges'!$D:$O,9,FALSE)),"")</f>
        <v/>
      </c>
      <c r="F49" s="171">
        <f>IFERROR(IF(VLOOKUP($A49,'Annex 2 EHV charges'!$D:$O,10,FALSE)=0,"",VLOOKUP($A49,'Annex 2 EHV charges'!$D:$O,10,FALSE)),"")</f>
        <v>2898.81</v>
      </c>
      <c r="G49" s="172">
        <f>IFERROR(IF(VLOOKUP($A49,'Annex 2 EHV charges'!$D:$O,11,FALSE)=0,"",VLOOKUP($A49,'Annex 2 EHV charges'!$D:$O,11,FALSE)),"")</f>
        <v>0.05</v>
      </c>
      <c r="H49" s="172">
        <f>IFERROR(IF(VLOOKUP($A49,'Annex 2 EHV charges'!$D:$O,12,FALSE)=0,"",VLOOKUP($A49,'Annex 2 EHV charges'!$D:$O,12,FALSE)),"")</f>
        <v>0.05</v>
      </c>
    </row>
    <row r="50" spans="1:8" x14ac:dyDescent="0.2">
      <c r="A50" s="166">
        <f t="array" ref="A50">IFERROR(INDEX('Annex 2 EHV charges'!$D$11:$D$260, MATCH(0, IF(ISBLANK('Annex 2 EHV charges'!$D$11:$D$260),1, COUNTIF(A$4:$A49, 'Annex 2 EHV charges'!$D$11:$D$260)), 0)),"")</f>
        <v>686</v>
      </c>
      <c r="B50" s="165">
        <f>IF($A50="","",VLOOKUP($A50,'Annex 2 EHV charges'!$D:$O,2,0))</f>
        <v>686</v>
      </c>
      <c r="C50" s="166">
        <f>IF($A50="","",VLOOKUP($A50,'Annex 2 EHV charges'!$D:$O,3,0))</f>
        <v>2100041063669</v>
      </c>
      <c r="D50" s="165" t="str">
        <f>IF($A50="","",VLOOKUP($A50,'Annex 2 EHV charges'!$D:$O,4,0))</f>
        <v xml:space="preserve">Mynydd Portref </v>
      </c>
      <c r="E50" s="170" t="str">
        <f>IFERROR(IF(VLOOKUP($A50,'Annex 2 EHV charges'!$D:$O,9,FALSE)=0,"",VLOOKUP($A50,'Annex 2 EHV charges'!$D:$O,9,FALSE)),"")</f>
        <v/>
      </c>
      <c r="F50" s="171">
        <f>IFERROR(IF(VLOOKUP($A50,'Annex 2 EHV charges'!$D:$O,10,FALSE)=0,"",VLOOKUP($A50,'Annex 2 EHV charges'!$D:$O,10,FALSE)),"")</f>
        <v>672.67</v>
      </c>
      <c r="G50" s="172">
        <f>IFERROR(IF(VLOOKUP($A50,'Annex 2 EHV charges'!$D:$O,11,FALSE)=0,"",VLOOKUP($A50,'Annex 2 EHV charges'!$D:$O,11,FALSE)),"")</f>
        <v>0.05</v>
      </c>
      <c r="H50" s="172">
        <f>IFERROR(IF(VLOOKUP($A50,'Annex 2 EHV charges'!$D:$O,12,FALSE)=0,"",VLOOKUP($A50,'Annex 2 EHV charges'!$D:$O,12,FALSE)),"")</f>
        <v>0.05</v>
      </c>
    </row>
    <row r="51" spans="1:8" x14ac:dyDescent="0.2">
      <c r="A51" s="166">
        <f t="array" ref="A51">IFERROR(INDEX('Annex 2 EHV charges'!$D$11:$D$260, MATCH(0, IF(ISBLANK('Annex 2 EHV charges'!$D$11:$D$260),1, COUNTIF(A$4:$A50, 'Annex 2 EHV charges'!$D$11:$D$260)), 0)),"")</f>
        <v>687</v>
      </c>
      <c r="B51" s="165">
        <f>IF($A51="","",VLOOKUP($A51,'Annex 2 EHV charges'!$D:$O,2,0))</f>
        <v>687</v>
      </c>
      <c r="C51" s="166">
        <f>IF($A51="","",VLOOKUP($A51,'Annex 2 EHV charges'!$D:$O,3,0))</f>
        <v>0</v>
      </c>
      <c r="D51" s="165" t="str">
        <f>IF($A51="","",VLOOKUP($A51,'Annex 2 EHV charges'!$D:$O,4,0))</f>
        <v>Newton Down</v>
      </c>
      <c r="E51" s="170" t="str">
        <f>IFERROR(IF(VLOOKUP($A51,'Annex 2 EHV charges'!$D:$O,9,FALSE)=0,"",VLOOKUP($A51,'Annex 2 EHV charges'!$D:$O,9,FALSE)),"")</f>
        <v/>
      </c>
      <c r="F51" s="171">
        <f>IFERROR(IF(VLOOKUP($A51,'Annex 2 EHV charges'!$D:$O,10,FALSE)=0,"",VLOOKUP($A51,'Annex 2 EHV charges'!$D:$O,10,FALSE)),"")</f>
        <v>387.13</v>
      </c>
      <c r="G51" s="172">
        <f>IFERROR(IF(VLOOKUP($A51,'Annex 2 EHV charges'!$D:$O,11,FALSE)=0,"",VLOOKUP($A51,'Annex 2 EHV charges'!$D:$O,11,FALSE)),"")</f>
        <v>0.05</v>
      </c>
      <c r="H51" s="172">
        <f>IFERROR(IF(VLOOKUP($A51,'Annex 2 EHV charges'!$D:$O,12,FALSE)=0,"",VLOOKUP($A51,'Annex 2 EHV charges'!$D:$O,12,FALSE)),"")</f>
        <v>0.05</v>
      </c>
    </row>
    <row r="52" spans="1:8" x14ac:dyDescent="0.2">
      <c r="A52" s="166">
        <f t="array" ref="A52">IFERROR(INDEX('Annex 2 EHV charges'!$D$11:$D$260, MATCH(0, IF(ISBLANK('Annex 2 EHV charges'!$D$11:$D$260),1, COUNTIF(A$4:$A51, 'Annex 2 EHV charges'!$D$11:$D$260)), 0)),"")</f>
        <v>649</v>
      </c>
      <c r="B52" s="165">
        <f>IF($A52="","",VLOOKUP($A52,'Annex 2 EHV charges'!$D:$O,2,0))</f>
        <v>649</v>
      </c>
      <c r="C52" s="166">
        <f>IF($A52="","",VLOOKUP($A52,'Annex 2 EHV charges'!$D:$O,3,0))</f>
        <v>2100041200262</v>
      </c>
      <c r="D52" s="165" t="str">
        <f>IF($A52="","",VLOOKUP($A52,'Annex 2 EHV charges'!$D:$O,4,0))</f>
        <v>Tiers Cross (Rose Cottage)</v>
      </c>
      <c r="E52" s="170" t="str">
        <f>IFERROR(IF(VLOOKUP($A52,'Annex 2 EHV charges'!$D:$O,9,FALSE)=0,"",VLOOKUP($A52,'Annex 2 EHV charges'!$D:$O,9,FALSE)),"")</f>
        <v/>
      </c>
      <c r="F52" s="171">
        <f>IFERROR(IF(VLOOKUP($A52,'Annex 2 EHV charges'!$D:$O,10,FALSE)=0,"",VLOOKUP($A52,'Annex 2 EHV charges'!$D:$O,10,FALSE)),"")</f>
        <v>891.64</v>
      </c>
      <c r="G52" s="172">
        <f>IFERROR(IF(VLOOKUP($A52,'Annex 2 EHV charges'!$D:$O,11,FALSE)=0,"",VLOOKUP($A52,'Annex 2 EHV charges'!$D:$O,11,FALSE)),"")</f>
        <v>0.05</v>
      </c>
      <c r="H52" s="172">
        <f>IFERROR(IF(VLOOKUP($A52,'Annex 2 EHV charges'!$D:$O,12,FALSE)=0,"",VLOOKUP($A52,'Annex 2 EHV charges'!$D:$O,12,FALSE)),"")</f>
        <v>0.05</v>
      </c>
    </row>
    <row r="53" spans="1:8" x14ac:dyDescent="0.2">
      <c r="A53" s="166">
        <f t="array" ref="A53">IFERROR(INDEX('Annex 2 EHV charges'!$D$11:$D$260, MATCH(0, IF(ISBLANK('Annex 2 EHV charges'!$D$11:$D$260),1, COUNTIF(A$4:$A52, 'Annex 2 EHV charges'!$D$11:$D$260)), 0)),"")</f>
        <v>658</v>
      </c>
      <c r="B53" s="165">
        <f>IF($A53="","",VLOOKUP($A53,'Annex 2 EHV charges'!$D:$O,2,0))</f>
        <v>658</v>
      </c>
      <c r="C53" s="166">
        <f>IF($A53="","",VLOOKUP($A53,'Annex 2 EHV charges'!$D:$O,3,0))</f>
        <v>2199989641360</v>
      </c>
      <c r="D53" s="165" t="str">
        <f>IF($A53="","",VLOOKUP($A53,'Annex 2 EHV charges'!$D:$O,4,0))</f>
        <v>Tregaron</v>
      </c>
      <c r="E53" s="170">
        <f>IFERROR(IF(VLOOKUP($A53,'Annex 2 EHV charges'!$D:$O,9,FALSE)=0,"",VLOOKUP($A53,'Annex 2 EHV charges'!$D:$O,9,FALSE)),"")</f>
        <v>-3.202</v>
      </c>
      <c r="F53" s="171">
        <f>IFERROR(IF(VLOOKUP($A53,'Annex 2 EHV charges'!$D:$O,10,FALSE)=0,"",VLOOKUP($A53,'Annex 2 EHV charges'!$D:$O,10,FALSE)),"")</f>
        <v>123.56</v>
      </c>
      <c r="G53" s="172">
        <f>IFERROR(IF(VLOOKUP($A53,'Annex 2 EHV charges'!$D:$O,11,FALSE)=0,"",VLOOKUP($A53,'Annex 2 EHV charges'!$D:$O,11,FALSE)),"")</f>
        <v>0.05</v>
      </c>
      <c r="H53" s="172">
        <f>IFERROR(IF(VLOOKUP($A53,'Annex 2 EHV charges'!$D:$O,12,FALSE)=0,"",VLOOKUP($A53,'Annex 2 EHV charges'!$D:$O,12,FALSE)),"")</f>
        <v>0.05</v>
      </c>
    </row>
    <row r="54" spans="1:8" x14ac:dyDescent="0.2">
      <c r="A54" s="166">
        <f t="array" ref="A54">IFERROR(INDEX('Annex 2 EHV charges'!$D$11:$D$260, MATCH(0, IF(ISBLANK('Annex 2 EHV charges'!$D$11:$D$260),1, COUNTIF(A$4:$A53, 'Annex 2 EHV charges'!$D$11:$D$260)), 0)),"")</f>
        <v>646</v>
      </c>
      <c r="B54" s="165">
        <f>IF($A54="","",VLOOKUP($A54,'Annex 2 EHV charges'!$D:$O,2,0))</f>
        <v>646</v>
      </c>
      <c r="C54" s="166">
        <f>IF($A54="","",VLOOKUP($A54,'Annex 2 EHV charges'!$D:$O,3,0))</f>
        <v>2100041072803</v>
      </c>
      <c r="D54" s="165" t="str">
        <f>IF($A54="","",VLOOKUP($A54,'Annex 2 EHV charges'!$D:$O,4,0))</f>
        <v>Waunarlwydd STOR</v>
      </c>
      <c r="E54" s="170">
        <f>IFERROR(IF(VLOOKUP($A54,'Annex 2 EHV charges'!$D:$O,9,FALSE)=0,"",VLOOKUP($A54,'Annex 2 EHV charges'!$D:$O,9,FALSE)),"")</f>
        <v>-0.24199999999999999</v>
      </c>
      <c r="F54" s="171">
        <f>IFERROR(IF(VLOOKUP($A54,'Annex 2 EHV charges'!$D:$O,10,FALSE)=0,"",VLOOKUP($A54,'Annex 2 EHV charges'!$D:$O,10,FALSE)),"")</f>
        <v>451.07</v>
      </c>
      <c r="G54" s="172">
        <f>IFERROR(IF(VLOOKUP($A54,'Annex 2 EHV charges'!$D:$O,11,FALSE)=0,"",VLOOKUP($A54,'Annex 2 EHV charges'!$D:$O,11,FALSE)),"")</f>
        <v>0.05</v>
      </c>
      <c r="H54" s="172">
        <f>IFERROR(IF(VLOOKUP($A54,'Annex 2 EHV charges'!$D:$O,12,FALSE)=0,"",VLOOKUP($A54,'Annex 2 EHV charges'!$D:$O,12,FALSE)),"")</f>
        <v>0.05</v>
      </c>
    </row>
    <row r="55" spans="1:8" x14ac:dyDescent="0.2">
      <c r="A55" s="166">
        <f t="array" ref="A55">IFERROR(INDEX('Annex 2 EHV charges'!$D$11:$D$260, MATCH(0, IF(ISBLANK('Annex 2 EHV charges'!$D$11:$D$260),1, COUNTIF(A$4:$A54, 'Annex 2 EHV charges'!$D$11:$D$260)), 0)),"")</f>
        <v>645</v>
      </c>
      <c r="B55" s="165">
        <f>IF($A55="","",VLOOKUP($A55,'Annex 2 EHV charges'!$D:$O,2,0))</f>
        <v>645</v>
      </c>
      <c r="C55" s="166">
        <f>IF($A55="","",VLOOKUP($A55,'Annex 2 EHV charges'!$D:$O,3,0))</f>
        <v>2100041078814</v>
      </c>
      <c r="D55" s="165" t="str">
        <f>IF($A55="","",VLOOKUP($A55,'Annex 2 EHV charges'!$D:$O,4,0))</f>
        <v>Briton Ferry STOR</v>
      </c>
      <c r="E55" s="170">
        <f>IFERROR(IF(VLOOKUP($A55,'Annex 2 EHV charges'!$D:$O,9,FALSE)=0,"",VLOOKUP($A55,'Annex 2 EHV charges'!$D:$O,9,FALSE)),"")</f>
        <v>-0.114</v>
      </c>
      <c r="F55" s="171">
        <f>IFERROR(IF(VLOOKUP($A55,'Annex 2 EHV charges'!$D:$O,10,FALSE)=0,"",VLOOKUP($A55,'Annex 2 EHV charges'!$D:$O,10,FALSE)),"")</f>
        <v>402.83</v>
      </c>
      <c r="G55" s="172">
        <f>IFERROR(IF(VLOOKUP($A55,'Annex 2 EHV charges'!$D:$O,11,FALSE)=0,"",VLOOKUP($A55,'Annex 2 EHV charges'!$D:$O,11,FALSE)),"")</f>
        <v>0.05</v>
      </c>
      <c r="H55" s="172">
        <f>IFERROR(IF(VLOOKUP($A55,'Annex 2 EHV charges'!$D:$O,12,FALSE)=0,"",VLOOKUP($A55,'Annex 2 EHV charges'!$D:$O,12,FALSE)),"")</f>
        <v>0.05</v>
      </c>
    </row>
    <row r="56" spans="1:8" x14ac:dyDescent="0.2">
      <c r="A56" s="166">
        <f t="array" ref="A56">IFERROR(INDEX('Annex 2 EHV charges'!$D$11:$D$260, MATCH(0, IF(ISBLANK('Annex 2 EHV charges'!$D$11:$D$260),1, COUNTIF(A$4:$A55, 'Annex 2 EHV charges'!$D$11:$D$260)), 0)),"")</f>
        <v>644</v>
      </c>
      <c r="B56" s="165">
        <f>IF($A56="","",VLOOKUP($A56,'Annex 2 EHV charges'!$D:$O,2,0))</f>
        <v>644</v>
      </c>
      <c r="C56" s="166">
        <f>IF($A56="","",VLOOKUP($A56,'Annex 2 EHV charges'!$D:$O,3,0))</f>
        <v>2100041089685</v>
      </c>
      <c r="D56" s="165" t="str">
        <f>IF($A56="","",VLOOKUP($A56,'Annex 2 EHV charges'!$D:$O,4,0))</f>
        <v>Hirwaun STOR</v>
      </c>
      <c r="E56" s="170">
        <f>IFERROR(IF(VLOOKUP($A56,'Annex 2 EHV charges'!$D:$O,9,FALSE)=0,"",VLOOKUP($A56,'Annex 2 EHV charges'!$D:$O,9,FALSE)),"")</f>
        <v>-0.13100000000000001</v>
      </c>
      <c r="F56" s="171">
        <f>IFERROR(IF(VLOOKUP($A56,'Annex 2 EHV charges'!$D:$O,10,FALSE)=0,"",VLOOKUP($A56,'Annex 2 EHV charges'!$D:$O,10,FALSE)),"")</f>
        <v>955.66</v>
      </c>
      <c r="G56" s="172">
        <f>IFERROR(IF(VLOOKUP($A56,'Annex 2 EHV charges'!$D:$O,11,FALSE)=0,"",VLOOKUP($A56,'Annex 2 EHV charges'!$D:$O,11,FALSE)),"")</f>
        <v>0.05</v>
      </c>
      <c r="H56" s="172">
        <f>IFERROR(IF(VLOOKUP($A56,'Annex 2 EHV charges'!$D:$O,12,FALSE)=0,"",VLOOKUP($A56,'Annex 2 EHV charges'!$D:$O,12,FALSE)),"")</f>
        <v>0.05</v>
      </c>
    </row>
    <row r="57" spans="1:8" x14ac:dyDescent="0.2">
      <c r="A57" s="166">
        <f t="array" ref="A57">IFERROR(INDEX('Annex 2 EHV charges'!$D$11:$D$260, MATCH(0, IF(ISBLANK('Annex 2 EHV charges'!$D$11:$D$260),1, COUNTIF(A$4:$A56, 'Annex 2 EHV charges'!$D$11:$D$260)), 0)),"")</f>
        <v>643</v>
      </c>
      <c r="B57" s="165">
        <f>IF($A57="","",VLOOKUP($A57,'Annex 2 EHV charges'!$D:$O,2,0))</f>
        <v>643</v>
      </c>
      <c r="C57" s="166">
        <f>IF($A57="","",VLOOKUP($A57,'Annex 2 EHV charges'!$D:$O,3,0))</f>
        <v>2100041080130</v>
      </c>
      <c r="D57" s="165" t="str">
        <f>IF($A57="","",VLOOKUP($A57,'Annex 2 EHV charges'!$D:$O,4,0))</f>
        <v>Ffos Las</v>
      </c>
      <c r="E57" s="170" t="str">
        <f>IFERROR(IF(VLOOKUP($A57,'Annex 2 EHV charges'!$D:$O,9,FALSE)=0,"",VLOOKUP($A57,'Annex 2 EHV charges'!$D:$O,9,FALSE)),"")</f>
        <v/>
      </c>
      <c r="F57" s="171">
        <f>IFERROR(IF(VLOOKUP($A57,'Annex 2 EHV charges'!$D:$O,10,FALSE)=0,"",VLOOKUP($A57,'Annex 2 EHV charges'!$D:$O,10,FALSE)),"")</f>
        <v>404.93</v>
      </c>
      <c r="G57" s="172">
        <f>IFERROR(IF(VLOOKUP($A57,'Annex 2 EHV charges'!$D:$O,11,FALSE)=0,"",VLOOKUP($A57,'Annex 2 EHV charges'!$D:$O,11,FALSE)),"")</f>
        <v>0.05</v>
      </c>
      <c r="H57" s="172">
        <f>IFERROR(IF(VLOOKUP($A57,'Annex 2 EHV charges'!$D:$O,12,FALSE)=0,"",VLOOKUP($A57,'Annex 2 EHV charges'!$D:$O,12,FALSE)),"")</f>
        <v>0.05</v>
      </c>
    </row>
    <row r="58" spans="1:8" x14ac:dyDescent="0.2">
      <c r="A58" s="166">
        <f t="array" ref="A58">IFERROR(INDEX('Annex 2 EHV charges'!$D$11:$D$260, MATCH(0, IF(ISBLANK('Annex 2 EHV charges'!$D$11:$D$260),1, COUNTIF(A$4:$A57, 'Annex 2 EHV charges'!$D$11:$D$260)), 0)),"")</f>
        <v>642</v>
      </c>
      <c r="B58" s="165">
        <f>IF($A58="","",VLOOKUP($A58,'Annex 2 EHV charges'!$D:$O,2,0))</f>
        <v>642</v>
      </c>
      <c r="C58" s="166">
        <f>IF($A58="","",VLOOKUP($A58,'Annex 2 EHV charges'!$D:$O,3,0))</f>
        <v>2100041080177</v>
      </c>
      <c r="D58" s="165" t="str">
        <f>IF($A58="","",VLOOKUP($A58,'Annex 2 EHV charges'!$D:$O,4,0))</f>
        <v>Pont Andrew Tee</v>
      </c>
      <c r="E58" s="170" t="str">
        <f>IFERROR(IF(VLOOKUP($A58,'Annex 2 EHV charges'!$D:$O,9,FALSE)=0,"",VLOOKUP($A58,'Annex 2 EHV charges'!$D:$O,9,FALSE)),"")</f>
        <v/>
      </c>
      <c r="F58" s="171">
        <f>IFERROR(IF(VLOOKUP($A58,'Annex 2 EHV charges'!$D:$O,10,FALSE)=0,"",VLOOKUP($A58,'Annex 2 EHV charges'!$D:$O,10,FALSE)),"")</f>
        <v>409.47</v>
      </c>
      <c r="G58" s="172">
        <f>IFERROR(IF(VLOOKUP($A58,'Annex 2 EHV charges'!$D:$O,11,FALSE)=0,"",VLOOKUP($A58,'Annex 2 EHV charges'!$D:$O,11,FALSE)),"")</f>
        <v>0.05</v>
      </c>
      <c r="H58" s="172">
        <f>IFERROR(IF(VLOOKUP($A58,'Annex 2 EHV charges'!$D:$O,12,FALSE)=0,"",VLOOKUP($A58,'Annex 2 EHV charges'!$D:$O,12,FALSE)),"")</f>
        <v>0.05</v>
      </c>
    </row>
    <row r="59" spans="1:8" x14ac:dyDescent="0.2">
      <c r="A59" s="166">
        <f t="array" ref="A59">IFERROR(INDEX('Annex 2 EHV charges'!$D$11:$D$260, MATCH(0, IF(ISBLANK('Annex 2 EHV charges'!$D$11:$D$260),1, COUNTIF(A$4:$A58, 'Annex 2 EHV charges'!$D$11:$D$260)), 0)),"")</f>
        <v>601</v>
      </c>
      <c r="B59" s="165">
        <f>IF($A59="","",VLOOKUP($A59,'Annex 2 EHV charges'!$D:$O,2,0))</f>
        <v>601</v>
      </c>
      <c r="C59" s="166">
        <f>IF($A59="","",VLOOKUP($A59,'Annex 2 EHV charges'!$D:$O,3,0))</f>
        <v>2189999998739</v>
      </c>
      <c r="D59" s="165" t="str">
        <f>IF($A59="","",VLOOKUP($A59,'Annex 2 EHV charges'!$D:$O,4,0))</f>
        <v>Tata Margam</v>
      </c>
      <c r="E59" s="170">
        <f>IFERROR(IF(VLOOKUP($A59,'Annex 2 EHV charges'!$D:$O,9,FALSE)=0,"",VLOOKUP($A59,'Annex 2 EHV charges'!$D:$O,9,FALSE)),"")</f>
        <v>-0.89600000000000002</v>
      </c>
      <c r="F59" s="171" t="str">
        <f>IFERROR(IF(VLOOKUP($A59,'Annex 2 EHV charges'!$D:$O,10,FALSE)=0,"",VLOOKUP($A59,'Annex 2 EHV charges'!$D:$O,10,FALSE)),"")</f>
        <v/>
      </c>
      <c r="G59" s="172">
        <f>IFERROR(IF(VLOOKUP($A59,'Annex 2 EHV charges'!$D:$O,11,FALSE)=0,"",VLOOKUP($A59,'Annex 2 EHV charges'!$D:$O,11,FALSE)),"")</f>
        <v>0.05</v>
      </c>
      <c r="H59" s="172">
        <f>IFERROR(IF(VLOOKUP($A59,'Annex 2 EHV charges'!$D:$O,12,FALSE)=0,"",VLOOKUP($A59,'Annex 2 EHV charges'!$D:$O,12,FALSE)),"")</f>
        <v>0.05</v>
      </c>
    </row>
    <row r="60" spans="1:8" x14ac:dyDescent="0.2">
      <c r="A60" s="166">
        <f t="array" ref="A60">IFERROR(INDEX('Annex 2 EHV charges'!$D$11:$D$260, MATCH(0, IF(ISBLANK('Annex 2 EHV charges'!$D$11:$D$260),1, COUNTIF(A$4:$A59, 'Annex 2 EHV charges'!$D$11:$D$260)), 0)),"")</f>
        <v>790</v>
      </c>
      <c r="B60" s="165">
        <f>IF($A60="","",VLOOKUP($A60,'Annex 2 EHV charges'!$D:$O,2,0))</f>
        <v>790</v>
      </c>
      <c r="C60" s="166">
        <f>IF($A60="","",VLOOKUP($A60,'Annex 2 EHV charges'!$D:$O,3,0))</f>
        <v>2100041103407</v>
      </c>
      <c r="D60" s="165" t="str">
        <f>IF($A60="","",VLOOKUP($A60,'Annex 2 EHV charges'!$D:$O,4,0))</f>
        <v>Tir John STOR</v>
      </c>
      <c r="E60" s="170">
        <f>IFERROR(IF(VLOOKUP($A60,'Annex 2 EHV charges'!$D:$O,9,FALSE)=0,"",VLOOKUP($A60,'Annex 2 EHV charges'!$D:$O,9,FALSE)),"")</f>
        <v>-0.16400000000000001</v>
      </c>
      <c r="F60" s="171">
        <f>IFERROR(IF(VLOOKUP($A60,'Annex 2 EHV charges'!$D:$O,10,FALSE)=0,"",VLOOKUP($A60,'Annex 2 EHV charges'!$D:$O,10,FALSE)),"")</f>
        <v>423.18</v>
      </c>
      <c r="G60" s="172">
        <f>IFERROR(IF(VLOOKUP($A60,'Annex 2 EHV charges'!$D:$O,11,FALSE)=0,"",VLOOKUP($A60,'Annex 2 EHV charges'!$D:$O,11,FALSE)),"")</f>
        <v>0.05</v>
      </c>
      <c r="H60" s="172">
        <f>IFERROR(IF(VLOOKUP($A60,'Annex 2 EHV charges'!$D:$O,12,FALSE)=0,"",VLOOKUP($A60,'Annex 2 EHV charges'!$D:$O,12,FALSE)),"")</f>
        <v>0.05</v>
      </c>
    </row>
    <row r="61" spans="1:8" x14ac:dyDescent="0.2">
      <c r="A61" s="166">
        <f t="array" ref="A61">IFERROR(INDEX('Annex 2 EHV charges'!$D$11:$D$260, MATCH(0, IF(ISBLANK('Annex 2 EHV charges'!$D$11:$D$260),1, COUNTIF(A$4:$A60, 'Annex 2 EHV charges'!$D$11:$D$260)), 0)),"")</f>
        <v>940</v>
      </c>
      <c r="B61" s="165">
        <f>IF($A61="","",VLOOKUP($A61,'Annex 2 EHV charges'!$D:$O,2,0))</f>
        <v>940</v>
      </c>
      <c r="C61" s="166">
        <f>IF($A61="","",VLOOKUP($A61,'Annex 2 EHV charges'!$D:$O,3,0))</f>
        <v>2100041105609</v>
      </c>
      <c r="D61" s="165" t="str">
        <f>IF($A61="","",VLOOKUP($A61,'Annex 2 EHV charges'!$D:$O,4,0))</f>
        <v>Wear Point WF</v>
      </c>
      <c r="E61" s="170" t="str">
        <f>IFERROR(IF(VLOOKUP($A61,'Annex 2 EHV charges'!$D:$O,9,FALSE)=0,"",VLOOKUP($A61,'Annex 2 EHV charges'!$D:$O,9,FALSE)),"")</f>
        <v/>
      </c>
      <c r="F61" s="171">
        <f>IFERROR(IF(VLOOKUP($A61,'Annex 2 EHV charges'!$D:$O,10,FALSE)=0,"",VLOOKUP($A61,'Annex 2 EHV charges'!$D:$O,10,FALSE)),"")</f>
        <v>1102.22</v>
      </c>
      <c r="G61" s="172">
        <f>IFERROR(IF(VLOOKUP($A61,'Annex 2 EHV charges'!$D:$O,11,FALSE)=0,"",VLOOKUP($A61,'Annex 2 EHV charges'!$D:$O,11,FALSE)),"")</f>
        <v>0.05</v>
      </c>
      <c r="H61" s="172">
        <f>IFERROR(IF(VLOOKUP($A61,'Annex 2 EHV charges'!$D:$O,12,FALSE)=0,"",VLOOKUP($A61,'Annex 2 EHV charges'!$D:$O,12,FALSE)),"")</f>
        <v>0.05</v>
      </c>
    </row>
    <row r="62" spans="1:8" x14ac:dyDescent="0.2">
      <c r="A62" s="166">
        <f t="array" ref="A62">IFERROR(INDEX('Annex 2 EHV charges'!$D$11:$D$260, MATCH(0, IF(ISBLANK('Annex 2 EHV charges'!$D$11:$D$260),1, COUNTIF(A$4:$A61, 'Annex 2 EHV charges'!$D$11:$D$260)), 0)),"")</f>
        <v>791</v>
      </c>
      <c r="B62" s="165">
        <f>IF($A62="","",VLOOKUP($A62,'Annex 2 EHV charges'!$D:$O,2,0))</f>
        <v>791</v>
      </c>
      <c r="C62" s="166">
        <f>IF($A62="","",VLOOKUP($A62,'Annex 2 EHV charges'!$D:$O,3,0))</f>
        <v>2100041113247</v>
      </c>
      <c r="D62" s="165" t="str">
        <f>IF($A62="","",VLOOKUP($A62,'Annex 2 EHV charges'!$D:$O,4,0))</f>
        <v>West Farm PV</v>
      </c>
      <c r="E62" s="170" t="str">
        <f>IFERROR(IF(VLOOKUP($A62,'Annex 2 EHV charges'!$D:$O,9,FALSE)=0,"",VLOOKUP($A62,'Annex 2 EHV charges'!$D:$O,9,FALSE)),"")</f>
        <v/>
      </c>
      <c r="F62" s="171">
        <f>IFERROR(IF(VLOOKUP($A62,'Annex 2 EHV charges'!$D:$O,10,FALSE)=0,"",VLOOKUP($A62,'Annex 2 EHV charges'!$D:$O,10,FALSE)),"")</f>
        <v>424.89</v>
      </c>
      <c r="G62" s="172">
        <f>IFERROR(IF(VLOOKUP($A62,'Annex 2 EHV charges'!$D:$O,11,FALSE)=0,"",VLOOKUP($A62,'Annex 2 EHV charges'!$D:$O,11,FALSE)),"")</f>
        <v>0.05</v>
      </c>
      <c r="H62" s="172">
        <f>IFERROR(IF(VLOOKUP($A62,'Annex 2 EHV charges'!$D:$O,12,FALSE)=0,"",VLOOKUP($A62,'Annex 2 EHV charges'!$D:$O,12,FALSE)),"")</f>
        <v>0.05</v>
      </c>
    </row>
    <row r="63" spans="1:8" x14ac:dyDescent="0.2">
      <c r="A63" s="166">
        <f t="array" ref="A63">IFERROR(INDEX('Annex 2 EHV charges'!$D$11:$D$260, MATCH(0, IF(ISBLANK('Annex 2 EHV charges'!$D$11:$D$260),1, COUNTIF(A$4:$A62, 'Annex 2 EHV charges'!$D$11:$D$260)), 0)),"")</f>
        <v>792</v>
      </c>
      <c r="B63" s="165">
        <f>IF($A63="","",VLOOKUP($A63,'Annex 2 EHV charges'!$D:$O,2,0))</f>
        <v>792</v>
      </c>
      <c r="C63" s="166">
        <f>IF($A63="","",VLOOKUP($A63,'Annex 2 EHV charges'!$D:$O,3,0))</f>
        <v>2100041113335</v>
      </c>
      <c r="D63" s="165" t="str">
        <f>IF($A63="","",VLOOKUP($A63,'Annex 2 EHV charges'!$D:$O,4,0))</f>
        <v>Jordanston Farm PV</v>
      </c>
      <c r="E63" s="170" t="str">
        <f>IFERROR(IF(VLOOKUP($A63,'Annex 2 EHV charges'!$D:$O,9,FALSE)=0,"",VLOOKUP($A63,'Annex 2 EHV charges'!$D:$O,9,FALSE)),"")</f>
        <v/>
      </c>
      <c r="F63" s="171">
        <f>IFERROR(IF(VLOOKUP($A63,'Annex 2 EHV charges'!$D:$O,10,FALSE)=0,"",VLOOKUP($A63,'Annex 2 EHV charges'!$D:$O,10,FALSE)),"")</f>
        <v>505.24</v>
      </c>
      <c r="G63" s="172">
        <f>IFERROR(IF(VLOOKUP($A63,'Annex 2 EHV charges'!$D:$O,11,FALSE)=0,"",VLOOKUP($A63,'Annex 2 EHV charges'!$D:$O,11,FALSE)),"")</f>
        <v>0.05</v>
      </c>
      <c r="H63" s="172">
        <f>IFERROR(IF(VLOOKUP($A63,'Annex 2 EHV charges'!$D:$O,12,FALSE)=0,"",VLOOKUP($A63,'Annex 2 EHV charges'!$D:$O,12,FALSE)),"")</f>
        <v>0.05</v>
      </c>
    </row>
    <row r="64" spans="1:8" x14ac:dyDescent="0.2">
      <c r="A64" s="166">
        <f t="array" ref="A64">IFERROR(INDEX('Annex 2 EHV charges'!$D$11:$D$260, MATCH(0, IF(ISBLANK('Annex 2 EHV charges'!$D$11:$D$260),1, COUNTIF(A$4:$A63, 'Annex 2 EHV charges'!$D$11:$D$260)), 0)),"")</f>
        <v>793</v>
      </c>
      <c r="B64" s="165">
        <f>IF($A64="","",VLOOKUP($A64,'Annex 2 EHV charges'!$D:$O,2,0))</f>
        <v>793</v>
      </c>
      <c r="C64" s="166">
        <f>IF($A64="","",VLOOKUP($A64,'Annex 2 EHV charges'!$D:$O,3,0))</f>
        <v>2100041115796</v>
      </c>
      <c r="D64" s="165" t="str">
        <f>IF($A64="","",VLOOKUP($A64,'Annex 2 EHV charges'!$D:$O,4,0))</f>
        <v>Rudbaxton</v>
      </c>
      <c r="E64" s="170" t="str">
        <f>IFERROR(IF(VLOOKUP($A64,'Annex 2 EHV charges'!$D:$O,9,FALSE)=0,"",VLOOKUP($A64,'Annex 2 EHV charges'!$D:$O,9,FALSE)),"")</f>
        <v/>
      </c>
      <c r="F64" s="171">
        <f>IFERROR(IF(VLOOKUP($A64,'Annex 2 EHV charges'!$D:$O,10,FALSE)=0,"",VLOOKUP($A64,'Annex 2 EHV charges'!$D:$O,10,FALSE)),"")</f>
        <v>972.59</v>
      </c>
      <c r="G64" s="172">
        <f>IFERROR(IF(VLOOKUP($A64,'Annex 2 EHV charges'!$D:$O,11,FALSE)=0,"",VLOOKUP($A64,'Annex 2 EHV charges'!$D:$O,11,FALSE)),"")</f>
        <v>0.05</v>
      </c>
      <c r="H64" s="172">
        <f>IFERROR(IF(VLOOKUP($A64,'Annex 2 EHV charges'!$D:$O,12,FALSE)=0,"",VLOOKUP($A64,'Annex 2 EHV charges'!$D:$O,12,FALSE)),"")</f>
        <v>0.05</v>
      </c>
    </row>
    <row r="65" spans="1:8" x14ac:dyDescent="0.2">
      <c r="A65" s="166">
        <f t="array" ref="A65">IFERROR(INDEX('Annex 2 EHV charges'!$D$11:$D$260, MATCH(0, IF(ISBLANK('Annex 2 EHV charges'!$D$11:$D$260),1, COUNTIF(A$4:$A64, 'Annex 2 EHV charges'!$D$11:$D$260)), 0)),"")</f>
        <v>942</v>
      </c>
      <c r="B65" s="165">
        <f>IF($A65="","",VLOOKUP($A65,'Annex 2 EHV charges'!$D:$O,2,0))</f>
        <v>942</v>
      </c>
      <c r="C65" s="166">
        <f>IF($A65="","",VLOOKUP($A65,'Annex 2 EHV charges'!$D:$O,3,0))</f>
        <v>2100041120360</v>
      </c>
      <c r="D65" s="165" t="str">
        <f>IF($A65="","",VLOOKUP($A65,'Annex 2 EHV charges'!$D:$O,4,0))</f>
        <v>Dowlais STOR</v>
      </c>
      <c r="E65" s="170">
        <f>IFERROR(IF(VLOOKUP($A65,'Annex 2 EHV charges'!$D:$O,9,FALSE)=0,"",VLOOKUP($A65,'Annex 2 EHV charges'!$D:$O,9,FALSE)),"")</f>
        <v>-0.83799999999999997</v>
      </c>
      <c r="F65" s="171">
        <f>IFERROR(IF(VLOOKUP($A65,'Annex 2 EHV charges'!$D:$O,10,FALSE)=0,"",VLOOKUP($A65,'Annex 2 EHV charges'!$D:$O,10,FALSE)),"")</f>
        <v>798.11</v>
      </c>
      <c r="G65" s="172">
        <f>IFERROR(IF(VLOOKUP($A65,'Annex 2 EHV charges'!$D:$O,11,FALSE)=0,"",VLOOKUP($A65,'Annex 2 EHV charges'!$D:$O,11,FALSE)),"")</f>
        <v>0.05</v>
      </c>
      <c r="H65" s="172">
        <f>IFERROR(IF(VLOOKUP($A65,'Annex 2 EHV charges'!$D:$O,12,FALSE)=0,"",VLOOKUP($A65,'Annex 2 EHV charges'!$D:$O,12,FALSE)),"")</f>
        <v>0.05</v>
      </c>
    </row>
    <row r="66" spans="1:8" x14ac:dyDescent="0.2">
      <c r="A66" s="166">
        <f t="array" ref="A66">IFERROR(INDEX('Annex 2 EHV charges'!$D$11:$D$260, MATCH(0, IF(ISBLANK('Annex 2 EHV charges'!$D$11:$D$260),1, COUNTIF(A$4:$A65, 'Annex 2 EHV charges'!$D$11:$D$260)), 0)),"")</f>
        <v>943</v>
      </c>
      <c r="B66" s="165">
        <f>IF($A66="","",VLOOKUP($A66,'Annex 2 EHV charges'!$D:$O,2,0))</f>
        <v>943</v>
      </c>
      <c r="C66" s="166">
        <f>IF($A66="","",VLOOKUP($A66,'Annex 2 EHV charges'!$D:$O,3,0))</f>
        <v>2100041136546</v>
      </c>
      <c r="D66" s="165" t="str">
        <f>IF($A66="","",VLOOKUP($A66,'Annex 2 EHV charges'!$D:$O,4,0))</f>
        <v>Hoplass</v>
      </c>
      <c r="E66" s="170" t="str">
        <f>IFERROR(IF(VLOOKUP($A66,'Annex 2 EHV charges'!$D:$O,9,FALSE)=0,"",VLOOKUP($A66,'Annex 2 EHV charges'!$D:$O,9,FALSE)),"")</f>
        <v/>
      </c>
      <c r="F66" s="171">
        <f>IFERROR(IF(VLOOKUP($A66,'Annex 2 EHV charges'!$D:$O,10,FALSE)=0,"",VLOOKUP($A66,'Annex 2 EHV charges'!$D:$O,10,FALSE)),"")</f>
        <v>639.38</v>
      </c>
      <c r="G66" s="172">
        <f>IFERROR(IF(VLOOKUP($A66,'Annex 2 EHV charges'!$D:$O,11,FALSE)=0,"",VLOOKUP($A66,'Annex 2 EHV charges'!$D:$O,11,FALSE)),"")</f>
        <v>0.05</v>
      </c>
      <c r="H66" s="172">
        <f>IFERROR(IF(VLOOKUP($A66,'Annex 2 EHV charges'!$D:$O,12,FALSE)=0,"",VLOOKUP($A66,'Annex 2 EHV charges'!$D:$O,12,FALSE)),"")</f>
        <v>0.05</v>
      </c>
    </row>
    <row r="67" spans="1:8" x14ac:dyDescent="0.2">
      <c r="A67" s="166">
        <f t="array" ref="A67">IFERROR(INDEX('Annex 2 EHV charges'!$D$11:$D$260, MATCH(0, IF(ISBLANK('Annex 2 EHV charges'!$D$11:$D$260),1, COUNTIF(A$4:$A66, 'Annex 2 EHV charges'!$D$11:$D$260)), 0)),"")</f>
        <v>944</v>
      </c>
      <c r="B67" s="165">
        <f>IF($A67="","",VLOOKUP($A67,'Annex 2 EHV charges'!$D:$O,2,0))</f>
        <v>944</v>
      </c>
      <c r="C67" s="166">
        <f>IF($A67="","",VLOOKUP($A67,'Annex 2 EHV charges'!$D:$O,3,0))</f>
        <v>2100041142381</v>
      </c>
      <c r="D67" s="165" t="str">
        <f>IF($A67="","",VLOOKUP($A67,'Annex 2 EHV charges'!$D:$O,4,0))</f>
        <v>Trident Park</v>
      </c>
      <c r="E67" s="170">
        <f>IFERROR(IF(VLOOKUP($A67,'Annex 2 EHV charges'!$D:$O,9,FALSE)=0,"",VLOOKUP($A67,'Annex 2 EHV charges'!$D:$O,9,FALSE)),"")</f>
        <v>-7.0000000000000001E-3</v>
      </c>
      <c r="F67" s="171">
        <f>IFERROR(IF(VLOOKUP($A67,'Annex 2 EHV charges'!$D:$O,10,FALSE)=0,"",VLOOKUP($A67,'Annex 2 EHV charges'!$D:$O,10,FALSE)),"")</f>
        <v>1317.5</v>
      </c>
      <c r="G67" s="172">
        <f>IFERROR(IF(VLOOKUP($A67,'Annex 2 EHV charges'!$D:$O,11,FALSE)=0,"",VLOOKUP($A67,'Annex 2 EHV charges'!$D:$O,11,FALSE)),"")</f>
        <v>0.05</v>
      </c>
      <c r="H67" s="172">
        <f>IFERROR(IF(VLOOKUP($A67,'Annex 2 EHV charges'!$D:$O,12,FALSE)=0,"",VLOOKUP($A67,'Annex 2 EHV charges'!$D:$O,12,FALSE)),"")</f>
        <v>0.05</v>
      </c>
    </row>
    <row r="68" spans="1:8" x14ac:dyDescent="0.2">
      <c r="A68" s="166">
        <f t="array" ref="A68">IFERROR(INDEX('Annex 2 EHV charges'!$D$11:$D$260, MATCH(0, IF(ISBLANK('Annex 2 EHV charges'!$D$11:$D$260),1, COUNTIF(A$4:$A67, 'Annex 2 EHV charges'!$D$11:$D$260)), 0)),"")</f>
        <v>945</v>
      </c>
      <c r="B68" s="165">
        <f>IF($A68="","",VLOOKUP($A68,'Annex 2 EHV charges'!$D:$O,2,0))</f>
        <v>945</v>
      </c>
      <c r="C68" s="166">
        <f>IF($A68="","",VLOOKUP($A68,'Annex 2 EHV charges'!$D:$O,3,0))</f>
        <v>2100041150772</v>
      </c>
      <c r="D68" s="165" t="str">
        <f>IF($A68="","",VLOOKUP($A68,'Annex 2 EHV charges'!$D:$O,4,0))</f>
        <v>Baglan PV</v>
      </c>
      <c r="E68" s="170" t="str">
        <f>IFERROR(IF(VLOOKUP($A68,'Annex 2 EHV charges'!$D:$O,9,FALSE)=0,"",VLOOKUP($A68,'Annex 2 EHV charges'!$D:$O,9,FALSE)),"")</f>
        <v/>
      </c>
      <c r="F68" s="171">
        <f>IFERROR(IF(VLOOKUP($A68,'Annex 2 EHV charges'!$D:$O,10,FALSE)=0,"",VLOOKUP($A68,'Annex 2 EHV charges'!$D:$O,10,FALSE)),"")</f>
        <v>488.32</v>
      </c>
      <c r="G68" s="172">
        <f>IFERROR(IF(VLOOKUP($A68,'Annex 2 EHV charges'!$D:$O,11,FALSE)=0,"",VLOOKUP($A68,'Annex 2 EHV charges'!$D:$O,11,FALSE)),"")</f>
        <v>0.05</v>
      </c>
      <c r="H68" s="172">
        <f>IFERROR(IF(VLOOKUP($A68,'Annex 2 EHV charges'!$D:$O,12,FALSE)=0,"",VLOOKUP($A68,'Annex 2 EHV charges'!$D:$O,12,FALSE)),"")</f>
        <v>0.05</v>
      </c>
    </row>
    <row r="69" spans="1:8" x14ac:dyDescent="0.2">
      <c r="A69" s="166">
        <f t="array" ref="A69">IFERROR(INDEX('Annex 2 EHV charges'!$D$11:$D$260, MATCH(0, IF(ISBLANK('Annex 2 EHV charges'!$D$11:$D$260),1, COUNTIF(A$4:$A68, 'Annex 2 EHV charges'!$D$11:$D$260)), 0)),"")</f>
        <v>946</v>
      </c>
      <c r="B69" s="165">
        <f>IF($A69="","",VLOOKUP($A69,'Annex 2 EHV charges'!$D:$O,2,0))</f>
        <v>946</v>
      </c>
      <c r="C69" s="166">
        <f>IF($A69="","",VLOOKUP($A69,'Annex 2 EHV charges'!$D:$O,3,0))</f>
        <v>2100041150790</v>
      </c>
      <c r="D69" s="165" t="str">
        <f>IF($A69="","",VLOOKUP($A69,'Annex 2 EHV charges'!$D:$O,4,0))</f>
        <v>Whitland (Caermelyn)</v>
      </c>
      <c r="E69" s="170" t="str">
        <f>IFERROR(IF(VLOOKUP($A69,'Annex 2 EHV charges'!$D:$O,9,FALSE)=0,"",VLOOKUP($A69,'Annex 2 EHV charges'!$D:$O,9,FALSE)),"")</f>
        <v/>
      </c>
      <c r="F69" s="171">
        <f>IFERROR(IF(VLOOKUP($A69,'Annex 2 EHV charges'!$D:$O,10,FALSE)=0,"",VLOOKUP($A69,'Annex 2 EHV charges'!$D:$O,10,FALSE)),"")</f>
        <v>404.59</v>
      </c>
      <c r="G69" s="172">
        <f>IFERROR(IF(VLOOKUP($A69,'Annex 2 EHV charges'!$D:$O,11,FALSE)=0,"",VLOOKUP($A69,'Annex 2 EHV charges'!$D:$O,11,FALSE)),"")</f>
        <v>0.05</v>
      </c>
      <c r="H69" s="172">
        <f>IFERROR(IF(VLOOKUP($A69,'Annex 2 EHV charges'!$D:$O,12,FALSE)=0,"",VLOOKUP($A69,'Annex 2 EHV charges'!$D:$O,12,FALSE)),"")</f>
        <v>0.05</v>
      </c>
    </row>
    <row r="70" spans="1:8" x14ac:dyDescent="0.2">
      <c r="A70" s="166">
        <f t="array" ref="A70">IFERROR(INDEX('Annex 2 EHV charges'!$D$11:$D$260, MATCH(0, IF(ISBLANK('Annex 2 EHV charges'!$D$11:$D$260),1, COUNTIF(A$4:$A69, 'Annex 2 EHV charges'!$D$11:$D$260)), 0)),"")</f>
        <v>947</v>
      </c>
      <c r="B70" s="165">
        <f>IF($A70="","",VLOOKUP($A70,'Annex 2 EHV charges'!$D:$O,2,0))</f>
        <v>947</v>
      </c>
      <c r="C70" s="166">
        <f>IF($A70="","",VLOOKUP($A70,'Annex 2 EHV charges'!$D:$O,3,0))</f>
        <v>2100041150842</v>
      </c>
      <c r="D70" s="165" t="str">
        <f>IF($A70="","",VLOOKUP($A70,'Annex 2 EHV charges'!$D:$O,4,0))</f>
        <v>Liddlestone Ridge</v>
      </c>
      <c r="E70" s="170" t="str">
        <f>IFERROR(IF(VLOOKUP($A70,'Annex 2 EHV charges'!$D:$O,9,FALSE)=0,"",VLOOKUP($A70,'Annex 2 EHV charges'!$D:$O,9,FALSE)),"")</f>
        <v/>
      </c>
      <c r="F70" s="171">
        <f>IFERROR(IF(VLOOKUP($A70,'Annex 2 EHV charges'!$D:$O,10,FALSE)=0,"",VLOOKUP($A70,'Annex 2 EHV charges'!$D:$O,10,FALSE)),"")</f>
        <v>461.01</v>
      </c>
      <c r="G70" s="172">
        <f>IFERROR(IF(VLOOKUP($A70,'Annex 2 EHV charges'!$D:$O,11,FALSE)=0,"",VLOOKUP($A70,'Annex 2 EHV charges'!$D:$O,11,FALSE)),"")</f>
        <v>0.05</v>
      </c>
      <c r="H70" s="172">
        <f>IFERROR(IF(VLOOKUP($A70,'Annex 2 EHV charges'!$D:$O,12,FALSE)=0,"",VLOOKUP($A70,'Annex 2 EHV charges'!$D:$O,12,FALSE)),"")</f>
        <v>0.05</v>
      </c>
    </row>
    <row r="71" spans="1:8" x14ac:dyDescent="0.2">
      <c r="A71" s="166">
        <f t="array" ref="A71">IFERROR(INDEX('Annex 2 EHV charges'!$D$11:$D$260, MATCH(0, IF(ISBLANK('Annex 2 EHV charges'!$D$11:$D$260),1, COUNTIF(A$4:$A70, 'Annex 2 EHV charges'!$D$11:$D$260)), 0)),"")</f>
        <v>948</v>
      </c>
      <c r="B71" s="165">
        <f>IF($A71="","",VLOOKUP($A71,'Annex 2 EHV charges'!$D:$O,2,0))</f>
        <v>948</v>
      </c>
      <c r="C71" s="166">
        <f>IF($A71="","",VLOOKUP($A71,'Annex 2 EHV charges'!$D:$O,3,0))</f>
        <v>2100041172109</v>
      </c>
      <c r="D71" s="165" t="str">
        <f>IF($A71="","",VLOOKUP($A71,'Annex 2 EHV charges'!$D:$O,4,0))</f>
        <v>Garn farm</v>
      </c>
      <c r="E71" s="170" t="str">
        <f>IFERROR(IF(VLOOKUP($A71,'Annex 2 EHV charges'!$D:$O,9,FALSE)=0,"",VLOOKUP($A71,'Annex 2 EHV charges'!$D:$O,9,FALSE)),"")</f>
        <v/>
      </c>
      <c r="F71" s="171">
        <f>IFERROR(IF(VLOOKUP($A71,'Annex 2 EHV charges'!$D:$O,10,FALSE)=0,"",VLOOKUP($A71,'Annex 2 EHV charges'!$D:$O,10,FALSE)),"")</f>
        <v>444.23</v>
      </c>
      <c r="G71" s="172">
        <f>IFERROR(IF(VLOOKUP($A71,'Annex 2 EHV charges'!$D:$O,11,FALSE)=0,"",VLOOKUP($A71,'Annex 2 EHV charges'!$D:$O,11,FALSE)),"")</f>
        <v>0.05</v>
      </c>
      <c r="H71" s="172">
        <f>IFERROR(IF(VLOOKUP($A71,'Annex 2 EHV charges'!$D:$O,12,FALSE)=0,"",VLOOKUP($A71,'Annex 2 EHV charges'!$D:$O,12,FALSE)),"")</f>
        <v>0.05</v>
      </c>
    </row>
    <row r="72" spans="1:8" x14ac:dyDescent="0.2">
      <c r="A72" s="166">
        <f t="array" ref="A72">IFERROR(INDEX('Annex 2 EHV charges'!$D$11:$D$260, MATCH(0, IF(ISBLANK('Annex 2 EHV charges'!$D$11:$D$260),1, COUNTIF(A$4:$A71, 'Annex 2 EHV charges'!$D$11:$D$260)), 0)),"")</f>
        <v>949</v>
      </c>
      <c r="B72" s="165">
        <f>IF($A72="","",VLOOKUP($A72,'Annex 2 EHV charges'!$D:$O,2,0))</f>
        <v>949</v>
      </c>
      <c r="C72" s="166">
        <f>IF($A72="","",VLOOKUP($A72,'Annex 2 EHV charges'!$D:$O,3,0))</f>
        <v>2100041172084</v>
      </c>
      <c r="D72" s="165" t="str">
        <f>IF($A72="","",VLOOKUP($A72,'Annex 2 EHV charges'!$D:$O,4,0))</f>
        <v>Llandarcy STOR</v>
      </c>
      <c r="E72" s="170">
        <f>IFERROR(IF(VLOOKUP($A72,'Annex 2 EHV charges'!$D:$O,9,FALSE)=0,"",VLOOKUP($A72,'Annex 2 EHV charges'!$D:$O,9,FALSE)),"")</f>
        <v>-0.12</v>
      </c>
      <c r="F72" s="171">
        <f>IFERROR(IF(VLOOKUP($A72,'Annex 2 EHV charges'!$D:$O,10,FALSE)=0,"",VLOOKUP($A72,'Annex 2 EHV charges'!$D:$O,10,FALSE)),"")</f>
        <v>494.67</v>
      </c>
      <c r="G72" s="172">
        <f>IFERROR(IF(VLOOKUP($A72,'Annex 2 EHV charges'!$D:$O,11,FALSE)=0,"",VLOOKUP($A72,'Annex 2 EHV charges'!$D:$O,11,FALSE)),"")</f>
        <v>0.05</v>
      </c>
      <c r="H72" s="172">
        <f>IFERROR(IF(VLOOKUP($A72,'Annex 2 EHV charges'!$D:$O,12,FALSE)=0,"",VLOOKUP($A72,'Annex 2 EHV charges'!$D:$O,12,FALSE)),"")</f>
        <v>0.05</v>
      </c>
    </row>
    <row r="73" spans="1:8" x14ac:dyDescent="0.2">
      <c r="A73" s="166">
        <f t="array" ref="A73">IFERROR(INDEX('Annex 2 EHV charges'!$D$11:$D$260, MATCH(0, IF(ISBLANK('Annex 2 EHV charges'!$D$11:$D$260),1, COUNTIF(A$4:$A72, 'Annex 2 EHV charges'!$D$11:$D$260)), 0)),"")</f>
        <v>950</v>
      </c>
      <c r="B73" s="165">
        <f>IF($A73="","",VLOOKUP($A73,'Annex 2 EHV charges'!$D:$O,2,0))</f>
        <v>950</v>
      </c>
      <c r="C73" s="166">
        <f>IF($A73="","",VLOOKUP($A73,'Annex 2 EHV charges'!$D:$O,3,0))</f>
        <v>2100041195106</v>
      </c>
      <c r="D73" s="165" t="str">
        <f>IF($A73="","",VLOOKUP($A73,'Annex 2 EHV charges'!$D:$O,4,0))</f>
        <v>Treguff Farm</v>
      </c>
      <c r="E73" s="170" t="str">
        <f>IFERROR(IF(VLOOKUP($A73,'Annex 2 EHV charges'!$D:$O,9,FALSE)=0,"",VLOOKUP($A73,'Annex 2 EHV charges'!$D:$O,9,FALSE)),"")</f>
        <v/>
      </c>
      <c r="F73" s="171">
        <f>IFERROR(IF(VLOOKUP($A73,'Annex 2 EHV charges'!$D:$O,10,FALSE)=0,"",VLOOKUP($A73,'Annex 2 EHV charges'!$D:$O,10,FALSE)),"")</f>
        <v>406.12</v>
      </c>
      <c r="G73" s="172">
        <f>IFERROR(IF(VLOOKUP($A73,'Annex 2 EHV charges'!$D:$O,11,FALSE)=0,"",VLOOKUP($A73,'Annex 2 EHV charges'!$D:$O,11,FALSE)),"")</f>
        <v>0.05</v>
      </c>
      <c r="H73" s="172">
        <f>IFERROR(IF(VLOOKUP($A73,'Annex 2 EHV charges'!$D:$O,12,FALSE)=0,"",VLOOKUP($A73,'Annex 2 EHV charges'!$D:$O,12,FALSE)),"")</f>
        <v>0.05</v>
      </c>
    </row>
    <row r="74" spans="1:8" x14ac:dyDescent="0.2">
      <c r="A74" s="166">
        <f t="array" ref="A74">IFERROR(INDEX('Annex 2 EHV charges'!$D$11:$D$260, MATCH(0, IF(ISBLANK('Annex 2 EHV charges'!$D$11:$D$260),1, COUNTIF(A$4:$A73, 'Annex 2 EHV charges'!$D$11:$D$260)), 0)),"")</f>
        <v>951</v>
      </c>
      <c r="B74" s="165">
        <f>IF($A74="","",VLOOKUP($A74,'Annex 2 EHV charges'!$D:$O,2,0))</f>
        <v>951</v>
      </c>
      <c r="C74" s="166">
        <f>IF($A74="","",VLOOKUP($A74,'Annex 2 EHV charges'!$D:$O,3,0))</f>
        <v>2100041197896</v>
      </c>
      <c r="D74" s="165" t="str">
        <f>IF($A74="","",VLOOKUP($A74,'Annex 2 EHV charges'!$D:$O,4,0))</f>
        <v>Loughor Farm</v>
      </c>
      <c r="E74" s="170" t="str">
        <f>IFERROR(IF(VLOOKUP($A74,'Annex 2 EHV charges'!$D:$O,9,FALSE)=0,"",VLOOKUP($A74,'Annex 2 EHV charges'!$D:$O,9,FALSE)),"")</f>
        <v/>
      </c>
      <c r="F74" s="171">
        <f>IFERROR(IF(VLOOKUP($A74,'Annex 2 EHV charges'!$D:$O,10,FALSE)=0,"",VLOOKUP($A74,'Annex 2 EHV charges'!$D:$O,10,FALSE)),"")</f>
        <v>419.35</v>
      </c>
      <c r="G74" s="172">
        <f>IFERROR(IF(VLOOKUP($A74,'Annex 2 EHV charges'!$D:$O,11,FALSE)=0,"",VLOOKUP($A74,'Annex 2 EHV charges'!$D:$O,11,FALSE)),"")</f>
        <v>0.05</v>
      </c>
      <c r="H74" s="172">
        <f>IFERROR(IF(VLOOKUP($A74,'Annex 2 EHV charges'!$D:$O,12,FALSE)=0,"",VLOOKUP($A74,'Annex 2 EHV charges'!$D:$O,12,FALSE)),"")</f>
        <v>0.05</v>
      </c>
    </row>
    <row r="75" spans="1:8" x14ac:dyDescent="0.2">
      <c r="A75" s="166">
        <f t="array" ref="A75">IFERROR(INDEX('Annex 2 EHV charges'!$D$11:$D$260, MATCH(0, IF(ISBLANK('Annex 2 EHV charges'!$D$11:$D$260),1, COUNTIF(A$4:$A74, 'Annex 2 EHV charges'!$D$11:$D$260)), 0)),"")</f>
        <v>952</v>
      </c>
      <c r="B75" s="165">
        <f>IF($A75="","",VLOOKUP($A75,'Annex 2 EHV charges'!$D:$O,2,0))</f>
        <v>952</v>
      </c>
      <c r="C75" s="166">
        <f>IF($A75="","",VLOOKUP($A75,'Annex 2 EHV charges'!$D:$O,3,0))</f>
        <v>2100041197878</v>
      </c>
      <c r="D75" s="165" t="str">
        <f>IF($A75="","",VLOOKUP($A75,'Annex 2 EHV charges'!$D:$O,4,0))</f>
        <v>Sutton Farm</v>
      </c>
      <c r="E75" s="170" t="str">
        <f>IFERROR(IF(VLOOKUP($A75,'Annex 2 EHV charges'!$D:$O,9,FALSE)=0,"",VLOOKUP($A75,'Annex 2 EHV charges'!$D:$O,9,FALSE)),"")</f>
        <v/>
      </c>
      <c r="F75" s="171">
        <f>IFERROR(IF(VLOOKUP($A75,'Annex 2 EHV charges'!$D:$O,10,FALSE)=0,"",VLOOKUP($A75,'Annex 2 EHV charges'!$D:$O,10,FALSE)),"")</f>
        <v>822.85</v>
      </c>
      <c r="G75" s="172">
        <f>IFERROR(IF(VLOOKUP($A75,'Annex 2 EHV charges'!$D:$O,11,FALSE)=0,"",VLOOKUP($A75,'Annex 2 EHV charges'!$D:$O,11,FALSE)),"")</f>
        <v>0.05</v>
      </c>
      <c r="H75" s="172">
        <f>IFERROR(IF(VLOOKUP($A75,'Annex 2 EHV charges'!$D:$O,12,FALSE)=0,"",VLOOKUP($A75,'Annex 2 EHV charges'!$D:$O,12,FALSE)),"")</f>
        <v>0.05</v>
      </c>
    </row>
    <row r="76" spans="1:8" x14ac:dyDescent="0.2">
      <c r="A76" s="166">
        <f t="array" ref="A76">IFERROR(INDEX('Annex 2 EHV charges'!$D$11:$D$260, MATCH(0, IF(ISBLANK('Annex 2 EHV charges'!$D$11:$D$260),1, COUNTIF(A$4:$A75, 'Annex 2 EHV charges'!$D$11:$D$260)), 0)),"")</f>
        <v>953</v>
      </c>
      <c r="B76" s="165">
        <f>IF($A76="","",VLOOKUP($A76,'Annex 2 EHV charges'!$D:$O,2,0))</f>
        <v>953</v>
      </c>
      <c r="C76" s="166">
        <f>IF($A76="","",VLOOKUP($A76,'Annex 2 EHV charges'!$D:$O,3,0))</f>
        <v>2100041201327</v>
      </c>
      <c r="D76" s="165" t="str">
        <f>IF($A76="","",VLOOKUP($A76,'Annex 2 EHV charges'!$D:$O,4,0))</f>
        <v>Cefn Betingau</v>
      </c>
      <c r="E76" s="170" t="str">
        <f>IFERROR(IF(VLOOKUP($A76,'Annex 2 EHV charges'!$D:$O,9,FALSE)=0,"",VLOOKUP($A76,'Annex 2 EHV charges'!$D:$O,9,FALSE)),"")</f>
        <v/>
      </c>
      <c r="F76" s="171">
        <f>IFERROR(IF(VLOOKUP($A76,'Annex 2 EHV charges'!$D:$O,10,FALSE)=0,"",VLOOKUP($A76,'Annex 2 EHV charges'!$D:$O,10,FALSE)),"")</f>
        <v>734.43</v>
      </c>
      <c r="G76" s="172">
        <f>IFERROR(IF(VLOOKUP($A76,'Annex 2 EHV charges'!$D:$O,11,FALSE)=0,"",VLOOKUP($A76,'Annex 2 EHV charges'!$D:$O,11,FALSE)),"")</f>
        <v>0.05</v>
      </c>
      <c r="H76" s="172">
        <f>IFERROR(IF(VLOOKUP($A76,'Annex 2 EHV charges'!$D:$O,12,FALSE)=0,"",VLOOKUP($A76,'Annex 2 EHV charges'!$D:$O,12,FALSE)),"")</f>
        <v>0.05</v>
      </c>
    </row>
    <row r="77" spans="1:8" x14ac:dyDescent="0.2">
      <c r="A77" s="166">
        <f t="array" ref="A77">IFERROR(INDEX('Annex 2 EHV charges'!$D$11:$D$260, MATCH(0, IF(ISBLANK('Annex 2 EHV charges'!$D$11:$D$260),1, COUNTIF(A$4:$A76, 'Annex 2 EHV charges'!$D$11:$D$260)), 0)),"")</f>
        <v>954</v>
      </c>
      <c r="B77" s="165">
        <f>IF($A77="","",VLOOKUP($A77,'Annex 2 EHV charges'!$D:$O,2,0))</f>
        <v>954</v>
      </c>
      <c r="C77" s="166">
        <f>IF($A77="","",VLOOKUP($A77,'Annex 2 EHV charges'!$D:$O,3,0))</f>
        <v>2100041201309</v>
      </c>
      <c r="D77" s="165" t="str">
        <f>IF($A77="","",VLOOKUP($A77,'Annex 2 EHV charges'!$D:$O,4,0))</f>
        <v>Clawdd Ddu</v>
      </c>
      <c r="E77" s="170" t="str">
        <f>IFERROR(IF(VLOOKUP($A77,'Annex 2 EHV charges'!$D:$O,9,FALSE)=0,"",VLOOKUP($A77,'Annex 2 EHV charges'!$D:$O,9,FALSE)),"")</f>
        <v/>
      </c>
      <c r="F77" s="171">
        <f>IFERROR(IF(VLOOKUP($A77,'Annex 2 EHV charges'!$D:$O,10,FALSE)=0,"",VLOOKUP($A77,'Annex 2 EHV charges'!$D:$O,10,FALSE)),"")</f>
        <v>637.38</v>
      </c>
      <c r="G77" s="172">
        <f>IFERROR(IF(VLOOKUP($A77,'Annex 2 EHV charges'!$D:$O,11,FALSE)=0,"",VLOOKUP($A77,'Annex 2 EHV charges'!$D:$O,11,FALSE)),"")</f>
        <v>0.05</v>
      </c>
      <c r="H77" s="172">
        <f>IFERROR(IF(VLOOKUP($A77,'Annex 2 EHV charges'!$D:$O,12,FALSE)=0,"",VLOOKUP($A77,'Annex 2 EHV charges'!$D:$O,12,FALSE)),"")</f>
        <v>0.05</v>
      </c>
    </row>
    <row r="78" spans="1:8" x14ac:dyDescent="0.2">
      <c r="A78" s="166">
        <f t="array" ref="A78">IFERROR(INDEX('Annex 2 EHV charges'!$D$11:$D$260, MATCH(0, IF(ISBLANK('Annex 2 EHV charges'!$D$11:$D$260),1, COUNTIF(A$4:$A77, 'Annex 2 EHV charges'!$D$11:$D$260)), 0)),"")</f>
        <v>955</v>
      </c>
      <c r="B78" s="165">
        <f>IF($A78="","",VLOOKUP($A78,'Annex 2 EHV charges'!$D:$O,2,0))</f>
        <v>955</v>
      </c>
      <c r="C78" s="166">
        <f>IF($A78="","",VLOOKUP($A78,'Annex 2 EHV charges'!$D:$O,3,0))</f>
        <v>2100041212230</v>
      </c>
      <c r="D78" s="165" t="str">
        <f>IF($A78="","",VLOOKUP($A78,'Annex 2 EHV charges'!$D:$O,4,0))</f>
        <v>Pentre Farm</v>
      </c>
      <c r="E78" s="170" t="str">
        <f>IFERROR(IF(VLOOKUP($A78,'Annex 2 EHV charges'!$D:$O,9,FALSE)=0,"",VLOOKUP($A78,'Annex 2 EHV charges'!$D:$O,9,FALSE)),"")</f>
        <v/>
      </c>
      <c r="F78" s="171">
        <f>IFERROR(IF(VLOOKUP($A78,'Annex 2 EHV charges'!$D:$O,10,FALSE)=0,"",VLOOKUP($A78,'Annex 2 EHV charges'!$D:$O,10,FALSE)),"")</f>
        <v>1229.6300000000001</v>
      </c>
      <c r="G78" s="172">
        <f>IFERROR(IF(VLOOKUP($A78,'Annex 2 EHV charges'!$D:$O,11,FALSE)=0,"",VLOOKUP($A78,'Annex 2 EHV charges'!$D:$O,11,FALSE)),"")</f>
        <v>0.05</v>
      </c>
      <c r="H78" s="172">
        <f>IFERROR(IF(VLOOKUP($A78,'Annex 2 EHV charges'!$D:$O,12,FALSE)=0,"",VLOOKUP($A78,'Annex 2 EHV charges'!$D:$O,12,FALSE)),"")</f>
        <v>0.05</v>
      </c>
    </row>
    <row r="79" spans="1:8" x14ac:dyDescent="0.2">
      <c r="A79" s="166">
        <f t="array" ref="A79">IFERROR(INDEX('Annex 2 EHV charges'!$D$11:$D$260, MATCH(0, IF(ISBLANK('Annex 2 EHV charges'!$D$11:$D$260),1, COUNTIF(A$4:$A78, 'Annex 2 EHV charges'!$D$11:$D$260)), 0)),"")</f>
        <v>956</v>
      </c>
      <c r="B79" s="165">
        <f>IF($A79="","",VLOOKUP($A79,'Annex 2 EHV charges'!$D:$O,2,0))</f>
        <v>956</v>
      </c>
      <c r="C79" s="166">
        <f>IF($A79="","",VLOOKUP($A79,'Annex 2 EHV charges'!$D:$O,3,0))</f>
        <v>2100041221068</v>
      </c>
      <c r="D79" s="165" t="str">
        <f>IF($A79="","",VLOOKUP($A79,'Annex 2 EHV charges'!$D:$O,4,0))</f>
        <v>Barry STOR</v>
      </c>
      <c r="E79" s="170">
        <f>IFERROR(IF(VLOOKUP($A79,'Annex 2 EHV charges'!$D:$O,9,FALSE)=0,"",VLOOKUP($A79,'Annex 2 EHV charges'!$D:$O,9,FALSE)),"")</f>
        <v>-7.0000000000000001E-3</v>
      </c>
      <c r="F79" s="171">
        <f>IFERROR(IF(VLOOKUP($A79,'Annex 2 EHV charges'!$D:$O,10,FALSE)=0,"",VLOOKUP($A79,'Annex 2 EHV charges'!$D:$O,10,FALSE)),"")</f>
        <v>400.77</v>
      </c>
      <c r="G79" s="172">
        <f>IFERROR(IF(VLOOKUP($A79,'Annex 2 EHV charges'!$D:$O,11,FALSE)=0,"",VLOOKUP($A79,'Annex 2 EHV charges'!$D:$O,11,FALSE)),"")</f>
        <v>0.05</v>
      </c>
      <c r="H79" s="172">
        <f>IFERROR(IF(VLOOKUP($A79,'Annex 2 EHV charges'!$D:$O,12,FALSE)=0,"",VLOOKUP($A79,'Annex 2 EHV charges'!$D:$O,12,FALSE)),"")</f>
        <v>0.05</v>
      </c>
    </row>
    <row r="80" spans="1:8" x14ac:dyDescent="0.2">
      <c r="A80" s="166">
        <f t="array" ref="A80">IFERROR(INDEX('Annex 2 EHV charges'!$D$11:$D$260, MATCH(0, IF(ISBLANK('Annex 2 EHV charges'!$D$11:$D$260),1, COUNTIF(A$4:$A79, 'Annex 2 EHV charges'!$D$11:$D$260)), 0)),"")</f>
        <v>957</v>
      </c>
      <c r="B80" s="165">
        <f>IF($A80="","",VLOOKUP($A80,'Annex 2 EHV charges'!$D:$O,2,0))</f>
        <v>957</v>
      </c>
      <c r="C80" s="166">
        <f>IF($A80="","",VLOOKUP($A80,'Annex 2 EHV charges'!$D:$O,3,0))</f>
        <v>2100041230842</v>
      </c>
      <c r="D80" s="165" t="str">
        <f>IF($A80="","",VLOOKUP($A80,'Annex 2 EHV charges'!$D:$O,4,0))</f>
        <v>Fenton Farm</v>
      </c>
      <c r="E80" s="170" t="str">
        <f>IFERROR(IF(VLOOKUP($A80,'Annex 2 EHV charges'!$D:$O,9,FALSE)=0,"",VLOOKUP($A80,'Annex 2 EHV charges'!$D:$O,9,FALSE)),"")</f>
        <v/>
      </c>
      <c r="F80" s="171">
        <f>IFERROR(IF(VLOOKUP($A80,'Annex 2 EHV charges'!$D:$O,10,FALSE)=0,"",VLOOKUP($A80,'Annex 2 EHV charges'!$D:$O,10,FALSE)),"")</f>
        <v>1819.84</v>
      </c>
      <c r="G80" s="172">
        <f>IFERROR(IF(VLOOKUP($A80,'Annex 2 EHV charges'!$D:$O,11,FALSE)=0,"",VLOOKUP($A80,'Annex 2 EHV charges'!$D:$O,11,FALSE)),"")</f>
        <v>0.05</v>
      </c>
      <c r="H80" s="172">
        <f>IFERROR(IF(VLOOKUP($A80,'Annex 2 EHV charges'!$D:$O,12,FALSE)=0,"",VLOOKUP($A80,'Annex 2 EHV charges'!$D:$O,12,FALSE)),"")</f>
        <v>0.05</v>
      </c>
    </row>
    <row r="81" spans="1:8" x14ac:dyDescent="0.2">
      <c r="A81" s="166">
        <f t="array" ref="A81">IFERROR(INDEX('Annex 2 EHV charges'!$D$11:$D$260, MATCH(0, IF(ISBLANK('Annex 2 EHV charges'!$D$11:$D$260),1, COUNTIF(A$4:$A80, 'Annex 2 EHV charges'!$D$11:$D$260)), 0)),"")</f>
        <v>958</v>
      </c>
      <c r="B81" s="165">
        <f>IF($A81="","",VLOOKUP($A81,'Annex 2 EHV charges'!$D:$O,2,0))</f>
        <v>958</v>
      </c>
      <c r="C81" s="166">
        <f>IF($A81="","",VLOOKUP($A81,'Annex 2 EHV charges'!$D:$O,3,0))</f>
        <v>2100041240353</v>
      </c>
      <c r="D81" s="165" t="str">
        <f>IF($A81="","",VLOOKUP($A81,'Annex 2 EHV charges'!$D:$O,4,0))</f>
        <v>Yerbeston Gate</v>
      </c>
      <c r="E81" s="170" t="str">
        <f>IFERROR(IF(VLOOKUP($A81,'Annex 2 EHV charges'!$D:$O,9,FALSE)=0,"",VLOOKUP($A81,'Annex 2 EHV charges'!$D:$O,9,FALSE)),"")</f>
        <v/>
      </c>
      <c r="F81" s="171">
        <f>IFERROR(IF(VLOOKUP($A81,'Annex 2 EHV charges'!$D:$O,10,FALSE)=0,"",VLOOKUP($A81,'Annex 2 EHV charges'!$D:$O,10,FALSE)),"")</f>
        <v>405.91</v>
      </c>
      <c r="G81" s="172">
        <f>IFERROR(IF(VLOOKUP($A81,'Annex 2 EHV charges'!$D:$O,11,FALSE)=0,"",VLOOKUP($A81,'Annex 2 EHV charges'!$D:$O,11,FALSE)),"")</f>
        <v>0.05</v>
      </c>
      <c r="H81" s="172">
        <f>IFERROR(IF(VLOOKUP($A81,'Annex 2 EHV charges'!$D:$O,12,FALSE)=0,"",VLOOKUP($A81,'Annex 2 EHV charges'!$D:$O,12,FALSE)),"")</f>
        <v>0.05</v>
      </c>
    </row>
    <row r="82" spans="1:8" x14ac:dyDescent="0.2">
      <c r="A82" s="166">
        <f t="array" ref="A82">IFERROR(INDEX('Annex 2 EHV charges'!$D$11:$D$260, MATCH(0, IF(ISBLANK('Annex 2 EHV charges'!$D$11:$D$260),1, COUNTIF(A$4:$A81, 'Annex 2 EHV charges'!$D$11:$D$260)), 0)),"")</f>
        <v>959</v>
      </c>
      <c r="B82" s="165">
        <f>IF($A82="","",VLOOKUP($A82,'Annex 2 EHV charges'!$D:$O,2,0))</f>
        <v>959</v>
      </c>
      <c r="C82" s="166">
        <f>IF($A82="","",VLOOKUP($A82,'Annex 2 EHV charges'!$D:$O,3,0))</f>
        <v>2100041251267</v>
      </c>
      <c r="D82" s="165" t="str">
        <f>IF($A82="","",VLOOKUP($A82,'Annex 2 EHV charges'!$D:$O,4,0))</f>
        <v>Pen y cae</v>
      </c>
      <c r="E82" s="170" t="str">
        <f>IFERROR(IF(VLOOKUP($A82,'Annex 2 EHV charges'!$D:$O,9,FALSE)=0,"",VLOOKUP($A82,'Annex 2 EHV charges'!$D:$O,9,FALSE)),"")</f>
        <v/>
      </c>
      <c r="F82" s="171">
        <f>IFERROR(IF(VLOOKUP($A82,'Annex 2 EHV charges'!$D:$O,10,FALSE)=0,"",VLOOKUP($A82,'Annex 2 EHV charges'!$D:$O,10,FALSE)),"")</f>
        <v>539.48</v>
      </c>
      <c r="G82" s="172">
        <f>IFERROR(IF(VLOOKUP($A82,'Annex 2 EHV charges'!$D:$O,11,FALSE)=0,"",VLOOKUP($A82,'Annex 2 EHV charges'!$D:$O,11,FALSE)),"")</f>
        <v>0.05</v>
      </c>
      <c r="H82" s="172">
        <f>IFERROR(IF(VLOOKUP($A82,'Annex 2 EHV charges'!$D:$O,12,FALSE)=0,"",VLOOKUP($A82,'Annex 2 EHV charges'!$D:$O,12,FALSE)),"")</f>
        <v>0.05</v>
      </c>
    </row>
    <row r="83" spans="1:8" x14ac:dyDescent="0.2">
      <c r="A83" s="166">
        <f t="array" ref="A83">IFERROR(INDEX('Annex 2 EHV charges'!$D$11:$D$260, MATCH(0, IF(ISBLANK('Annex 2 EHV charges'!$D$11:$D$260),1, COUNTIF(A$4:$A82, 'Annex 2 EHV charges'!$D$11:$D$260)), 0)),"")</f>
        <v>960</v>
      </c>
      <c r="B83" s="165">
        <f>IF($A83="","",VLOOKUP($A83,'Annex 2 EHV charges'!$D:$O,2,0))</f>
        <v>960</v>
      </c>
      <c r="C83" s="166">
        <f>IF($A83="","",VLOOKUP($A83,'Annex 2 EHV charges'!$D:$O,3,0))</f>
        <v>2100041251285</v>
      </c>
      <c r="D83" s="165" t="str">
        <f>IF($A83="","",VLOOKUP($A83,'Annex 2 EHV charges'!$D:$O,4,0))</f>
        <v>Saron</v>
      </c>
      <c r="E83" s="170" t="str">
        <f>IFERROR(IF(VLOOKUP($A83,'Annex 2 EHV charges'!$D:$O,9,FALSE)=0,"",VLOOKUP($A83,'Annex 2 EHV charges'!$D:$O,9,FALSE)),"")</f>
        <v/>
      </c>
      <c r="F83" s="171">
        <f>IFERROR(IF(VLOOKUP($A83,'Annex 2 EHV charges'!$D:$O,10,FALSE)=0,"",VLOOKUP($A83,'Annex 2 EHV charges'!$D:$O,10,FALSE)),"")</f>
        <v>1043.82</v>
      </c>
      <c r="G83" s="172">
        <f>IFERROR(IF(VLOOKUP($A83,'Annex 2 EHV charges'!$D:$O,11,FALSE)=0,"",VLOOKUP($A83,'Annex 2 EHV charges'!$D:$O,11,FALSE)),"")</f>
        <v>0.05</v>
      </c>
      <c r="H83" s="172">
        <f>IFERROR(IF(VLOOKUP($A83,'Annex 2 EHV charges'!$D:$O,12,FALSE)=0,"",VLOOKUP($A83,'Annex 2 EHV charges'!$D:$O,12,FALSE)),"")</f>
        <v>0.05</v>
      </c>
    </row>
    <row r="84" spans="1:8" x14ac:dyDescent="0.2">
      <c r="A84" s="166">
        <f t="array" ref="A84">IFERROR(INDEX('Annex 2 EHV charges'!$D$11:$D$260, MATCH(0, IF(ISBLANK('Annex 2 EHV charges'!$D$11:$D$260),1, COUNTIF(A$4:$A83, 'Annex 2 EHV charges'!$D$11:$D$260)), 0)),"")</f>
        <v>961</v>
      </c>
      <c r="B84" s="165">
        <f>IF($A84="","",VLOOKUP($A84,'Annex 2 EHV charges'!$D:$O,2,0))</f>
        <v>961</v>
      </c>
      <c r="C84" s="166">
        <f>IF($A84="","",VLOOKUP($A84,'Annex 2 EHV charges'!$D:$O,3,0))</f>
        <v>2100041254978</v>
      </c>
      <c r="D84" s="165" t="str">
        <f>IF($A84="","",VLOOKUP($A84,'Annex 2 EHV charges'!$D:$O,4,0))</f>
        <v>Hendre Fawr Farm</v>
      </c>
      <c r="E84" s="170" t="str">
        <f>IFERROR(IF(VLOOKUP($A84,'Annex 2 EHV charges'!$D:$O,9,FALSE)=0,"",VLOOKUP($A84,'Annex 2 EHV charges'!$D:$O,9,FALSE)),"")</f>
        <v/>
      </c>
      <c r="F84" s="171">
        <f>IFERROR(IF(VLOOKUP($A84,'Annex 2 EHV charges'!$D:$O,10,FALSE)=0,"",VLOOKUP($A84,'Annex 2 EHV charges'!$D:$O,10,FALSE)),"")</f>
        <v>512.4</v>
      </c>
      <c r="G84" s="172">
        <f>IFERROR(IF(VLOOKUP($A84,'Annex 2 EHV charges'!$D:$O,11,FALSE)=0,"",VLOOKUP($A84,'Annex 2 EHV charges'!$D:$O,11,FALSE)),"")</f>
        <v>0.05</v>
      </c>
      <c r="H84" s="172">
        <f>IFERROR(IF(VLOOKUP($A84,'Annex 2 EHV charges'!$D:$O,12,FALSE)=0,"",VLOOKUP($A84,'Annex 2 EHV charges'!$D:$O,12,FALSE)),"")</f>
        <v>0.05</v>
      </c>
    </row>
    <row r="85" spans="1:8" x14ac:dyDescent="0.2">
      <c r="A85" s="166">
        <f t="array" ref="A85">IFERROR(INDEX('Annex 2 EHV charges'!$D$11:$D$260, MATCH(0, IF(ISBLANK('Annex 2 EHV charges'!$D$11:$D$260),1, COUNTIF(A$4:$A84, 'Annex 2 EHV charges'!$D$11:$D$260)), 0)),"")</f>
        <v>962</v>
      </c>
      <c r="B85" s="165">
        <f>IF($A85="","",VLOOKUP($A85,'Annex 2 EHV charges'!$D:$O,2,0))</f>
        <v>962</v>
      </c>
      <c r="C85" s="166">
        <f>IF($A85="","",VLOOKUP($A85,'Annex 2 EHV charges'!$D:$O,3,0))</f>
        <v>2100041257269</v>
      </c>
      <c r="D85" s="165" t="str">
        <f>IF($A85="","",VLOOKUP($A85,'Annex 2 EHV charges'!$D:$O,4,0))</f>
        <v>Hendai Farm</v>
      </c>
      <c r="E85" s="170" t="str">
        <f>IFERROR(IF(VLOOKUP($A85,'Annex 2 EHV charges'!$D:$O,9,FALSE)=0,"",VLOOKUP($A85,'Annex 2 EHV charges'!$D:$O,9,FALSE)),"")</f>
        <v/>
      </c>
      <c r="F85" s="171">
        <f>IFERROR(IF(VLOOKUP($A85,'Annex 2 EHV charges'!$D:$O,10,FALSE)=0,"",VLOOKUP($A85,'Annex 2 EHV charges'!$D:$O,10,FALSE)),"")</f>
        <v>430.55</v>
      </c>
      <c r="G85" s="172">
        <f>IFERROR(IF(VLOOKUP($A85,'Annex 2 EHV charges'!$D:$O,11,FALSE)=0,"",VLOOKUP($A85,'Annex 2 EHV charges'!$D:$O,11,FALSE)),"")</f>
        <v>0.05</v>
      </c>
      <c r="H85" s="172">
        <f>IFERROR(IF(VLOOKUP($A85,'Annex 2 EHV charges'!$D:$O,12,FALSE)=0,"",VLOOKUP($A85,'Annex 2 EHV charges'!$D:$O,12,FALSE)),"")</f>
        <v>0.05</v>
      </c>
    </row>
    <row r="86" spans="1:8" x14ac:dyDescent="0.2">
      <c r="A86" s="166">
        <f t="array" ref="A86">IFERROR(INDEX('Annex 2 EHV charges'!$D$11:$D$260, MATCH(0, IF(ISBLANK('Annex 2 EHV charges'!$D$11:$D$260),1, COUNTIF(A$4:$A85, 'Annex 2 EHV charges'!$D$11:$D$260)), 0)),"")</f>
        <v>963</v>
      </c>
      <c r="B86" s="165">
        <f>IF($A86="","",VLOOKUP($A86,'Annex 2 EHV charges'!$D:$O,2,0))</f>
        <v>963</v>
      </c>
      <c r="C86" s="166">
        <f>IF($A86="","",VLOOKUP($A86,'Annex 2 EHV charges'!$D:$O,3,0))</f>
        <v>2100041258607</v>
      </c>
      <c r="D86" s="165" t="str">
        <f>IF($A86="","",VLOOKUP($A86,'Annex 2 EHV charges'!$D:$O,4,0))</f>
        <v>Cwm Cae Singrug</v>
      </c>
      <c r="E86" s="170" t="str">
        <f>IFERROR(IF(VLOOKUP($A86,'Annex 2 EHV charges'!$D:$O,9,FALSE)=0,"",VLOOKUP($A86,'Annex 2 EHV charges'!$D:$O,9,FALSE)),"")</f>
        <v/>
      </c>
      <c r="F86" s="171">
        <f>IFERROR(IF(VLOOKUP($A86,'Annex 2 EHV charges'!$D:$O,10,FALSE)=0,"",VLOOKUP($A86,'Annex 2 EHV charges'!$D:$O,10,FALSE)),"")</f>
        <v>447.56</v>
      </c>
      <c r="G86" s="172">
        <f>IFERROR(IF(VLOOKUP($A86,'Annex 2 EHV charges'!$D:$O,11,FALSE)=0,"",VLOOKUP($A86,'Annex 2 EHV charges'!$D:$O,11,FALSE)),"")</f>
        <v>0.05</v>
      </c>
      <c r="H86" s="172">
        <f>IFERROR(IF(VLOOKUP($A86,'Annex 2 EHV charges'!$D:$O,12,FALSE)=0,"",VLOOKUP($A86,'Annex 2 EHV charges'!$D:$O,12,FALSE)),"")</f>
        <v>0.05</v>
      </c>
    </row>
    <row r="87" spans="1:8" x14ac:dyDescent="0.2">
      <c r="A87" s="166">
        <f t="array" ref="A87">IFERROR(INDEX('Annex 2 EHV charges'!$D$11:$D$260, MATCH(0, IF(ISBLANK('Annex 2 EHV charges'!$D$11:$D$260),1, COUNTIF(A$4:$A86, 'Annex 2 EHV charges'!$D$11:$D$260)), 0)),"")</f>
        <v>964</v>
      </c>
      <c r="B87" s="165">
        <f>IF($A87="","",VLOOKUP($A87,'Annex 2 EHV charges'!$D:$O,2,0))</f>
        <v>964</v>
      </c>
      <c r="C87" s="166">
        <f>IF($A87="","",VLOOKUP($A87,'Annex 2 EHV charges'!$D:$O,3,0))</f>
        <v>2100041252837</v>
      </c>
      <c r="D87" s="165" t="str">
        <f>IF($A87="","",VLOOKUP($A87,'Annex 2 EHV charges'!$D:$O,4,0))</f>
        <v>Brynteg Farm</v>
      </c>
      <c r="E87" s="170" t="str">
        <f>IFERROR(IF(VLOOKUP($A87,'Annex 2 EHV charges'!$D:$O,9,FALSE)=0,"",VLOOKUP($A87,'Annex 2 EHV charges'!$D:$O,9,FALSE)),"")</f>
        <v/>
      </c>
      <c r="F87" s="171">
        <f>IFERROR(IF(VLOOKUP($A87,'Annex 2 EHV charges'!$D:$O,10,FALSE)=0,"",VLOOKUP($A87,'Annex 2 EHV charges'!$D:$O,10,FALSE)),"")</f>
        <v>411.25</v>
      </c>
      <c r="G87" s="172">
        <f>IFERROR(IF(VLOOKUP($A87,'Annex 2 EHV charges'!$D:$O,11,FALSE)=0,"",VLOOKUP($A87,'Annex 2 EHV charges'!$D:$O,11,FALSE)),"")</f>
        <v>0.05</v>
      </c>
      <c r="H87" s="172">
        <f>IFERROR(IF(VLOOKUP($A87,'Annex 2 EHV charges'!$D:$O,12,FALSE)=0,"",VLOOKUP($A87,'Annex 2 EHV charges'!$D:$O,12,FALSE)),"")</f>
        <v>0.05</v>
      </c>
    </row>
    <row r="88" spans="1:8" x14ac:dyDescent="0.2">
      <c r="A88" s="166">
        <f t="array" ref="A88">IFERROR(INDEX('Annex 2 EHV charges'!$D$11:$D$260, MATCH(0, IF(ISBLANK('Annex 2 EHV charges'!$D$11:$D$260),1, COUNTIF(A$4:$A87, 'Annex 2 EHV charges'!$D$11:$D$260)), 0)),"")</f>
        <v>965</v>
      </c>
      <c r="B88" s="165">
        <f>IF($A88="","",VLOOKUP($A88,'Annex 2 EHV charges'!$D:$O,2,0))</f>
        <v>965</v>
      </c>
      <c r="C88" s="166">
        <f>IF($A88="","",VLOOKUP($A88,'Annex 2 EHV charges'!$D:$O,3,0))</f>
        <v>2100041260313</v>
      </c>
      <c r="D88" s="165" t="str">
        <f>IF($A88="","",VLOOKUP($A88,'Annex 2 EHV charges'!$D:$O,4,0))</f>
        <v>Court Coleman</v>
      </c>
      <c r="E88" s="170" t="str">
        <f>IFERROR(IF(VLOOKUP($A88,'Annex 2 EHV charges'!$D:$O,9,FALSE)=0,"",VLOOKUP($A88,'Annex 2 EHV charges'!$D:$O,9,FALSE)),"")</f>
        <v/>
      </c>
      <c r="F88" s="171">
        <f>IFERROR(IF(VLOOKUP($A88,'Annex 2 EHV charges'!$D:$O,10,FALSE)=0,"",VLOOKUP($A88,'Annex 2 EHV charges'!$D:$O,10,FALSE)),"")</f>
        <v>2485.04</v>
      </c>
      <c r="G88" s="172">
        <f>IFERROR(IF(VLOOKUP($A88,'Annex 2 EHV charges'!$D:$O,11,FALSE)=0,"",VLOOKUP($A88,'Annex 2 EHV charges'!$D:$O,11,FALSE)),"")</f>
        <v>0.05</v>
      </c>
      <c r="H88" s="172">
        <f>IFERROR(IF(VLOOKUP($A88,'Annex 2 EHV charges'!$D:$O,12,FALSE)=0,"",VLOOKUP($A88,'Annex 2 EHV charges'!$D:$O,12,FALSE)),"")</f>
        <v>0.05</v>
      </c>
    </row>
    <row r="89" spans="1:8" x14ac:dyDescent="0.2">
      <c r="A89" s="166">
        <f t="array" ref="A89">IFERROR(INDEX('Annex 2 EHV charges'!$D$11:$D$260, MATCH(0, IF(ISBLANK('Annex 2 EHV charges'!$D$11:$D$260),1, COUNTIF(A$4:$A88, 'Annex 2 EHV charges'!$D$11:$D$260)), 0)),"")</f>
        <v>966</v>
      </c>
      <c r="B89" s="165">
        <f>IF($A89="","",VLOOKUP($A89,'Annex 2 EHV charges'!$D:$O,2,0))</f>
        <v>966</v>
      </c>
      <c r="C89" s="166">
        <f>IF($A89="","",VLOOKUP($A89,'Annex 2 EHV charges'!$D:$O,3,0))</f>
        <v>2100041260340</v>
      </c>
      <c r="D89" s="165" t="str">
        <f>IF($A89="","",VLOOKUP($A89,'Annex 2 EHV charges'!$D:$O,4,0))</f>
        <v>Llwynddu</v>
      </c>
      <c r="E89" s="170" t="str">
        <f>IFERROR(IF(VLOOKUP($A89,'Annex 2 EHV charges'!$D:$O,9,FALSE)=0,"",VLOOKUP($A89,'Annex 2 EHV charges'!$D:$O,9,FALSE)),"")</f>
        <v/>
      </c>
      <c r="F89" s="171">
        <f>IFERROR(IF(VLOOKUP($A89,'Annex 2 EHV charges'!$D:$O,10,FALSE)=0,"",VLOOKUP($A89,'Annex 2 EHV charges'!$D:$O,10,FALSE)),"")</f>
        <v>423.88</v>
      </c>
      <c r="G89" s="172">
        <f>IFERROR(IF(VLOOKUP($A89,'Annex 2 EHV charges'!$D:$O,11,FALSE)=0,"",VLOOKUP($A89,'Annex 2 EHV charges'!$D:$O,11,FALSE)),"")</f>
        <v>0.05</v>
      </c>
      <c r="H89" s="172">
        <f>IFERROR(IF(VLOOKUP($A89,'Annex 2 EHV charges'!$D:$O,12,FALSE)=0,"",VLOOKUP($A89,'Annex 2 EHV charges'!$D:$O,12,FALSE)),"")</f>
        <v>0.05</v>
      </c>
    </row>
    <row r="90" spans="1:8" x14ac:dyDescent="0.2">
      <c r="A90" s="166">
        <f t="array" ref="A90">IFERROR(INDEX('Annex 2 EHV charges'!$D$11:$D$260, MATCH(0, IF(ISBLANK('Annex 2 EHV charges'!$D$11:$D$260),1, COUNTIF(A$4:$A89, 'Annex 2 EHV charges'!$D$11:$D$260)), 0)),"")</f>
        <v>967</v>
      </c>
      <c r="B90" s="165">
        <f>IF($A90="","",VLOOKUP($A90,'Annex 2 EHV charges'!$D:$O,2,0))</f>
        <v>967</v>
      </c>
      <c r="C90" s="166">
        <f>IF($A90="","",VLOOKUP($A90,'Annex 2 EHV charges'!$D:$O,3,0))</f>
        <v>2100041260660</v>
      </c>
      <c r="D90" s="165" t="str">
        <f>IF($A90="","",VLOOKUP($A90,'Annex 2 EHV charges'!$D:$O,4,0))</f>
        <v>Stormy Down Boundary PV</v>
      </c>
      <c r="E90" s="170" t="str">
        <f>IFERROR(IF(VLOOKUP($A90,'Annex 2 EHV charges'!$D:$O,9,FALSE)=0,"",VLOOKUP($A90,'Annex 2 EHV charges'!$D:$O,9,FALSE)),"")</f>
        <v/>
      </c>
      <c r="F90" s="171">
        <f>IFERROR(IF(VLOOKUP($A90,'Annex 2 EHV charges'!$D:$O,10,FALSE)=0,"",VLOOKUP($A90,'Annex 2 EHV charges'!$D:$O,10,FALSE)),"")</f>
        <v>427.1</v>
      </c>
      <c r="G90" s="172">
        <f>IFERROR(IF(VLOOKUP($A90,'Annex 2 EHV charges'!$D:$O,11,FALSE)=0,"",VLOOKUP($A90,'Annex 2 EHV charges'!$D:$O,11,FALSE)),"")</f>
        <v>0.05</v>
      </c>
      <c r="H90" s="172">
        <f>IFERROR(IF(VLOOKUP($A90,'Annex 2 EHV charges'!$D:$O,12,FALSE)=0,"",VLOOKUP($A90,'Annex 2 EHV charges'!$D:$O,12,FALSE)),"")</f>
        <v>0.05</v>
      </c>
    </row>
    <row r="91" spans="1:8" x14ac:dyDescent="0.2">
      <c r="A91" s="166">
        <f t="array" ref="A91">IFERROR(INDEX('Annex 2 EHV charges'!$D$11:$D$260, MATCH(0, IF(ISBLANK('Annex 2 EHV charges'!$D$11:$D$260),1, COUNTIF(A$4:$A90, 'Annex 2 EHV charges'!$D$11:$D$260)), 0)),"")</f>
        <v>968</v>
      </c>
      <c r="B91" s="165">
        <f>IF($A91="","",VLOOKUP($A91,'Annex 2 EHV charges'!$D:$O,2,0))</f>
        <v>968</v>
      </c>
      <c r="C91" s="166">
        <f>IF($A91="","",VLOOKUP($A91,'Annex 2 EHV charges'!$D:$O,3,0))</f>
        <v>2100041260642</v>
      </c>
      <c r="D91" s="165" t="str">
        <f>IF($A91="","",VLOOKUP($A91,'Annex 2 EHV charges'!$D:$O,4,0))</f>
        <v>Abergelli Farm</v>
      </c>
      <c r="E91" s="170" t="str">
        <f>IFERROR(IF(VLOOKUP($A91,'Annex 2 EHV charges'!$D:$O,9,FALSE)=0,"",VLOOKUP($A91,'Annex 2 EHV charges'!$D:$O,9,FALSE)),"")</f>
        <v/>
      </c>
      <c r="F91" s="171">
        <f>IFERROR(IF(VLOOKUP($A91,'Annex 2 EHV charges'!$D:$O,10,FALSE)=0,"",VLOOKUP($A91,'Annex 2 EHV charges'!$D:$O,10,FALSE)),"")</f>
        <v>1938.74</v>
      </c>
      <c r="G91" s="172">
        <f>IFERROR(IF(VLOOKUP($A91,'Annex 2 EHV charges'!$D:$O,11,FALSE)=0,"",VLOOKUP($A91,'Annex 2 EHV charges'!$D:$O,11,FALSE)),"")</f>
        <v>0.05</v>
      </c>
      <c r="H91" s="172">
        <f>IFERROR(IF(VLOOKUP($A91,'Annex 2 EHV charges'!$D:$O,12,FALSE)=0,"",VLOOKUP($A91,'Annex 2 EHV charges'!$D:$O,12,FALSE)),"")</f>
        <v>0.05</v>
      </c>
    </row>
    <row r="92" spans="1:8" x14ac:dyDescent="0.2">
      <c r="A92" s="166">
        <f t="array" ref="A92">IFERROR(INDEX('Annex 2 EHV charges'!$D$11:$D$260, MATCH(0, IF(ISBLANK('Annex 2 EHV charges'!$D$11:$D$260),1, COUNTIF(A$4:$A91, 'Annex 2 EHV charges'!$D$11:$D$260)), 0)),"")</f>
        <v>969</v>
      </c>
      <c r="B92" s="165">
        <f>IF($A92="","",VLOOKUP($A92,'Annex 2 EHV charges'!$D:$O,2,0))</f>
        <v>969</v>
      </c>
      <c r="C92" s="166">
        <f>IF($A92="","",VLOOKUP($A92,'Annex 2 EHV charges'!$D:$O,3,0))</f>
        <v>2100041264099</v>
      </c>
      <c r="D92" s="165" t="str">
        <f>IF($A92="","",VLOOKUP($A92,'Annex 2 EHV charges'!$D:$O,4,0))</f>
        <v>Crug Mawr Farm</v>
      </c>
      <c r="E92" s="170" t="str">
        <f>IFERROR(IF(VLOOKUP($A92,'Annex 2 EHV charges'!$D:$O,9,FALSE)=0,"",VLOOKUP($A92,'Annex 2 EHV charges'!$D:$O,9,FALSE)),"")</f>
        <v/>
      </c>
      <c r="F92" s="171">
        <f>IFERROR(IF(VLOOKUP($A92,'Annex 2 EHV charges'!$D:$O,10,FALSE)=0,"",VLOOKUP($A92,'Annex 2 EHV charges'!$D:$O,10,FALSE)),"")</f>
        <v>818.86</v>
      </c>
      <c r="G92" s="172">
        <f>IFERROR(IF(VLOOKUP($A92,'Annex 2 EHV charges'!$D:$O,11,FALSE)=0,"",VLOOKUP($A92,'Annex 2 EHV charges'!$D:$O,11,FALSE)),"")</f>
        <v>0.05</v>
      </c>
      <c r="H92" s="172">
        <f>IFERROR(IF(VLOOKUP($A92,'Annex 2 EHV charges'!$D:$O,12,FALSE)=0,"",VLOOKUP($A92,'Annex 2 EHV charges'!$D:$O,12,FALSE)),"")</f>
        <v>0.05</v>
      </c>
    </row>
    <row r="93" spans="1:8" x14ac:dyDescent="0.2">
      <c r="A93" s="166">
        <f t="array" ref="A93">IFERROR(INDEX('Annex 2 EHV charges'!$D$11:$D$260, MATCH(0, IF(ISBLANK('Annex 2 EHV charges'!$D$11:$D$260),1, COUNTIF(A$4:$A92, 'Annex 2 EHV charges'!$D$11:$D$260)), 0)),"")</f>
        <v>970</v>
      </c>
      <c r="B93" s="165">
        <f>IF($A93="","",VLOOKUP($A93,'Annex 2 EHV charges'!$D:$O,2,0))</f>
        <v>970</v>
      </c>
      <c r="C93" s="166">
        <f>IF($A93="","",VLOOKUP($A93,'Annex 2 EHV charges'!$D:$O,3,0))</f>
        <v>2100041265525</v>
      </c>
      <c r="D93" s="165" t="str">
        <f>IF($A93="","",VLOOKUP($A93,'Annex 2 EHV charges'!$D:$O,4,0))</f>
        <v>Yerbeston Chapel Hill</v>
      </c>
      <c r="E93" s="170" t="str">
        <f>IFERROR(IF(VLOOKUP($A93,'Annex 2 EHV charges'!$D:$O,9,FALSE)=0,"",VLOOKUP($A93,'Annex 2 EHV charges'!$D:$O,9,FALSE)),"")</f>
        <v/>
      </c>
      <c r="F93" s="171">
        <f>IFERROR(IF(VLOOKUP($A93,'Annex 2 EHV charges'!$D:$O,10,FALSE)=0,"",VLOOKUP($A93,'Annex 2 EHV charges'!$D:$O,10,FALSE)),"")</f>
        <v>1716.96</v>
      </c>
      <c r="G93" s="172">
        <f>IFERROR(IF(VLOOKUP($A93,'Annex 2 EHV charges'!$D:$O,11,FALSE)=0,"",VLOOKUP($A93,'Annex 2 EHV charges'!$D:$O,11,FALSE)),"")</f>
        <v>0.05</v>
      </c>
      <c r="H93" s="172">
        <f>IFERROR(IF(VLOOKUP($A93,'Annex 2 EHV charges'!$D:$O,12,FALSE)=0,"",VLOOKUP($A93,'Annex 2 EHV charges'!$D:$O,12,FALSE)),"")</f>
        <v>0.05</v>
      </c>
    </row>
    <row r="94" spans="1:8" x14ac:dyDescent="0.2">
      <c r="A94" s="166">
        <f t="array" ref="A94">IFERROR(INDEX('Annex 2 EHV charges'!$D$11:$D$260, MATCH(0, IF(ISBLANK('Annex 2 EHV charges'!$D$11:$D$260),1, COUNTIF(A$4:$A93, 'Annex 2 EHV charges'!$D$11:$D$260)), 0)),"")</f>
        <v>971</v>
      </c>
      <c r="B94" s="165">
        <f>IF($A94="","",VLOOKUP($A94,'Annex 2 EHV charges'!$D:$O,2,0))</f>
        <v>971</v>
      </c>
      <c r="C94" s="166">
        <f>IF($A94="","",VLOOKUP($A94,'Annex 2 EHV charges'!$D:$O,3,0))</f>
        <v>2100041265818</v>
      </c>
      <c r="D94" s="165" t="str">
        <f>IF($A94="","",VLOOKUP($A94,'Annex 2 EHV charges'!$D:$O,4,0))</f>
        <v>Aberaman Park Phase 2</v>
      </c>
      <c r="E94" s="170" t="str">
        <f>IFERROR(IF(VLOOKUP($A94,'Annex 2 EHV charges'!$D:$O,9,FALSE)=0,"",VLOOKUP($A94,'Annex 2 EHV charges'!$D:$O,9,FALSE)),"")</f>
        <v/>
      </c>
      <c r="F94" s="171">
        <f>IFERROR(IF(VLOOKUP($A94,'Annex 2 EHV charges'!$D:$O,10,FALSE)=0,"",VLOOKUP($A94,'Annex 2 EHV charges'!$D:$O,10,FALSE)),"")</f>
        <v>1221.67</v>
      </c>
      <c r="G94" s="172">
        <f>IFERROR(IF(VLOOKUP($A94,'Annex 2 EHV charges'!$D:$O,11,FALSE)=0,"",VLOOKUP($A94,'Annex 2 EHV charges'!$D:$O,11,FALSE)),"")</f>
        <v>0.05</v>
      </c>
      <c r="H94" s="172">
        <f>IFERROR(IF(VLOOKUP($A94,'Annex 2 EHV charges'!$D:$O,12,FALSE)=0,"",VLOOKUP($A94,'Annex 2 EHV charges'!$D:$O,12,FALSE)),"")</f>
        <v>0.05</v>
      </c>
    </row>
    <row r="95" spans="1:8" x14ac:dyDescent="0.2">
      <c r="A95" s="166">
        <f t="array" ref="A95">IFERROR(INDEX('Annex 2 EHV charges'!$D$11:$D$260, MATCH(0, IF(ISBLANK('Annex 2 EHV charges'!$D$11:$D$260),1, COUNTIF(A$4:$A94, 'Annex 2 EHV charges'!$D$11:$D$260)), 0)),"")</f>
        <v>972</v>
      </c>
      <c r="B95" s="165">
        <f>IF($A95="","",VLOOKUP($A95,'Annex 2 EHV charges'!$D:$O,2,0))</f>
        <v>972</v>
      </c>
      <c r="C95" s="166">
        <f>IF($A95="","",VLOOKUP($A95,'Annex 2 EHV charges'!$D:$O,3,0))</f>
        <v>2100041267930</v>
      </c>
      <c r="D95" s="165" t="str">
        <f>IF($A95="","",VLOOKUP($A95,'Annex 2 EHV charges'!$D:$O,4,0))</f>
        <v>Rhyd Y Pandy</v>
      </c>
      <c r="E95" s="170" t="str">
        <f>IFERROR(IF(VLOOKUP($A95,'Annex 2 EHV charges'!$D:$O,9,FALSE)=0,"",VLOOKUP($A95,'Annex 2 EHV charges'!$D:$O,9,FALSE)),"")</f>
        <v/>
      </c>
      <c r="F95" s="171">
        <f>IFERROR(IF(VLOOKUP($A95,'Annex 2 EHV charges'!$D:$O,10,FALSE)=0,"",VLOOKUP($A95,'Annex 2 EHV charges'!$D:$O,10,FALSE)),"")</f>
        <v>732.8</v>
      </c>
      <c r="G95" s="172">
        <f>IFERROR(IF(VLOOKUP($A95,'Annex 2 EHV charges'!$D:$O,11,FALSE)=0,"",VLOOKUP($A95,'Annex 2 EHV charges'!$D:$O,11,FALSE)),"")</f>
        <v>0.05</v>
      </c>
      <c r="H95" s="172">
        <f>IFERROR(IF(VLOOKUP($A95,'Annex 2 EHV charges'!$D:$O,12,FALSE)=0,"",VLOOKUP($A95,'Annex 2 EHV charges'!$D:$O,12,FALSE)),"")</f>
        <v>0.05</v>
      </c>
    </row>
    <row r="96" spans="1:8" x14ac:dyDescent="0.2">
      <c r="A96" s="166">
        <f t="array" ref="A96">IFERROR(INDEX('Annex 2 EHV charges'!$D$11:$D$260, MATCH(0, IF(ISBLANK('Annex 2 EHV charges'!$D$11:$D$260),1, COUNTIF(A$4:$A95, 'Annex 2 EHV charges'!$D$11:$D$260)), 0)),"")</f>
        <v>973</v>
      </c>
      <c r="B96" s="165">
        <f>IF($A96="","",VLOOKUP($A96,'Annex 2 EHV charges'!$D:$O,2,0))</f>
        <v>973</v>
      </c>
      <c r="C96" s="166">
        <f>IF($A96="","",VLOOKUP($A96,'Annex 2 EHV charges'!$D:$O,3,0))</f>
        <v>2100041268846</v>
      </c>
      <c r="D96" s="165" t="str">
        <f>IF($A96="","",VLOOKUP($A96,'Annex 2 EHV charges'!$D:$O,4,0))</f>
        <v>Haverford West PV</v>
      </c>
      <c r="E96" s="170" t="str">
        <f>IFERROR(IF(VLOOKUP($A96,'Annex 2 EHV charges'!$D:$O,9,FALSE)=0,"",VLOOKUP($A96,'Annex 2 EHV charges'!$D:$O,9,FALSE)),"")</f>
        <v/>
      </c>
      <c r="F96" s="171">
        <f>IFERROR(IF(VLOOKUP($A96,'Annex 2 EHV charges'!$D:$O,10,FALSE)=0,"",VLOOKUP($A96,'Annex 2 EHV charges'!$D:$O,10,FALSE)),"")</f>
        <v>664.4</v>
      </c>
      <c r="G96" s="172">
        <f>IFERROR(IF(VLOOKUP($A96,'Annex 2 EHV charges'!$D:$O,11,FALSE)=0,"",VLOOKUP($A96,'Annex 2 EHV charges'!$D:$O,11,FALSE)),"")</f>
        <v>0.05</v>
      </c>
      <c r="H96" s="172">
        <f>IFERROR(IF(VLOOKUP($A96,'Annex 2 EHV charges'!$D:$O,12,FALSE)=0,"",VLOOKUP($A96,'Annex 2 EHV charges'!$D:$O,12,FALSE)),"")</f>
        <v>0.05</v>
      </c>
    </row>
    <row r="97" spans="1:8" x14ac:dyDescent="0.2">
      <c r="A97" s="166">
        <f t="array" ref="A97">IFERROR(INDEX('Annex 2 EHV charges'!$D$11:$D$260, MATCH(0, IF(ISBLANK('Annex 2 EHV charges'!$D$11:$D$260),1, COUNTIF(A$4:$A96, 'Annex 2 EHV charges'!$D$11:$D$260)), 0)),"")</f>
        <v>974</v>
      </c>
      <c r="B97" s="165">
        <f>IF($A97="","",VLOOKUP($A97,'Annex 2 EHV charges'!$D:$O,2,0))</f>
        <v>974</v>
      </c>
      <c r="C97" s="166">
        <f>IF($A97="","",VLOOKUP($A97,'Annex 2 EHV charges'!$D:$O,3,0))</f>
        <v>2100041269821</v>
      </c>
      <c r="D97" s="165" t="str">
        <f>IF($A97="","",VLOOKUP($A97,'Annex 2 EHV charges'!$D:$O,4,0))</f>
        <v>Blaenlliedi Farm</v>
      </c>
      <c r="E97" s="170" t="str">
        <f>IFERROR(IF(VLOOKUP($A97,'Annex 2 EHV charges'!$D:$O,9,FALSE)=0,"",VLOOKUP($A97,'Annex 2 EHV charges'!$D:$O,9,FALSE)),"")</f>
        <v/>
      </c>
      <c r="F97" s="171">
        <f>IFERROR(IF(VLOOKUP($A97,'Annex 2 EHV charges'!$D:$O,10,FALSE)=0,"",VLOOKUP($A97,'Annex 2 EHV charges'!$D:$O,10,FALSE)),"")</f>
        <v>522.79</v>
      </c>
      <c r="G97" s="172">
        <f>IFERROR(IF(VLOOKUP($A97,'Annex 2 EHV charges'!$D:$O,11,FALSE)=0,"",VLOOKUP($A97,'Annex 2 EHV charges'!$D:$O,11,FALSE)),"")</f>
        <v>0.05</v>
      </c>
      <c r="H97" s="172">
        <f>IFERROR(IF(VLOOKUP($A97,'Annex 2 EHV charges'!$D:$O,12,FALSE)=0,"",VLOOKUP($A97,'Annex 2 EHV charges'!$D:$O,12,FALSE)),"")</f>
        <v>0.05</v>
      </c>
    </row>
    <row r="98" spans="1:8" x14ac:dyDescent="0.2">
      <c r="A98" s="166" t="str">
        <f t="array" ref="A98">IFERROR(INDEX('Annex 2 EHV charges'!$D$11:$D$260, MATCH(0, IF(ISBLANK('Annex 2 EHV charges'!$D$11:$D$260),1, COUNTIF(A$4:$A97, 'Annex 2 EHV charges'!$D$11:$D$260)), 0)),"")</f>
        <v>7051E</v>
      </c>
      <c r="B98" s="165" t="str">
        <f>IF($A98="","",VLOOKUP($A98,'Annex 2 EHV charges'!$D:$O,2,0))</f>
        <v xml:space="preserve"> </v>
      </c>
      <c r="C98" s="166">
        <f>IF($A98="","",VLOOKUP($A98,'Annex 2 EHV charges'!$D:$O,3,0))</f>
        <v>7051</v>
      </c>
      <c r="D98" s="165" t="str">
        <f>IF($A98="","",VLOOKUP($A98,'Annex 2 EHV charges'!$D:$O,4,0))</f>
        <v>Centrica Barry</v>
      </c>
      <c r="E98" s="170" t="str">
        <f>IFERROR(IF(VLOOKUP($A98,'Annex 2 EHV charges'!$D:$O,9,FALSE)=0,"",VLOOKUP($A98,'Annex 2 EHV charges'!$D:$O,9,FALSE)),"")</f>
        <v/>
      </c>
      <c r="F98" s="171" t="str">
        <f>IFERROR(IF(VLOOKUP($A98,'Annex 2 EHV charges'!$D:$O,10,FALSE)=0,"",VLOOKUP($A98,'Annex 2 EHV charges'!$D:$O,10,FALSE)),"")</f>
        <v/>
      </c>
      <c r="G98" s="172" t="str">
        <f>IFERROR(IF(VLOOKUP($A98,'Annex 2 EHV charges'!$D:$O,11,FALSE)=0,"",VLOOKUP($A98,'Annex 2 EHV charges'!$D:$O,11,FALSE)),"")</f>
        <v/>
      </c>
      <c r="H98" s="172" t="str">
        <f>IFERROR(IF(VLOOKUP($A98,'Annex 2 EHV charges'!$D:$O,12,FALSE)=0,"",VLOOKUP($A98,'Annex 2 EHV charges'!$D:$O,12,FALSE)),"")</f>
        <v/>
      </c>
    </row>
    <row r="99" spans="1:8" x14ac:dyDescent="0.2">
      <c r="A99" s="166" t="str">
        <f t="array" ref="A99">IFERROR(INDEX('Annex 2 EHV charges'!$D$11:$D$260, MATCH(0, IF(ISBLANK('Annex 2 EHV charges'!$D$11:$D$260),1, COUNTIF(A$4:$A98, 'Annex 2 EHV charges'!$D$11:$D$260)), 0)),"")</f>
        <v>7159E</v>
      </c>
      <c r="B99" s="165" t="str">
        <f>IF($A99="","",VLOOKUP($A99,'Annex 2 EHV charges'!$D:$O,2,0))</f>
        <v xml:space="preserve"> </v>
      </c>
      <c r="C99" s="166">
        <f>IF($A99="","",VLOOKUP($A99,'Annex 2 EHV charges'!$D:$O,3,0))</f>
        <v>7159</v>
      </c>
      <c r="D99" s="165" t="str">
        <f>IF($A99="","",VLOOKUP($A99,'Annex 2 EHV charges'!$D:$O,4,0))</f>
        <v>British Energy (Solutia CVA)</v>
      </c>
      <c r="E99" s="170">
        <f>IFERROR(IF(VLOOKUP($A99,'Annex 2 EHV charges'!$D:$O,9,FALSE)=0,"",VLOOKUP($A99,'Annex 2 EHV charges'!$D:$O,9,FALSE)),"")</f>
        <v>-3.7999999999999999E-2</v>
      </c>
      <c r="F99" s="171">
        <f>IFERROR(IF(VLOOKUP($A99,'Annex 2 EHV charges'!$D:$O,10,FALSE)=0,"",VLOOKUP($A99,'Annex 2 EHV charges'!$D:$O,10,FALSE)),"")</f>
        <v>266.25</v>
      </c>
      <c r="G99" s="172">
        <f>IFERROR(IF(VLOOKUP($A99,'Annex 2 EHV charges'!$D:$O,11,FALSE)=0,"",VLOOKUP($A99,'Annex 2 EHV charges'!$D:$O,11,FALSE)),"")</f>
        <v>0.05</v>
      </c>
      <c r="H99" s="172">
        <f>IFERROR(IF(VLOOKUP($A99,'Annex 2 EHV charges'!$D:$O,12,FALSE)=0,"",VLOOKUP($A99,'Annex 2 EHV charges'!$D:$O,12,FALSE)),"")</f>
        <v>0.05</v>
      </c>
    </row>
    <row r="100" spans="1:8" x14ac:dyDescent="0.2">
      <c r="A100" s="166" t="str">
        <f t="array" ref="A100">IFERROR(INDEX('Annex 2 EHV charges'!$D$11:$D$260, MATCH(0, IF(ISBLANK('Annex 2 EHV charges'!$D$11:$D$260),1, COUNTIF(A$4:$A99, 'Annex 2 EHV charges'!$D$11:$D$260)), 0)),"")</f>
        <v>7163E</v>
      </c>
      <c r="B100" s="165" t="str">
        <f>IF($A100="","",VLOOKUP($A100,'Annex 2 EHV charges'!$D:$O,2,0))</f>
        <v xml:space="preserve"> </v>
      </c>
      <c r="C100" s="166">
        <f>IF($A100="","",VLOOKUP($A100,'Annex 2 EHV charges'!$D:$O,3,0))</f>
        <v>7163</v>
      </c>
      <c r="D100" s="165" t="str">
        <f>IF($A100="","",VLOOKUP($A100,'Annex 2 EHV charges'!$D:$O,4,0))</f>
        <v>Aberaman Park</v>
      </c>
      <c r="E100" s="170" t="str">
        <f>IFERROR(IF(VLOOKUP($A100,'Annex 2 EHV charges'!$D:$O,9,FALSE)=0,"",VLOOKUP($A100,'Annex 2 EHV charges'!$D:$O,9,FALSE)),"")</f>
        <v/>
      </c>
      <c r="F100" s="171">
        <f>IFERROR(IF(VLOOKUP($A100,'Annex 2 EHV charges'!$D:$O,10,FALSE)=0,"",VLOOKUP($A100,'Annex 2 EHV charges'!$D:$O,10,FALSE)),"")</f>
        <v>452.31</v>
      </c>
      <c r="G100" s="172">
        <f>IFERROR(IF(VLOOKUP($A100,'Annex 2 EHV charges'!$D:$O,11,FALSE)=0,"",VLOOKUP($A100,'Annex 2 EHV charges'!$D:$O,11,FALSE)),"")</f>
        <v>0.05</v>
      </c>
      <c r="H100" s="172">
        <f>IFERROR(IF(VLOOKUP($A100,'Annex 2 EHV charges'!$D:$O,12,FALSE)=0,"",VLOOKUP($A100,'Annex 2 EHV charges'!$D:$O,12,FALSE)),"")</f>
        <v>0.05</v>
      </c>
    </row>
    <row r="101" spans="1:8" x14ac:dyDescent="0.2">
      <c r="A101" s="166" t="str">
        <f t="array" ref="A101">IFERROR(INDEX('Annex 2 EHV charges'!$D$11:$D$260, MATCH(0, IF(ISBLANK('Annex 2 EHV charges'!$D$11:$D$260),1, COUNTIF(A$4:$A100, 'Annex 2 EHV charges'!$D$11:$D$260)), 0)),"")</f>
        <v>New Export 1</v>
      </c>
      <c r="B101" s="165" t="str">
        <f>IF($A101="","",VLOOKUP($A101,'Annex 2 EHV charges'!$D:$O,2,0))</f>
        <v>New Export 1</v>
      </c>
      <c r="C101" s="166" t="str">
        <f>IF($A101="","",VLOOKUP($A101,'Annex 2 EHV charges'!$D:$O,3,0))</f>
        <v>New Export 1</v>
      </c>
      <c r="D101" s="165" t="str">
        <f>IF($A101="","",VLOOKUP($A101,'Annex 2 EHV charges'!$D:$O,4,0))</f>
        <v>Berthclwyd Farm</v>
      </c>
      <c r="E101" s="170" t="str">
        <f>IFERROR(IF(VLOOKUP($A101,'Annex 2 EHV charges'!$D:$O,9,FALSE)=0,"",VLOOKUP($A101,'Annex 2 EHV charges'!$D:$O,9,FALSE)),"")</f>
        <v/>
      </c>
      <c r="F101" s="171">
        <f>IFERROR(IF(VLOOKUP($A101,'Annex 2 EHV charges'!$D:$O,10,FALSE)=0,"",VLOOKUP($A101,'Annex 2 EHV charges'!$D:$O,10,FALSE)),"")</f>
        <v>510.84</v>
      </c>
      <c r="G101" s="172">
        <f>IFERROR(IF(VLOOKUP($A101,'Annex 2 EHV charges'!$D:$O,11,FALSE)=0,"",VLOOKUP($A101,'Annex 2 EHV charges'!$D:$O,11,FALSE)),"")</f>
        <v>0.05</v>
      </c>
      <c r="H101" s="172">
        <f>IFERROR(IF(VLOOKUP($A101,'Annex 2 EHV charges'!$D:$O,12,FALSE)=0,"",VLOOKUP($A101,'Annex 2 EHV charges'!$D:$O,12,FALSE)),"")</f>
        <v>0.05</v>
      </c>
    </row>
    <row r="102" spans="1:8" x14ac:dyDescent="0.2">
      <c r="A102" s="166" t="str">
        <f t="array" ref="A102">IFERROR(INDEX('Annex 2 EHV charges'!$D$11:$D$260, MATCH(0, IF(ISBLANK('Annex 2 EHV charges'!$D$11:$D$260),1, COUNTIF(A$4:$A101, 'Annex 2 EHV charges'!$D$11:$D$260)), 0)),"")</f>
        <v>New Export 2</v>
      </c>
      <c r="B102" s="165" t="str">
        <f>IF($A102="","",VLOOKUP($A102,'Annex 2 EHV charges'!$D:$O,2,0))</f>
        <v>New Export 2</v>
      </c>
      <c r="C102" s="166" t="str">
        <f>IF($A102="","",VLOOKUP($A102,'Annex 2 EHV charges'!$D:$O,3,0))</f>
        <v>New Export 2</v>
      </c>
      <c r="D102" s="165" t="str">
        <f>IF($A102="","",VLOOKUP($A102,'Annex 2 EHV charges'!$D:$O,4,0))</f>
        <v>Bryn Cyrnau Isaf</v>
      </c>
      <c r="E102" s="170" t="str">
        <f>IFERROR(IF(VLOOKUP($A102,'Annex 2 EHV charges'!$D:$O,9,FALSE)=0,"",VLOOKUP($A102,'Annex 2 EHV charges'!$D:$O,9,FALSE)),"")</f>
        <v/>
      </c>
      <c r="F102" s="171">
        <f>IFERROR(IF(VLOOKUP($A102,'Annex 2 EHV charges'!$D:$O,10,FALSE)=0,"",VLOOKUP($A102,'Annex 2 EHV charges'!$D:$O,10,FALSE)),"")</f>
        <v>555.36</v>
      </c>
      <c r="G102" s="172">
        <f>IFERROR(IF(VLOOKUP($A102,'Annex 2 EHV charges'!$D:$O,11,FALSE)=0,"",VLOOKUP($A102,'Annex 2 EHV charges'!$D:$O,11,FALSE)),"")</f>
        <v>0.05</v>
      </c>
      <c r="H102" s="172">
        <f>IFERROR(IF(VLOOKUP($A102,'Annex 2 EHV charges'!$D:$O,12,FALSE)=0,"",VLOOKUP($A102,'Annex 2 EHV charges'!$D:$O,12,FALSE)),"")</f>
        <v>0.05</v>
      </c>
    </row>
    <row r="103" spans="1:8" x14ac:dyDescent="0.2">
      <c r="A103" s="166" t="str">
        <f t="array" ref="A103">IFERROR(INDEX('Annex 2 EHV charges'!$D$11:$D$260, MATCH(0, IF(ISBLANK('Annex 2 EHV charges'!$D$11:$D$260),1, COUNTIF(A$4:$A102, 'Annex 2 EHV charges'!$D$11:$D$260)), 0)),"")</f>
        <v>New Export 3</v>
      </c>
      <c r="B103" s="165" t="str">
        <f>IF($A103="","",VLOOKUP($A103,'Annex 2 EHV charges'!$D:$O,2,0))</f>
        <v>New Export 3</v>
      </c>
      <c r="C103" s="166" t="str">
        <f>IF($A103="","",VLOOKUP($A103,'Annex 2 EHV charges'!$D:$O,3,0))</f>
        <v>New Export 3</v>
      </c>
      <c r="D103" s="165" t="str">
        <f>IF($A103="","",VLOOKUP($A103,'Annex 2 EHV charges'!$D:$O,4,0))</f>
        <v>Lower House farm</v>
      </c>
      <c r="E103" s="170" t="str">
        <f>IFERROR(IF(VLOOKUP($A103,'Annex 2 EHV charges'!$D:$O,9,FALSE)=0,"",VLOOKUP($A103,'Annex 2 EHV charges'!$D:$O,9,FALSE)),"")</f>
        <v/>
      </c>
      <c r="F103" s="171">
        <f>IFERROR(IF(VLOOKUP($A103,'Annex 2 EHV charges'!$D:$O,10,FALSE)=0,"",VLOOKUP($A103,'Annex 2 EHV charges'!$D:$O,10,FALSE)),"")</f>
        <v>895.06</v>
      </c>
      <c r="G103" s="172">
        <f>IFERROR(IF(VLOOKUP($A103,'Annex 2 EHV charges'!$D:$O,11,FALSE)=0,"",VLOOKUP($A103,'Annex 2 EHV charges'!$D:$O,11,FALSE)),"")</f>
        <v>0.05</v>
      </c>
      <c r="H103" s="172">
        <f>IFERROR(IF(VLOOKUP($A103,'Annex 2 EHV charges'!$D:$O,12,FALSE)=0,"",VLOOKUP($A103,'Annex 2 EHV charges'!$D:$O,12,FALSE)),"")</f>
        <v>0.05</v>
      </c>
    </row>
    <row r="104" spans="1:8" x14ac:dyDescent="0.2">
      <c r="A104" s="166" t="str">
        <f t="array" ref="A104">IFERROR(INDEX('Annex 2 EHV charges'!$D$11:$D$260, MATCH(0, IF(ISBLANK('Annex 2 EHV charges'!$D$11:$D$260),1, COUNTIF(A$4:$A103, 'Annex 2 EHV charges'!$D$11:$D$260)), 0)),"")</f>
        <v>New Export 4</v>
      </c>
      <c r="B104" s="165" t="str">
        <f>IF($A104="","",VLOOKUP($A104,'Annex 2 EHV charges'!$D:$O,2,0))</f>
        <v>New Export 4</v>
      </c>
      <c r="C104" s="166" t="str">
        <f>IF($A104="","",VLOOKUP($A104,'Annex 2 EHV charges'!$D:$O,3,0))</f>
        <v>New Export 4</v>
      </c>
      <c r="D104" s="165" t="str">
        <f>IF($A104="","",VLOOKUP($A104,'Annex 2 EHV charges'!$D:$O,4,0))</f>
        <v>North Tenement</v>
      </c>
      <c r="E104" s="170" t="str">
        <f>IFERROR(IF(VLOOKUP($A104,'Annex 2 EHV charges'!$D:$O,9,FALSE)=0,"",VLOOKUP($A104,'Annex 2 EHV charges'!$D:$O,9,FALSE)),"")</f>
        <v/>
      </c>
      <c r="F104" s="171">
        <f>IFERROR(IF(VLOOKUP($A104,'Annex 2 EHV charges'!$D:$O,10,FALSE)=0,"",VLOOKUP($A104,'Annex 2 EHV charges'!$D:$O,10,FALSE)),"")</f>
        <v>402.87</v>
      </c>
      <c r="G104" s="172">
        <f>IFERROR(IF(VLOOKUP($A104,'Annex 2 EHV charges'!$D:$O,11,FALSE)=0,"",VLOOKUP($A104,'Annex 2 EHV charges'!$D:$O,11,FALSE)),"")</f>
        <v>0.05</v>
      </c>
      <c r="H104" s="172">
        <f>IFERROR(IF(VLOOKUP($A104,'Annex 2 EHV charges'!$D:$O,12,FALSE)=0,"",VLOOKUP($A104,'Annex 2 EHV charges'!$D:$O,12,FALSE)),"")</f>
        <v>0.05</v>
      </c>
    </row>
    <row r="105" spans="1:8" x14ac:dyDescent="0.2">
      <c r="A105" s="166" t="str">
        <f t="array" ref="A105">IFERROR(INDEX('Annex 2 EHV charges'!$D$11:$D$260, MATCH(0, IF(ISBLANK('Annex 2 EHV charges'!$D$11:$D$260),1, COUNTIF(A$4:$A104, 'Annex 2 EHV charges'!$D$11:$D$260)), 0)),"")</f>
        <v>New Export 5</v>
      </c>
      <c r="B105" s="165" t="str">
        <f>IF($A105="","",VLOOKUP($A105,'Annex 2 EHV charges'!$D:$O,2,0))</f>
        <v>New Export 5</v>
      </c>
      <c r="C105" s="166" t="str">
        <f>IF($A105="","",VLOOKUP($A105,'Annex 2 EHV charges'!$D:$O,3,0))</f>
        <v>New Export 5</v>
      </c>
      <c r="D105" s="165" t="str">
        <f>IF($A105="","",VLOOKUP($A105,'Annex 2 EHV charges'!$D:$O,4,0))</f>
        <v>Penrin</v>
      </c>
      <c r="E105" s="170" t="str">
        <f>IFERROR(IF(VLOOKUP($A105,'Annex 2 EHV charges'!$D:$O,9,FALSE)=0,"",VLOOKUP($A105,'Annex 2 EHV charges'!$D:$O,9,FALSE)),"")</f>
        <v/>
      </c>
      <c r="F105" s="171">
        <f>IFERROR(IF(VLOOKUP($A105,'Annex 2 EHV charges'!$D:$O,10,FALSE)=0,"",VLOOKUP($A105,'Annex 2 EHV charges'!$D:$O,10,FALSE)),"")</f>
        <v>445.84</v>
      </c>
      <c r="G105" s="172">
        <f>IFERROR(IF(VLOOKUP($A105,'Annex 2 EHV charges'!$D:$O,11,FALSE)=0,"",VLOOKUP($A105,'Annex 2 EHV charges'!$D:$O,11,FALSE)),"")</f>
        <v>0.05</v>
      </c>
      <c r="H105" s="172">
        <f>IFERROR(IF(VLOOKUP($A105,'Annex 2 EHV charges'!$D:$O,12,FALSE)=0,"",VLOOKUP($A105,'Annex 2 EHV charges'!$D:$O,12,FALSE)),"")</f>
        <v>0.05</v>
      </c>
    </row>
    <row r="106" spans="1:8" x14ac:dyDescent="0.2">
      <c r="A106" s="166" t="str">
        <f t="array" ref="A106">IFERROR(INDEX('Annex 2 EHV charges'!$D$11:$D$260, MATCH(0, IF(ISBLANK('Annex 2 EHV charges'!$D$11:$D$260),1, COUNTIF(A$4:$A105, 'Annex 2 EHV charges'!$D$11:$D$260)), 0)),"")</f>
        <v>New Export 6</v>
      </c>
      <c r="B106" s="165" t="str">
        <f>IF($A106="","",VLOOKUP($A106,'Annex 2 EHV charges'!$D:$O,2,0))</f>
        <v>New Export 6</v>
      </c>
      <c r="C106" s="166" t="str">
        <f>IF($A106="","",VLOOKUP($A106,'Annex 2 EHV charges'!$D:$O,3,0))</f>
        <v>New Export 6</v>
      </c>
      <c r="D106" s="165" t="str">
        <f>IF($A106="","",VLOOKUP($A106,'Annex 2 EHV charges'!$D:$O,4,0))</f>
        <v>Whitton Mawr</v>
      </c>
      <c r="E106" s="170" t="str">
        <f>IFERROR(IF(VLOOKUP($A106,'Annex 2 EHV charges'!$D:$O,9,FALSE)=0,"",VLOOKUP($A106,'Annex 2 EHV charges'!$D:$O,9,FALSE)),"")</f>
        <v/>
      </c>
      <c r="F106" s="171">
        <f>IFERROR(IF(VLOOKUP($A106,'Annex 2 EHV charges'!$D:$O,10,FALSE)=0,"",VLOOKUP($A106,'Annex 2 EHV charges'!$D:$O,10,FALSE)),"")</f>
        <v>440.64</v>
      </c>
      <c r="G106" s="172">
        <f>IFERROR(IF(VLOOKUP($A106,'Annex 2 EHV charges'!$D:$O,11,FALSE)=0,"",VLOOKUP($A106,'Annex 2 EHV charges'!$D:$O,11,FALSE)),"")</f>
        <v>0.05</v>
      </c>
      <c r="H106" s="172">
        <f>IFERROR(IF(VLOOKUP($A106,'Annex 2 EHV charges'!$D:$O,12,FALSE)=0,"",VLOOKUP($A106,'Annex 2 EHV charges'!$D:$O,12,FALSE)),"")</f>
        <v>0.05</v>
      </c>
    </row>
    <row r="107" spans="1:8" x14ac:dyDescent="0.2">
      <c r="A107" s="166" t="str">
        <f t="array" ref="A107">IFERROR(INDEX('Annex 2 EHV charges'!$D$11:$D$260, MATCH(0, IF(ISBLANK('Annex 2 EHV charges'!$D$11:$D$260),1, COUNTIF(A$4:$A106, 'Annex 2 EHV charges'!$D$11:$D$260)), 0)),"")</f>
        <v>New Export 7</v>
      </c>
      <c r="B107" s="165" t="str">
        <f>IF($A107="","",VLOOKUP($A107,'Annex 2 EHV charges'!$D:$O,2,0))</f>
        <v>New Export 7</v>
      </c>
      <c r="C107" s="166" t="str">
        <f>IF($A107="","",VLOOKUP($A107,'Annex 2 EHV charges'!$D:$O,3,0))</f>
        <v>New Export 7</v>
      </c>
      <c r="D107" s="165" t="str">
        <f>IF($A107="","",VLOOKUP($A107,'Annex 2 EHV charges'!$D:$O,4,0))</f>
        <v>Gwenlais Uchaf Farm</v>
      </c>
      <c r="E107" s="170" t="str">
        <f>IFERROR(IF(VLOOKUP($A107,'Annex 2 EHV charges'!$D:$O,9,FALSE)=0,"",VLOOKUP($A107,'Annex 2 EHV charges'!$D:$O,9,FALSE)),"")</f>
        <v/>
      </c>
      <c r="F107" s="171">
        <f>IFERROR(IF(VLOOKUP($A107,'Annex 2 EHV charges'!$D:$O,10,FALSE)=0,"",VLOOKUP($A107,'Annex 2 EHV charges'!$D:$O,10,FALSE)),"")</f>
        <v>403.54</v>
      </c>
      <c r="G107" s="172">
        <f>IFERROR(IF(VLOOKUP($A107,'Annex 2 EHV charges'!$D:$O,11,FALSE)=0,"",VLOOKUP($A107,'Annex 2 EHV charges'!$D:$O,11,FALSE)),"")</f>
        <v>0.05</v>
      </c>
      <c r="H107" s="172">
        <f>IFERROR(IF(VLOOKUP($A107,'Annex 2 EHV charges'!$D:$O,12,FALSE)=0,"",VLOOKUP($A107,'Annex 2 EHV charges'!$D:$O,12,FALSE)),"")</f>
        <v>0.05</v>
      </c>
    </row>
    <row r="108" spans="1:8" x14ac:dyDescent="0.2">
      <c r="A108" s="166" t="str">
        <f t="array" ref="A108">IFERROR(INDEX('Annex 2 EHV charges'!$D$11:$D$260, MATCH(0, IF(ISBLANK('Annex 2 EHV charges'!$D$11:$D$260),1, COUNTIF(A$4:$A107, 'Annex 2 EHV charges'!$D$11:$D$260)), 0)),"")</f>
        <v>New Export 8</v>
      </c>
      <c r="B108" s="165" t="str">
        <f>IF($A108="","",VLOOKUP($A108,'Annex 2 EHV charges'!$D:$O,2,0))</f>
        <v>New Export 8</v>
      </c>
      <c r="C108" s="166" t="str">
        <f>IF($A108="","",VLOOKUP($A108,'Annex 2 EHV charges'!$D:$O,3,0))</f>
        <v>New Export 8</v>
      </c>
      <c r="D108" s="165" t="str">
        <f>IF($A108="","",VLOOKUP($A108,'Annex 2 EHV charges'!$D:$O,4,0))</f>
        <v>Mynydd Y Gwrhyd</v>
      </c>
      <c r="E108" s="170" t="str">
        <f>IFERROR(IF(VLOOKUP($A108,'Annex 2 EHV charges'!$D:$O,9,FALSE)=0,"",VLOOKUP($A108,'Annex 2 EHV charges'!$D:$O,9,FALSE)),"")</f>
        <v/>
      </c>
      <c r="F108" s="171">
        <f>IFERROR(IF(VLOOKUP($A108,'Annex 2 EHV charges'!$D:$O,10,FALSE)=0,"",VLOOKUP($A108,'Annex 2 EHV charges'!$D:$O,10,FALSE)),"")</f>
        <v>651.26</v>
      </c>
      <c r="G108" s="172">
        <f>IFERROR(IF(VLOOKUP($A108,'Annex 2 EHV charges'!$D:$O,11,FALSE)=0,"",VLOOKUP($A108,'Annex 2 EHV charges'!$D:$O,11,FALSE)),"")</f>
        <v>0.05</v>
      </c>
      <c r="H108" s="172">
        <f>IFERROR(IF(VLOOKUP($A108,'Annex 2 EHV charges'!$D:$O,12,FALSE)=0,"",VLOOKUP($A108,'Annex 2 EHV charges'!$D:$O,12,FALSE)),"")</f>
        <v>0.05</v>
      </c>
    </row>
    <row r="109" spans="1:8" x14ac:dyDescent="0.2">
      <c r="A109" s="166" t="str">
        <f t="array" ref="A109">IFERROR(INDEX('Annex 2 EHV charges'!$D$11:$D$260, MATCH(0, IF(ISBLANK('Annex 2 EHV charges'!$D$11:$D$260),1, COUNTIF(A$4:$A108, 'Annex 2 EHV charges'!$D$11:$D$260)), 0)),"")</f>
        <v>New Export 9</v>
      </c>
      <c r="B109" s="165" t="str">
        <f>IF($A109="","",VLOOKUP($A109,'Annex 2 EHV charges'!$D:$O,2,0))</f>
        <v>New Export 9</v>
      </c>
      <c r="C109" s="166" t="str">
        <f>IF($A109="","",VLOOKUP($A109,'Annex 2 EHV charges'!$D:$O,3,0))</f>
        <v>New Export 9</v>
      </c>
      <c r="D109" s="165" t="str">
        <f>IF($A109="","",VLOOKUP($A109,'Annex 2 EHV charges'!$D:$O,4,0))</f>
        <v>Hafod Y Dafal #2</v>
      </c>
      <c r="E109" s="170" t="str">
        <f>IFERROR(IF(VLOOKUP($A109,'Annex 2 EHV charges'!$D:$O,9,FALSE)=0,"",VLOOKUP($A109,'Annex 2 EHV charges'!$D:$O,9,FALSE)),"")</f>
        <v/>
      </c>
      <c r="F109" s="171">
        <f>IFERROR(IF(VLOOKUP($A109,'Annex 2 EHV charges'!$D:$O,10,FALSE)=0,"",VLOOKUP($A109,'Annex 2 EHV charges'!$D:$O,10,FALSE)),"")</f>
        <v>1380.89</v>
      </c>
      <c r="G109" s="172">
        <f>IFERROR(IF(VLOOKUP($A109,'Annex 2 EHV charges'!$D:$O,11,FALSE)=0,"",VLOOKUP($A109,'Annex 2 EHV charges'!$D:$O,11,FALSE)),"")</f>
        <v>0.05</v>
      </c>
      <c r="H109" s="172">
        <f>IFERROR(IF(VLOOKUP($A109,'Annex 2 EHV charges'!$D:$O,12,FALSE)=0,"",VLOOKUP($A109,'Annex 2 EHV charges'!$D:$O,12,FALSE)),"")</f>
        <v>0.05</v>
      </c>
    </row>
    <row r="110" spans="1:8" ht="25.5" x14ac:dyDescent="0.2">
      <c r="A110" s="166" t="str">
        <f t="array" ref="A110">IFERROR(INDEX('Annex 2 EHV charges'!$D$11:$D$260, MATCH(0, IF(ISBLANK('Annex 2 EHV charges'!$D$11:$D$260),1, COUNTIF(A$4:$A109, 'Annex 2 EHV charges'!$D$11:$D$260)), 0)),"")</f>
        <v>New Export 10</v>
      </c>
      <c r="B110" s="165" t="str">
        <f>IF($A110="","",VLOOKUP($A110,'Annex 2 EHV charges'!$D:$O,2,0))</f>
        <v>New Export 10</v>
      </c>
      <c r="C110" s="166" t="str">
        <f>IF($A110="","",VLOOKUP($A110,'Annex 2 EHV charges'!$D:$O,3,0))</f>
        <v>New Export 10</v>
      </c>
      <c r="D110" s="165" t="str">
        <f>IF($A110="","",VLOOKUP($A110,'Annex 2 EHV charges'!$D:$O,4,0))</f>
        <v>Maesgwyn PV</v>
      </c>
      <c r="E110" s="170" t="str">
        <f>IFERROR(IF(VLOOKUP($A110,'Annex 2 EHV charges'!$D:$O,9,FALSE)=0,"",VLOOKUP($A110,'Annex 2 EHV charges'!$D:$O,9,FALSE)),"")</f>
        <v/>
      </c>
      <c r="F110" s="171">
        <f>IFERROR(IF(VLOOKUP($A110,'Annex 2 EHV charges'!$D:$O,10,FALSE)=0,"",VLOOKUP($A110,'Annex 2 EHV charges'!$D:$O,10,FALSE)),"")</f>
        <v>419.58</v>
      </c>
      <c r="G110" s="172">
        <f>IFERROR(IF(VLOOKUP($A110,'Annex 2 EHV charges'!$D:$O,11,FALSE)=0,"",VLOOKUP($A110,'Annex 2 EHV charges'!$D:$O,11,FALSE)),"")</f>
        <v>0.05</v>
      </c>
      <c r="H110" s="172">
        <f>IFERROR(IF(VLOOKUP($A110,'Annex 2 EHV charges'!$D:$O,12,FALSE)=0,"",VLOOKUP($A110,'Annex 2 EHV charges'!$D:$O,12,FALSE)),"")</f>
        <v>0.05</v>
      </c>
    </row>
    <row r="111" spans="1:8" ht="25.5" x14ac:dyDescent="0.2">
      <c r="A111" s="166" t="str">
        <f t="array" ref="A111">IFERROR(INDEX('Annex 2 EHV charges'!$D$11:$D$260, MATCH(0, IF(ISBLANK('Annex 2 EHV charges'!$D$11:$D$260),1, COUNTIF(A$4:$A110, 'Annex 2 EHV charges'!$D$11:$D$260)), 0)),"")</f>
        <v>New Export 11</v>
      </c>
      <c r="B111" s="165" t="str">
        <f>IF($A111="","",VLOOKUP($A111,'Annex 2 EHV charges'!$D:$O,2,0))</f>
        <v>New Export 11</v>
      </c>
      <c r="C111" s="166" t="str">
        <f>IF($A111="","",VLOOKUP($A111,'Annex 2 EHV charges'!$D:$O,3,0))</f>
        <v>New Export 11</v>
      </c>
      <c r="D111" s="165" t="str">
        <f>IF($A111="","",VLOOKUP($A111,'Annex 2 EHV charges'!$D:$O,4,0))</f>
        <v>Pencefnarda Uchaf Farm</v>
      </c>
      <c r="E111" s="170" t="str">
        <f>IFERROR(IF(VLOOKUP($A111,'Annex 2 EHV charges'!$D:$O,9,FALSE)=0,"",VLOOKUP($A111,'Annex 2 EHV charges'!$D:$O,9,FALSE)),"")</f>
        <v/>
      </c>
      <c r="F111" s="171">
        <f>IFERROR(IF(VLOOKUP($A111,'Annex 2 EHV charges'!$D:$O,10,FALSE)=0,"",VLOOKUP($A111,'Annex 2 EHV charges'!$D:$O,10,FALSE)),"")</f>
        <v>962.37</v>
      </c>
      <c r="G111" s="172">
        <f>IFERROR(IF(VLOOKUP($A111,'Annex 2 EHV charges'!$D:$O,11,FALSE)=0,"",VLOOKUP($A111,'Annex 2 EHV charges'!$D:$O,11,FALSE)),"")</f>
        <v>0.05</v>
      </c>
      <c r="H111" s="172">
        <f>IFERROR(IF(VLOOKUP($A111,'Annex 2 EHV charges'!$D:$O,12,FALSE)=0,"",VLOOKUP($A111,'Annex 2 EHV charges'!$D:$O,12,FALSE)),"")</f>
        <v>0.05</v>
      </c>
    </row>
    <row r="112" spans="1:8" ht="25.5" x14ac:dyDescent="0.2">
      <c r="A112" s="166" t="str">
        <f t="array" ref="A112">IFERROR(INDEX('Annex 2 EHV charges'!$D$11:$D$260, MATCH(0, IF(ISBLANK('Annex 2 EHV charges'!$D$11:$D$260),1, COUNTIF(A$4:$A111, 'Annex 2 EHV charges'!$D$11:$D$260)), 0)),"")</f>
        <v>New Export 12</v>
      </c>
      <c r="B112" s="165" t="str">
        <f>IF($A112="","",VLOOKUP($A112,'Annex 2 EHV charges'!$D:$O,2,0))</f>
        <v>New Export 12</v>
      </c>
      <c r="C112" s="166" t="str">
        <f>IF($A112="","",VLOOKUP($A112,'Annex 2 EHV charges'!$D:$O,3,0))</f>
        <v>New Export 12</v>
      </c>
      <c r="D112" s="165" t="str">
        <f>IF($A112="","",VLOOKUP($A112,'Annex 2 EHV charges'!$D:$O,4,0))</f>
        <v>Rhewl Farm</v>
      </c>
      <c r="E112" s="170" t="str">
        <f>IFERROR(IF(VLOOKUP($A112,'Annex 2 EHV charges'!$D:$O,9,FALSE)=0,"",VLOOKUP($A112,'Annex 2 EHV charges'!$D:$O,9,FALSE)),"")</f>
        <v/>
      </c>
      <c r="F112" s="171">
        <f>IFERROR(IF(VLOOKUP($A112,'Annex 2 EHV charges'!$D:$O,10,FALSE)=0,"",VLOOKUP($A112,'Annex 2 EHV charges'!$D:$O,10,FALSE)),"")</f>
        <v>493.69</v>
      </c>
      <c r="G112" s="172">
        <f>IFERROR(IF(VLOOKUP($A112,'Annex 2 EHV charges'!$D:$O,11,FALSE)=0,"",VLOOKUP($A112,'Annex 2 EHV charges'!$D:$O,11,FALSE)),"")</f>
        <v>0.05</v>
      </c>
      <c r="H112" s="172">
        <f>IFERROR(IF(VLOOKUP($A112,'Annex 2 EHV charges'!$D:$O,12,FALSE)=0,"",VLOOKUP($A112,'Annex 2 EHV charges'!$D:$O,12,FALSE)),"")</f>
        <v>0.05</v>
      </c>
    </row>
    <row r="113" spans="1:8" ht="25.5" x14ac:dyDescent="0.2">
      <c r="A113" s="166" t="str">
        <f t="array" ref="A113">IFERROR(INDEX('Annex 2 EHV charges'!$D$11:$D$260, MATCH(0, IF(ISBLANK('Annex 2 EHV charges'!$D$11:$D$260),1, COUNTIF(A$4:$A112, 'Annex 2 EHV charges'!$D$11:$D$260)), 0)),"")</f>
        <v>New Export 13</v>
      </c>
      <c r="B113" s="165" t="str">
        <f>IF($A113="","",VLOOKUP($A113,'Annex 2 EHV charges'!$D:$O,2,0))</f>
        <v>New Export 13</v>
      </c>
      <c r="C113" s="166" t="str">
        <f>IF($A113="","",VLOOKUP($A113,'Annex 2 EHV charges'!$D:$O,3,0))</f>
        <v>New Export 13</v>
      </c>
      <c r="D113" s="165" t="str">
        <f>IF($A113="","",VLOOKUP($A113,'Annex 2 EHV charges'!$D:$O,4,0))</f>
        <v>Rosedew Farm</v>
      </c>
      <c r="E113" s="170" t="str">
        <f>IFERROR(IF(VLOOKUP($A113,'Annex 2 EHV charges'!$D:$O,9,FALSE)=0,"",VLOOKUP($A113,'Annex 2 EHV charges'!$D:$O,9,FALSE)),"")</f>
        <v/>
      </c>
      <c r="F113" s="171">
        <f>IFERROR(IF(VLOOKUP($A113,'Annex 2 EHV charges'!$D:$O,10,FALSE)=0,"",VLOOKUP($A113,'Annex 2 EHV charges'!$D:$O,10,FALSE)),"")</f>
        <v>654.91999999999996</v>
      </c>
      <c r="G113" s="172">
        <f>IFERROR(IF(VLOOKUP($A113,'Annex 2 EHV charges'!$D:$O,11,FALSE)=0,"",VLOOKUP($A113,'Annex 2 EHV charges'!$D:$O,11,FALSE)),"")</f>
        <v>0.05</v>
      </c>
      <c r="H113" s="172">
        <f>IFERROR(IF(VLOOKUP($A113,'Annex 2 EHV charges'!$D:$O,12,FALSE)=0,"",VLOOKUP($A113,'Annex 2 EHV charges'!$D:$O,12,FALSE)),"")</f>
        <v>0.05</v>
      </c>
    </row>
    <row r="114" spans="1:8" ht="25.5" x14ac:dyDescent="0.2">
      <c r="A114" s="166" t="str">
        <f t="array" ref="A114">IFERROR(INDEX('Annex 2 EHV charges'!$D$11:$D$260, MATCH(0, IF(ISBLANK('Annex 2 EHV charges'!$D$11:$D$260),1, COUNTIF(A$4:$A113, 'Annex 2 EHV charges'!$D$11:$D$260)), 0)),"")</f>
        <v>New Export 14</v>
      </c>
      <c r="B114" s="165" t="str">
        <f>IF($A114="","",VLOOKUP($A114,'Annex 2 EHV charges'!$D:$O,2,0))</f>
        <v>New Export 14</v>
      </c>
      <c r="C114" s="166" t="str">
        <f>IF($A114="","",VLOOKUP($A114,'Annex 2 EHV charges'!$D:$O,3,0))</f>
        <v>New Export 14</v>
      </c>
      <c r="D114" s="165" t="str">
        <f>IF($A114="","",VLOOKUP($A114,'Annex 2 EHV charges'!$D:$O,4,0))</f>
        <v>Tir Lan</v>
      </c>
      <c r="E114" s="170" t="str">
        <f>IFERROR(IF(VLOOKUP($A114,'Annex 2 EHV charges'!$D:$O,9,FALSE)=0,"",VLOOKUP($A114,'Annex 2 EHV charges'!$D:$O,9,FALSE)),"")</f>
        <v/>
      </c>
      <c r="F114" s="171">
        <f>IFERROR(IF(VLOOKUP($A114,'Annex 2 EHV charges'!$D:$O,10,FALSE)=0,"",VLOOKUP($A114,'Annex 2 EHV charges'!$D:$O,10,FALSE)),"")</f>
        <v>575.48</v>
      </c>
      <c r="G114" s="172">
        <f>IFERROR(IF(VLOOKUP($A114,'Annex 2 EHV charges'!$D:$O,11,FALSE)=0,"",VLOOKUP($A114,'Annex 2 EHV charges'!$D:$O,11,FALSE)),"")</f>
        <v>0.05</v>
      </c>
      <c r="H114" s="172">
        <f>IFERROR(IF(VLOOKUP($A114,'Annex 2 EHV charges'!$D:$O,12,FALSE)=0,"",VLOOKUP($A114,'Annex 2 EHV charges'!$D:$O,12,FALSE)),"")</f>
        <v>0.05</v>
      </c>
    </row>
    <row r="115" spans="1:8" ht="25.5" x14ac:dyDescent="0.2">
      <c r="A115" s="166" t="str">
        <f t="array" ref="A115">IFERROR(INDEX('Annex 2 EHV charges'!$D$11:$D$260, MATCH(0, IF(ISBLANK('Annex 2 EHV charges'!$D$11:$D$260),1, COUNTIF(A$4:$A114, 'Annex 2 EHV charges'!$D$11:$D$260)), 0)),"")</f>
        <v>New Export 15</v>
      </c>
      <c r="B115" s="165" t="str">
        <f>IF($A115="","",VLOOKUP($A115,'Annex 2 EHV charges'!$D:$O,2,0))</f>
        <v>New Export 15</v>
      </c>
      <c r="C115" s="166" t="str">
        <f>IF($A115="","",VLOOKUP($A115,'Annex 2 EHV charges'!$D:$O,3,0))</f>
        <v>New Export 15</v>
      </c>
      <c r="D115" s="165" t="str">
        <f>IF($A115="","",VLOOKUP($A115,'Annex 2 EHV charges'!$D:$O,4,0))</f>
        <v>Tythegston</v>
      </c>
      <c r="E115" s="170">
        <f>IFERROR(IF(VLOOKUP($A115,'Annex 2 EHV charges'!$D:$O,9,FALSE)=0,"",VLOOKUP($A115,'Annex 2 EHV charges'!$D:$O,9,FALSE)),"")</f>
        <v>-2.3380000000000001</v>
      </c>
      <c r="F115" s="171">
        <f>IFERROR(IF(VLOOKUP($A115,'Annex 2 EHV charges'!$D:$O,10,FALSE)=0,"",VLOOKUP($A115,'Annex 2 EHV charges'!$D:$O,10,FALSE)),"")</f>
        <v>709.41</v>
      </c>
      <c r="G115" s="172">
        <f>IFERROR(IF(VLOOKUP($A115,'Annex 2 EHV charges'!$D:$O,11,FALSE)=0,"",VLOOKUP($A115,'Annex 2 EHV charges'!$D:$O,11,FALSE)),"")</f>
        <v>0.05</v>
      </c>
      <c r="H115" s="172">
        <f>IFERROR(IF(VLOOKUP($A115,'Annex 2 EHV charges'!$D:$O,12,FALSE)=0,"",VLOOKUP($A115,'Annex 2 EHV charges'!$D:$O,12,FALSE)),"")</f>
        <v>0.05</v>
      </c>
    </row>
    <row r="116" spans="1:8" ht="25.5" x14ac:dyDescent="0.2">
      <c r="A116" s="166" t="str">
        <f t="array" ref="A116">IFERROR(INDEX('Annex 2 EHV charges'!$D$11:$D$260, MATCH(0, IF(ISBLANK('Annex 2 EHV charges'!$D$11:$D$260),1, COUNTIF(A$4:$A115, 'Annex 2 EHV charges'!$D$11:$D$260)), 0)),"")</f>
        <v>New Export 16</v>
      </c>
      <c r="B116" s="165" t="str">
        <f>IF($A116="","",VLOOKUP($A116,'Annex 2 EHV charges'!$D:$O,2,0))</f>
        <v>New Export 16</v>
      </c>
      <c r="C116" s="166" t="str">
        <f>IF($A116="","",VLOOKUP($A116,'Annex 2 EHV charges'!$D:$O,3,0))</f>
        <v>New Export 16</v>
      </c>
      <c r="D116" s="165" t="str">
        <f>IF($A116="","",VLOOKUP($A116,'Annex 2 EHV charges'!$D:$O,4,0))</f>
        <v>ABERAMAN 33kV GEN</v>
      </c>
      <c r="E116" s="170" t="str">
        <f>IFERROR(IF(VLOOKUP($A116,'Annex 2 EHV charges'!$D:$O,9,FALSE)=0,"",VLOOKUP($A116,'Annex 2 EHV charges'!$D:$O,9,FALSE)),"")</f>
        <v/>
      </c>
      <c r="F116" s="171" t="str">
        <f>IFERROR(IF(VLOOKUP($A116,'Annex 2 EHV charges'!$D:$O,10,FALSE)=0,"",VLOOKUP($A116,'Annex 2 EHV charges'!$D:$O,10,FALSE)),"")</f>
        <v/>
      </c>
      <c r="G116" s="172">
        <f>IFERROR(IF(VLOOKUP($A116,'Annex 2 EHV charges'!$D:$O,11,FALSE)=0,"",VLOOKUP($A116,'Annex 2 EHV charges'!$D:$O,11,FALSE)),"")</f>
        <v>0.05</v>
      </c>
      <c r="H116" s="172">
        <f>IFERROR(IF(VLOOKUP($A116,'Annex 2 EHV charges'!$D:$O,12,FALSE)=0,"",VLOOKUP($A116,'Annex 2 EHV charges'!$D:$O,12,FALSE)),"")</f>
        <v>0.05</v>
      </c>
    </row>
    <row r="117" spans="1:8" ht="25.5" x14ac:dyDescent="0.2">
      <c r="A117" s="166" t="str">
        <f t="array" ref="A117">IFERROR(INDEX('Annex 2 EHV charges'!$D$11:$D$260, MATCH(0, IF(ISBLANK('Annex 2 EHV charges'!$D$11:$D$260),1, COUNTIF(A$4:$A116, 'Annex 2 EHV charges'!$D$11:$D$260)), 0)),"")</f>
        <v>New Export 17</v>
      </c>
      <c r="B117" s="165" t="str">
        <f>IF($A117="","",VLOOKUP($A117,'Annex 2 EHV charges'!$D:$O,2,0))</f>
        <v>New Export 17</v>
      </c>
      <c r="C117" s="166" t="str">
        <f>IF($A117="","",VLOOKUP($A117,'Annex 2 EHV charges'!$D:$O,3,0))</f>
        <v>New Export 17</v>
      </c>
      <c r="D117" s="165" t="str">
        <f>IF($A117="","",VLOOKUP($A117,'Annex 2 EHV charges'!$D:$O,4,0))</f>
        <v>ABERGORKI 33kV GEN</v>
      </c>
      <c r="E117" s="170" t="str">
        <f>IFERROR(IF(VLOOKUP($A117,'Annex 2 EHV charges'!$D:$O,9,FALSE)=0,"",VLOOKUP($A117,'Annex 2 EHV charges'!$D:$O,9,FALSE)),"")</f>
        <v/>
      </c>
      <c r="F117" s="171">
        <f>IFERROR(IF(VLOOKUP($A117,'Annex 2 EHV charges'!$D:$O,10,FALSE)=0,"",VLOOKUP($A117,'Annex 2 EHV charges'!$D:$O,10,FALSE)),"")</f>
        <v>1637.77</v>
      </c>
      <c r="G117" s="172">
        <f>IFERROR(IF(VLOOKUP($A117,'Annex 2 EHV charges'!$D:$O,11,FALSE)=0,"",VLOOKUP($A117,'Annex 2 EHV charges'!$D:$O,11,FALSE)),"")</f>
        <v>0.05</v>
      </c>
      <c r="H117" s="172">
        <f>IFERROR(IF(VLOOKUP($A117,'Annex 2 EHV charges'!$D:$O,12,FALSE)=0,"",VLOOKUP($A117,'Annex 2 EHV charges'!$D:$O,12,FALSE)),"")</f>
        <v>0.05</v>
      </c>
    </row>
    <row r="118" spans="1:8" ht="25.5" x14ac:dyDescent="0.2">
      <c r="A118" s="166" t="str">
        <f t="array" ref="A118">IFERROR(INDEX('Annex 2 EHV charges'!$D$11:$D$260, MATCH(0, IF(ISBLANK('Annex 2 EHV charges'!$D$11:$D$260),1, COUNTIF(A$4:$A117, 'Annex 2 EHV charges'!$D$11:$D$260)), 0)),"")</f>
        <v>New Export 18</v>
      </c>
      <c r="B118" s="165" t="str">
        <f>IF($A118="","",VLOOKUP($A118,'Annex 2 EHV charges'!$D:$O,2,0))</f>
        <v>New Export 18</v>
      </c>
      <c r="C118" s="166" t="str">
        <f>IF($A118="","",VLOOKUP($A118,'Annex 2 EHV charges'!$D:$O,3,0))</f>
        <v>New Export 18</v>
      </c>
      <c r="D118" s="165" t="str">
        <f>IF($A118="","",VLOOKUP($A118,'Annex 2 EHV charges'!$D:$O,4,0))</f>
        <v>BAGLAN #2 33kV GEN</v>
      </c>
      <c r="E118" s="170" t="str">
        <f>IFERROR(IF(VLOOKUP($A118,'Annex 2 EHV charges'!$D:$O,9,FALSE)=0,"",VLOOKUP($A118,'Annex 2 EHV charges'!$D:$O,9,FALSE)),"")</f>
        <v/>
      </c>
      <c r="F118" s="171">
        <f>IFERROR(IF(VLOOKUP($A118,'Annex 2 EHV charges'!$D:$O,10,FALSE)=0,"",VLOOKUP($A118,'Annex 2 EHV charges'!$D:$O,10,FALSE)),"")</f>
        <v>417.99</v>
      </c>
      <c r="G118" s="172">
        <f>IFERROR(IF(VLOOKUP($A118,'Annex 2 EHV charges'!$D:$O,11,FALSE)=0,"",VLOOKUP($A118,'Annex 2 EHV charges'!$D:$O,11,FALSE)),"")</f>
        <v>0.05</v>
      </c>
      <c r="H118" s="172">
        <f>IFERROR(IF(VLOOKUP($A118,'Annex 2 EHV charges'!$D:$O,12,FALSE)=0,"",VLOOKUP($A118,'Annex 2 EHV charges'!$D:$O,12,FALSE)),"")</f>
        <v>0.05</v>
      </c>
    </row>
    <row r="119" spans="1:8" ht="25.5" x14ac:dyDescent="0.2">
      <c r="A119" s="166" t="str">
        <f t="array" ref="A119">IFERROR(INDEX('Annex 2 EHV charges'!$D$11:$D$260, MATCH(0, IF(ISBLANK('Annex 2 EHV charges'!$D$11:$D$260),1, COUNTIF(A$4:$A118, 'Annex 2 EHV charges'!$D$11:$D$260)), 0)),"")</f>
        <v>New Export 19</v>
      </c>
      <c r="B119" s="165" t="str">
        <f>IF($A119="","",VLOOKUP($A119,'Annex 2 EHV charges'!$D:$O,2,0))</f>
        <v>New Export 19</v>
      </c>
      <c r="C119" s="166" t="str">
        <f>IF($A119="","",VLOOKUP($A119,'Annex 2 EHV charges'!$D:$O,3,0))</f>
        <v>New Export 19</v>
      </c>
      <c r="D119" s="165" t="str">
        <f>IF($A119="","",VLOOKUP($A119,'Annex 2 EHV charges'!$D:$O,4,0))</f>
        <v>BARGOED 33V GEN</v>
      </c>
      <c r="E119" s="170" t="str">
        <f>IFERROR(IF(VLOOKUP($A119,'Annex 2 EHV charges'!$D:$O,9,FALSE)=0,"",VLOOKUP($A119,'Annex 2 EHV charges'!$D:$O,9,FALSE)),"")</f>
        <v/>
      </c>
      <c r="F119" s="171">
        <f>IFERROR(IF(VLOOKUP($A119,'Annex 2 EHV charges'!$D:$O,10,FALSE)=0,"",VLOOKUP($A119,'Annex 2 EHV charges'!$D:$O,10,FALSE)),"")</f>
        <v>401.9</v>
      </c>
      <c r="G119" s="172">
        <f>IFERROR(IF(VLOOKUP($A119,'Annex 2 EHV charges'!$D:$O,11,FALSE)=0,"",VLOOKUP($A119,'Annex 2 EHV charges'!$D:$O,11,FALSE)),"")</f>
        <v>0.05</v>
      </c>
      <c r="H119" s="172">
        <f>IFERROR(IF(VLOOKUP($A119,'Annex 2 EHV charges'!$D:$O,12,FALSE)=0,"",VLOOKUP($A119,'Annex 2 EHV charges'!$D:$O,12,FALSE)),"")</f>
        <v>0.05</v>
      </c>
    </row>
    <row r="120" spans="1:8" ht="25.5" x14ac:dyDescent="0.2">
      <c r="A120" s="166" t="str">
        <f t="array" ref="A120">IFERROR(INDEX('Annex 2 EHV charges'!$D$11:$D$260, MATCH(0, IF(ISBLANK('Annex 2 EHV charges'!$D$11:$D$260),1, COUNTIF(A$4:$A119, 'Annex 2 EHV charges'!$D$11:$D$260)), 0)),"")</f>
        <v>New Export 20</v>
      </c>
      <c r="B120" s="165" t="str">
        <f>IF($A120="","",VLOOKUP($A120,'Annex 2 EHV charges'!$D:$O,2,0))</f>
        <v>New Export 20</v>
      </c>
      <c r="C120" s="166" t="str">
        <f>IF($A120="","",VLOOKUP($A120,'Annex 2 EHV charges'!$D:$O,3,0))</f>
        <v>New Export 20</v>
      </c>
      <c r="D120" s="165" t="str">
        <f>IF($A120="","",VLOOKUP($A120,'Annex 2 EHV charges'!$D:$O,4,0))</f>
        <v>BARRY DOCK 33kV GEN</v>
      </c>
      <c r="E120" s="170" t="str">
        <f>IFERROR(IF(VLOOKUP($A120,'Annex 2 EHV charges'!$D:$O,9,FALSE)=0,"",VLOOKUP($A120,'Annex 2 EHV charges'!$D:$O,9,FALSE)),"")</f>
        <v/>
      </c>
      <c r="F120" s="171">
        <f>IFERROR(IF(VLOOKUP($A120,'Annex 2 EHV charges'!$D:$O,10,FALSE)=0,"",VLOOKUP($A120,'Annex 2 EHV charges'!$D:$O,10,FALSE)),"")</f>
        <v>1172.05</v>
      </c>
      <c r="G120" s="172">
        <f>IFERROR(IF(VLOOKUP($A120,'Annex 2 EHV charges'!$D:$O,11,FALSE)=0,"",VLOOKUP($A120,'Annex 2 EHV charges'!$D:$O,11,FALSE)),"")</f>
        <v>0.05</v>
      </c>
      <c r="H120" s="172">
        <f>IFERROR(IF(VLOOKUP($A120,'Annex 2 EHV charges'!$D:$O,12,FALSE)=0,"",VLOOKUP($A120,'Annex 2 EHV charges'!$D:$O,12,FALSE)),"")</f>
        <v>0.05</v>
      </c>
    </row>
    <row r="121" spans="1:8" ht="25.5" x14ac:dyDescent="0.2">
      <c r="A121" s="166" t="str">
        <f t="array" ref="A121">IFERROR(INDEX('Annex 2 EHV charges'!$D$11:$D$260, MATCH(0, IF(ISBLANK('Annex 2 EHV charges'!$D$11:$D$260),1, COUNTIF(A$4:$A120, 'Annex 2 EHV charges'!$D$11:$D$260)), 0)),"")</f>
        <v>New Export 21</v>
      </c>
      <c r="B121" s="165" t="str">
        <f>IF($A121="","",VLOOKUP($A121,'Annex 2 EHV charges'!$D:$O,2,0))</f>
        <v>New Export 21</v>
      </c>
      <c r="C121" s="166" t="str">
        <f>IF($A121="","",VLOOKUP($A121,'Annex 2 EHV charges'!$D:$O,3,0))</f>
        <v>New Export 21</v>
      </c>
      <c r="D121" s="165" t="str">
        <f>IF($A121="","",VLOOKUP($A121,'Annex 2 EHV charges'!$D:$O,4,0))</f>
        <v>BESTWAY STOR 33kV GEN</v>
      </c>
      <c r="E121" s="170">
        <f>IFERROR(IF(VLOOKUP($A121,'Annex 2 EHV charges'!$D:$O,9,FALSE)=0,"",VLOOKUP($A121,'Annex 2 EHV charges'!$D:$O,9,FALSE)),"")</f>
        <v>-0.20599999999999999</v>
      </c>
      <c r="F121" s="171">
        <f>IFERROR(IF(VLOOKUP($A121,'Annex 2 EHV charges'!$D:$O,10,FALSE)=0,"",VLOOKUP($A121,'Annex 2 EHV charges'!$D:$O,10,FALSE)),"")</f>
        <v>1305.51</v>
      </c>
      <c r="G121" s="172">
        <f>IFERROR(IF(VLOOKUP($A121,'Annex 2 EHV charges'!$D:$O,11,FALSE)=0,"",VLOOKUP($A121,'Annex 2 EHV charges'!$D:$O,11,FALSE)),"")</f>
        <v>0.05</v>
      </c>
      <c r="H121" s="172">
        <f>IFERROR(IF(VLOOKUP($A121,'Annex 2 EHV charges'!$D:$O,12,FALSE)=0,"",VLOOKUP($A121,'Annex 2 EHV charges'!$D:$O,12,FALSE)),"")</f>
        <v>0.05</v>
      </c>
    </row>
    <row r="122" spans="1:8" ht="25.5" x14ac:dyDescent="0.2">
      <c r="A122" s="166" t="str">
        <f t="array" ref="A122">IFERROR(INDEX('Annex 2 EHV charges'!$D$11:$D$260, MATCH(0, IF(ISBLANK('Annex 2 EHV charges'!$D$11:$D$260),1, COUNTIF(A$4:$A121, 'Annex 2 EHV charges'!$D$11:$D$260)), 0)),"")</f>
        <v>New Export 22</v>
      </c>
      <c r="B122" s="165" t="str">
        <f>IF($A122="","",VLOOKUP($A122,'Annex 2 EHV charges'!$D:$O,2,0))</f>
        <v>New Export 22</v>
      </c>
      <c r="C122" s="166" t="str">
        <f>IF($A122="","",VLOOKUP($A122,'Annex 2 EHV charges'!$D:$O,3,0))</f>
        <v>New Export 22</v>
      </c>
      <c r="D122" s="165" t="str">
        <f>IF($A122="","",VLOOKUP($A122,'Annex 2 EHV charges'!$D:$O,4,0))</f>
        <v>BLAEN BOWI PV 33kV GEN</v>
      </c>
      <c r="E122" s="170" t="str">
        <f>IFERROR(IF(VLOOKUP($A122,'Annex 2 EHV charges'!$D:$O,9,FALSE)=0,"",VLOOKUP($A122,'Annex 2 EHV charges'!$D:$O,9,FALSE)),"")</f>
        <v/>
      </c>
      <c r="F122" s="171">
        <f>IFERROR(IF(VLOOKUP($A122,'Annex 2 EHV charges'!$D:$O,10,FALSE)=0,"",VLOOKUP($A122,'Annex 2 EHV charges'!$D:$O,10,FALSE)),"")</f>
        <v>1297.45</v>
      </c>
      <c r="G122" s="172">
        <f>IFERROR(IF(VLOOKUP($A122,'Annex 2 EHV charges'!$D:$O,11,FALSE)=0,"",VLOOKUP($A122,'Annex 2 EHV charges'!$D:$O,11,FALSE)),"")</f>
        <v>0.05</v>
      </c>
      <c r="H122" s="172">
        <f>IFERROR(IF(VLOOKUP($A122,'Annex 2 EHV charges'!$D:$O,12,FALSE)=0,"",VLOOKUP($A122,'Annex 2 EHV charges'!$D:$O,12,FALSE)),"")</f>
        <v>0.05</v>
      </c>
    </row>
    <row r="123" spans="1:8" ht="25.5" x14ac:dyDescent="0.2">
      <c r="A123" s="166" t="str">
        <f t="array" ref="A123">IFERROR(INDEX('Annex 2 EHV charges'!$D$11:$D$260, MATCH(0, IF(ISBLANK('Annex 2 EHV charges'!$D$11:$D$260),1, COUNTIF(A$4:$A122, 'Annex 2 EHV charges'!$D$11:$D$260)), 0)),"")</f>
        <v>New Export 23</v>
      </c>
      <c r="B123" s="165" t="str">
        <f>IF($A123="","",VLOOKUP($A123,'Annex 2 EHV charges'!$D:$O,2,0))</f>
        <v>New Export 23</v>
      </c>
      <c r="C123" s="166" t="str">
        <f>IF($A123="","",VLOOKUP($A123,'Annex 2 EHV charges'!$D:$O,3,0))</f>
        <v>New Export 23</v>
      </c>
      <c r="D123" s="165" t="str">
        <f>IF($A123="","",VLOOKUP($A123,'Annex 2 EHV charges'!$D:$O,4,0))</f>
        <v>BLAENGWAWR 33kV GEN</v>
      </c>
      <c r="E123" s="170" t="str">
        <f>IFERROR(IF(VLOOKUP($A123,'Annex 2 EHV charges'!$D:$O,9,FALSE)=0,"",VLOOKUP($A123,'Annex 2 EHV charges'!$D:$O,9,FALSE)),"")</f>
        <v/>
      </c>
      <c r="F123" s="171">
        <f>IFERROR(IF(VLOOKUP($A123,'Annex 2 EHV charges'!$D:$O,10,FALSE)=0,"",VLOOKUP($A123,'Annex 2 EHV charges'!$D:$O,10,FALSE)),"")</f>
        <v>4480.6899999999996</v>
      </c>
      <c r="G123" s="172">
        <f>IFERROR(IF(VLOOKUP($A123,'Annex 2 EHV charges'!$D:$O,11,FALSE)=0,"",VLOOKUP($A123,'Annex 2 EHV charges'!$D:$O,11,FALSE)),"")</f>
        <v>0.05</v>
      </c>
      <c r="H123" s="172">
        <f>IFERROR(IF(VLOOKUP($A123,'Annex 2 EHV charges'!$D:$O,12,FALSE)=0,"",VLOOKUP($A123,'Annex 2 EHV charges'!$D:$O,12,FALSE)),"")</f>
        <v>0.05</v>
      </c>
    </row>
    <row r="124" spans="1:8" ht="25.5" x14ac:dyDescent="0.2">
      <c r="A124" s="166" t="str">
        <f t="array" ref="A124">IFERROR(INDEX('Annex 2 EHV charges'!$D$11:$D$260, MATCH(0, IF(ISBLANK('Annex 2 EHV charges'!$D$11:$D$260),1, COUNTIF(A$4:$A123, 'Annex 2 EHV charges'!$D$11:$D$260)), 0)),"")</f>
        <v>New Export 24</v>
      </c>
      <c r="B124" s="165" t="str">
        <f>IF($A124="","",VLOOKUP($A124,'Annex 2 EHV charges'!$D:$O,2,0))</f>
        <v>New Export 24</v>
      </c>
      <c r="C124" s="166" t="str">
        <f>IF($A124="","",VLOOKUP($A124,'Annex 2 EHV charges'!$D:$O,3,0))</f>
        <v>New Export 24</v>
      </c>
      <c r="D124" s="165" t="str">
        <f>IF($A124="","",VLOOKUP($A124,'Annex 2 EHV charges'!$D:$O,4,0))</f>
        <v>BRITISH ENERGY 33kV GEN #2</v>
      </c>
      <c r="E124" s="170">
        <f>IFERROR(IF(VLOOKUP($A124,'Annex 2 EHV charges'!$D:$O,9,FALSE)=0,"",VLOOKUP($A124,'Annex 2 EHV charges'!$D:$O,9,FALSE)),"")</f>
        <v>-0.10100000000000001</v>
      </c>
      <c r="F124" s="171" t="str">
        <f>IFERROR(IF(VLOOKUP($A124,'Annex 2 EHV charges'!$D:$O,10,FALSE)=0,"",VLOOKUP($A124,'Annex 2 EHV charges'!$D:$O,10,FALSE)),"")</f>
        <v/>
      </c>
      <c r="G124" s="172">
        <f>IFERROR(IF(VLOOKUP($A124,'Annex 2 EHV charges'!$D:$O,11,FALSE)=0,"",VLOOKUP($A124,'Annex 2 EHV charges'!$D:$O,11,FALSE)),"")</f>
        <v>0.05</v>
      </c>
      <c r="H124" s="172">
        <f>IFERROR(IF(VLOOKUP($A124,'Annex 2 EHV charges'!$D:$O,12,FALSE)=0,"",VLOOKUP($A124,'Annex 2 EHV charges'!$D:$O,12,FALSE)),"")</f>
        <v>0.05</v>
      </c>
    </row>
    <row r="125" spans="1:8" ht="25.5" x14ac:dyDescent="0.2">
      <c r="A125" s="166" t="str">
        <f t="array" ref="A125">IFERROR(INDEX('Annex 2 EHV charges'!$D$11:$D$260, MATCH(0, IF(ISBLANK('Annex 2 EHV charges'!$D$11:$D$260),1, COUNTIF(A$4:$A124, 'Annex 2 EHV charges'!$D$11:$D$260)), 0)),"")</f>
        <v>New Export 25</v>
      </c>
      <c r="B125" s="165" t="str">
        <f>IF($A125="","",VLOOKUP($A125,'Annex 2 EHV charges'!$D:$O,2,0))</f>
        <v>New Export 25</v>
      </c>
      <c r="C125" s="166" t="str">
        <f>IF($A125="","",VLOOKUP($A125,'Annex 2 EHV charges'!$D:$O,3,0))</f>
        <v>New Export 25</v>
      </c>
      <c r="D125" s="165" t="str">
        <f>IF($A125="","",VLOOKUP($A125,'Annex 2 EHV charges'!$D:$O,4,0))</f>
        <v>BRITON FERRY STOR 33kV GEN #2</v>
      </c>
      <c r="E125" s="170">
        <f>IFERROR(IF(VLOOKUP($A125,'Annex 2 EHV charges'!$D:$O,9,FALSE)=0,"",VLOOKUP($A125,'Annex 2 EHV charges'!$D:$O,9,FALSE)),"")</f>
        <v>-0.114</v>
      </c>
      <c r="F125" s="171" t="str">
        <f>IFERROR(IF(VLOOKUP($A125,'Annex 2 EHV charges'!$D:$O,10,FALSE)=0,"",VLOOKUP($A125,'Annex 2 EHV charges'!$D:$O,10,FALSE)),"")</f>
        <v/>
      </c>
      <c r="G125" s="172">
        <f>IFERROR(IF(VLOOKUP($A125,'Annex 2 EHV charges'!$D:$O,11,FALSE)=0,"",VLOOKUP($A125,'Annex 2 EHV charges'!$D:$O,11,FALSE)),"")</f>
        <v>0.05</v>
      </c>
      <c r="H125" s="172">
        <f>IFERROR(IF(VLOOKUP($A125,'Annex 2 EHV charges'!$D:$O,12,FALSE)=0,"",VLOOKUP($A125,'Annex 2 EHV charges'!$D:$O,12,FALSE)),"")</f>
        <v>0.05</v>
      </c>
    </row>
    <row r="126" spans="1:8" ht="25.5" x14ac:dyDescent="0.2">
      <c r="A126" s="166" t="str">
        <f t="array" ref="A126">IFERROR(INDEX('Annex 2 EHV charges'!$D$11:$D$260, MATCH(0, IF(ISBLANK('Annex 2 EHV charges'!$D$11:$D$260),1, COUNTIF(A$4:$A125, 'Annex 2 EHV charges'!$D$11:$D$260)), 0)),"")</f>
        <v>New Export 26</v>
      </c>
      <c r="B126" s="165" t="str">
        <f>IF($A126="","",VLOOKUP($A126,'Annex 2 EHV charges'!$D:$O,2,0))</f>
        <v>New Export 26</v>
      </c>
      <c r="C126" s="166" t="str">
        <f>IF($A126="","",VLOOKUP($A126,'Annex 2 EHV charges'!$D:$O,3,0))</f>
        <v>New Export 26</v>
      </c>
      <c r="D126" s="165" t="str">
        <f>IF($A126="","",VLOOKUP($A126,'Annex 2 EHV charges'!$D:$O,4,0))</f>
        <v>BRYN HENLLYS 33kV GEN</v>
      </c>
      <c r="E126" s="170" t="str">
        <f>IFERROR(IF(VLOOKUP($A126,'Annex 2 EHV charges'!$D:$O,9,FALSE)=0,"",VLOOKUP($A126,'Annex 2 EHV charges'!$D:$O,9,FALSE)),"")</f>
        <v/>
      </c>
      <c r="F126" s="171">
        <f>IFERROR(IF(VLOOKUP($A126,'Annex 2 EHV charges'!$D:$O,10,FALSE)=0,"",VLOOKUP($A126,'Annex 2 EHV charges'!$D:$O,10,FALSE)),"")</f>
        <v>2196.09</v>
      </c>
      <c r="G126" s="172">
        <f>IFERROR(IF(VLOOKUP($A126,'Annex 2 EHV charges'!$D:$O,11,FALSE)=0,"",VLOOKUP($A126,'Annex 2 EHV charges'!$D:$O,11,FALSE)),"")</f>
        <v>0.05</v>
      </c>
      <c r="H126" s="172">
        <f>IFERROR(IF(VLOOKUP($A126,'Annex 2 EHV charges'!$D:$O,12,FALSE)=0,"",VLOOKUP($A126,'Annex 2 EHV charges'!$D:$O,12,FALSE)),"")</f>
        <v>0.05</v>
      </c>
    </row>
    <row r="127" spans="1:8" ht="25.5" x14ac:dyDescent="0.2">
      <c r="A127" s="166" t="str">
        <f t="array" ref="A127">IFERROR(INDEX('Annex 2 EHV charges'!$D$11:$D$260, MATCH(0, IF(ISBLANK('Annex 2 EHV charges'!$D$11:$D$260),1, COUNTIF(A$4:$A126, 'Annex 2 EHV charges'!$D$11:$D$260)), 0)),"")</f>
        <v>New Export 27</v>
      </c>
      <c r="B127" s="165" t="str">
        <f>IF($A127="","",VLOOKUP($A127,'Annex 2 EHV charges'!$D:$O,2,0))</f>
        <v>New Export 27</v>
      </c>
      <c r="C127" s="166" t="str">
        <f>IF($A127="","",VLOOKUP($A127,'Annex 2 EHV charges'!$D:$O,3,0))</f>
        <v>New Export 27</v>
      </c>
      <c r="D127" s="165" t="str">
        <f>IF($A127="","",VLOOKUP($A127,'Annex 2 EHV charges'!$D:$O,4,0))</f>
        <v>CASTELL DDU 33kV GEN</v>
      </c>
      <c r="E127" s="170" t="str">
        <f>IFERROR(IF(VLOOKUP($A127,'Annex 2 EHV charges'!$D:$O,9,FALSE)=0,"",VLOOKUP($A127,'Annex 2 EHV charges'!$D:$O,9,FALSE)),"")</f>
        <v/>
      </c>
      <c r="F127" s="171">
        <f>IFERROR(IF(VLOOKUP($A127,'Annex 2 EHV charges'!$D:$O,10,FALSE)=0,"",VLOOKUP($A127,'Annex 2 EHV charges'!$D:$O,10,FALSE)),"")</f>
        <v>470.46</v>
      </c>
      <c r="G127" s="172">
        <f>IFERROR(IF(VLOOKUP($A127,'Annex 2 EHV charges'!$D:$O,11,FALSE)=0,"",VLOOKUP($A127,'Annex 2 EHV charges'!$D:$O,11,FALSE)),"")</f>
        <v>0.05</v>
      </c>
      <c r="H127" s="172">
        <f>IFERROR(IF(VLOOKUP($A127,'Annex 2 EHV charges'!$D:$O,12,FALSE)=0,"",VLOOKUP($A127,'Annex 2 EHV charges'!$D:$O,12,FALSE)),"")</f>
        <v>0.05</v>
      </c>
    </row>
    <row r="128" spans="1:8" ht="25.5" x14ac:dyDescent="0.2">
      <c r="A128" s="166" t="str">
        <f t="array" ref="A128">IFERROR(INDEX('Annex 2 EHV charges'!$D$11:$D$260, MATCH(0, IF(ISBLANK('Annex 2 EHV charges'!$D$11:$D$260),1, COUNTIF(A$4:$A127, 'Annex 2 EHV charges'!$D$11:$D$260)), 0)),"")</f>
        <v>New Export 28</v>
      </c>
      <c r="B128" s="165" t="str">
        <f>IF($A128="","",VLOOKUP($A128,'Annex 2 EHV charges'!$D:$O,2,0))</f>
        <v>New Export 28</v>
      </c>
      <c r="C128" s="166" t="str">
        <f>IF($A128="","",VLOOKUP($A128,'Annex 2 EHV charges'!$D:$O,3,0))</f>
        <v>New Export 28</v>
      </c>
      <c r="D128" s="165" t="str">
        <f>IF($A128="","",VLOOKUP($A128,'Annex 2 EHV charges'!$D:$O,4,0))</f>
        <v>CEFN  CRIBWR 33kV GEN</v>
      </c>
      <c r="E128" s="170" t="str">
        <f>IFERROR(IF(VLOOKUP($A128,'Annex 2 EHV charges'!$D:$O,9,FALSE)=0,"",VLOOKUP($A128,'Annex 2 EHV charges'!$D:$O,9,FALSE)),"")</f>
        <v/>
      </c>
      <c r="F128" s="171">
        <f>IFERROR(IF(VLOOKUP($A128,'Annex 2 EHV charges'!$D:$O,10,FALSE)=0,"",VLOOKUP($A128,'Annex 2 EHV charges'!$D:$O,10,FALSE)),"")</f>
        <v>2378.91</v>
      </c>
      <c r="G128" s="172">
        <f>IFERROR(IF(VLOOKUP($A128,'Annex 2 EHV charges'!$D:$O,11,FALSE)=0,"",VLOOKUP($A128,'Annex 2 EHV charges'!$D:$O,11,FALSE)),"")</f>
        <v>0.05</v>
      </c>
      <c r="H128" s="172">
        <f>IFERROR(IF(VLOOKUP($A128,'Annex 2 EHV charges'!$D:$O,12,FALSE)=0,"",VLOOKUP($A128,'Annex 2 EHV charges'!$D:$O,12,FALSE)),"")</f>
        <v>0.05</v>
      </c>
    </row>
    <row r="129" spans="1:8" ht="25.5" x14ac:dyDescent="0.2">
      <c r="A129" s="166" t="str">
        <f t="array" ref="A129">IFERROR(INDEX('Annex 2 EHV charges'!$D$11:$D$260, MATCH(0, IF(ISBLANK('Annex 2 EHV charges'!$D$11:$D$260),1, COUNTIF(A$4:$A128, 'Annex 2 EHV charges'!$D$11:$D$260)), 0)),"")</f>
        <v>New Export 29</v>
      </c>
      <c r="B129" s="165" t="str">
        <f>IF($A129="","",VLOOKUP($A129,'Annex 2 EHV charges'!$D:$O,2,0))</f>
        <v>New Export 29</v>
      </c>
      <c r="C129" s="166" t="str">
        <f>IF($A129="","",VLOOKUP($A129,'Annex 2 EHV charges'!$D:$O,3,0))</f>
        <v>New Export 29</v>
      </c>
      <c r="D129" s="165" t="str">
        <f>IF($A129="","",VLOOKUP($A129,'Annex 2 EHV charges'!$D:$O,4,0))</f>
        <v>COCKETT VALLEY 33kV GEN</v>
      </c>
      <c r="E129" s="170" t="str">
        <f>IFERROR(IF(VLOOKUP($A129,'Annex 2 EHV charges'!$D:$O,9,FALSE)=0,"",VLOOKUP($A129,'Annex 2 EHV charges'!$D:$O,9,FALSE)),"")</f>
        <v/>
      </c>
      <c r="F129" s="171">
        <f>IFERROR(IF(VLOOKUP($A129,'Annex 2 EHV charges'!$D:$O,10,FALSE)=0,"",VLOOKUP($A129,'Annex 2 EHV charges'!$D:$O,10,FALSE)),"")</f>
        <v>683.03</v>
      </c>
      <c r="G129" s="172">
        <f>IFERROR(IF(VLOOKUP($A129,'Annex 2 EHV charges'!$D:$O,11,FALSE)=0,"",VLOOKUP($A129,'Annex 2 EHV charges'!$D:$O,11,FALSE)),"")</f>
        <v>0.05</v>
      </c>
      <c r="H129" s="172">
        <f>IFERROR(IF(VLOOKUP($A129,'Annex 2 EHV charges'!$D:$O,12,FALSE)=0,"",VLOOKUP($A129,'Annex 2 EHV charges'!$D:$O,12,FALSE)),"")</f>
        <v>0.05</v>
      </c>
    </row>
    <row r="130" spans="1:8" ht="25.5" x14ac:dyDescent="0.2">
      <c r="A130" s="166" t="str">
        <f t="array" ref="A130">IFERROR(INDEX('Annex 2 EHV charges'!$D$11:$D$260, MATCH(0, IF(ISBLANK('Annex 2 EHV charges'!$D$11:$D$260),1, COUNTIF(A$4:$A129, 'Annex 2 EHV charges'!$D$11:$D$260)), 0)),"")</f>
        <v>New Export 30</v>
      </c>
      <c r="B130" s="165" t="str">
        <f>IF($A130="","",VLOOKUP($A130,'Annex 2 EHV charges'!$D:$O,2,0))</f>
        <v>New Export 30</v>
      </c>
      <c r="C130" s="166" t="str">
        <f>IF($A130="","",VLOOKUP($A130,'Annex 2 EHV charges'!$D:$O,3,0))</f>
        <v>New Export 30</v>
      </c>
      <c r="D130" s="165" t="str">
        <f>IF($A130="","",VLOOKUP($A130,'Annex 2 EHV charges'!$D:$O,4,0))</f>
        <v>COITY RD STOR 33kV GEN</v>
      </c>
      <c r="E130" s="170">
        <f>IFERROR(IF(VLOOKUP($A130,'Annex 2 EHV charges'!$D:$O,9,FALSE)=0,"",VLOOKUP($A130,'Annex 2 EHV charges'!$D:$O,9,FALSE)),"")</f>
        <v>-2.3769999999999998</v>
      </c>
      <c r="F130" s="171">
        <f>IFERROR(IF(VLOOKUP($A130,'Annex 2 EHV charges'!$D:$O,10,FALSE)=0,"",VLOOKUP($A130,'Annex 2 EHV charges'!$D:$O,10,FALSE)),"")</f>
        <v>727.98</v>
      </c>
      <c r="G130" s="172">
        <f>IFERROR(IF(VLOOKUP($A130,'Annex 2 EHV charges'!$D:$O,11,FALSE)=0,"",VLOOKUP($A130,'Annex 2 EHV charges'!$D:$O,11,FALSE)),"")</f>
        <v>0.05</v>
      </c>
      <c r="H130" s="172">
        <f>IFERROR(IF(VLOOKUP($A130,'Annex 2 EHV charges'!$D:$O,12,FALSE)=0,"",VLOOKUP($A130,'Annex 2 EHV charges'!$D:$O,12,FALSE)),"")</f>
        <v>0.05</v>
      </c>
    </row>
    <row r="131" spans="1:8" ht="25.5" x14ac:dyDescent="0.2">
      <c r="A131" s="166" t="str">
        <f t="array" ref="A131">IFERROR(INDEX('Annex 2 EHV charges'!$D$11:$D$260, MATCH(0, IF(ISBLANK('Annex 2 EHV charges'!$D$11:$D$260),1, COUNTIF(A$4:$A130, 'Annex 2 EHV charges'!$D$11:$D$260)), 0)),"")</f>
        <v>New Export 31</v>
      </c>
      <c r="B131" s="165" t="str">
        <f>IF($A131="","",VLOOKUP($A131,'Annex 2 EHV charges'!$D:$O,2,0))</f>
        <v>New Export 31</v>
      </c>
      <c r="C131" s="166" t="str">
        <f>IF($A131="","",VLOOKUP($A131,'Annex 2 EHV charges'!$D:$O,3,0))</f>
        <v>New Export 31</v>
      </c>
      <c r="D131" s="165" t="str">
        <f>IF($A131="","",VLOOKUP($A131,'Annex 2 EHV charges'!$D:$O,4,0))</f>
        <v>CRUMLIN 33kV GEN</v>
      </c>
      <c r="E131" s="170">
        <f>IFERROR(IF(VLOOKUP($A131,'Annex 2 EHV charges'!$D:$O,9,FALSE)=0,"",VLOOKUP($A131,'Annex 2 EHV charges'!$D:$O,9,FALSE)),"")</f>
        <v>-6.4000000000000001E-2</v>
      </c>
      <c r="F131" s="171">
        <f>IFERROR(IF(VLOOKUP($A131,'Annex 2 EHV charges'!$D:$O,10,FALSE)=0,"",VLOOKUP($A131,'Annex 2 EHV charges'!$D:$O,10,FALSE)),"")</f>
        <v>800.16</v>
      </c>
      <c r="G131" s="172">
        <f>IFERROR(IF(VLOOKUP($A131,'Annex 2 EHV charges'!$D:$O,11,FALSE)=0,"",VLOOKUP($A131,'Annex 2 EHV charges'!$D:$O,11,FALSE)),"")</f>
        <v>0.05</v>
      </c>
      <c r="H131" s="172">
        <f>IFERROR(IF(VLOOKUP($A131,'Annex 2 EHV charges'!$D:$O,12,FALSE)=0,"",VLOOKUP($A131,'Annex 2 EHV charges'!$D:$O,12,FALSE)),"")</f>
        <v>0.05</v>
      </c>
    </row>
    <row r="132" spans="1:8" ht="25.5" x14ac:dyDescent="0.2">
      <c r="A132" s="166" t="str">
        <f t="array" ref="A132">IFERROR(INDEX('Annex 2 EHV charges'!$D$11:$D$260, MATCH(0, IF(ISBLANK('Annex 2 EHV charges'!$D$11:$D$260),1, COUNTIF(A$4:$A131, 'Annex 2 EHV charges'!$D$11:$D$260)), 0)),"")</f>
        <v>New Export 32</v>
      </c>
      <c r="B132" s="165" t="str">
        <f>IF($A132="","",VLOOKUP($A132,'Annex 2 EHV charges'!$D:$O,2,0))</f>
        <v>New Export 32</v>
      </c>
      <c r="C132" s="166" t="str">
        <f>IF($A132="","",VLOOKUP($A132,'Annex 2 EHV charges'!$D:$O,3,0))</f>
        <v>New Export 32</v>
      </c>
      <c r="D132" s="165" t="str">
        <f>IF($A132="","",VLOOKUP($A132,'Annex 2 EHV charges'!$D:$O,4,0))</f>
        <v>DERWYN FM 33kV GEN</v>
      </c>
      <c r="E132" s="170" t="str">
        <f>IFERROR(IF(VLOOKUP($A132,'Annex 2 EHV charges'!$D:$O,9,FALSE)=0,"",VLOOKUP($A132,'Annex 2 EHV charges'!$D:$O,9,FALSE)),"")</f>
        <v/>
      </c>
      <c r="F132" s="171">
        <f>IFERROR(IF(VLOOKUP($A132,'Annex 2 EHV charges'!$D:$O,10,FALSE)=0,"",VLOOKUP($A132,'Annex 2 EHV charges'!$D:$O,10,FALSE)),"")</f>
        <v>634.87</v>
      </c>
      <c r="G132" s="172">
        <f>IFERROR(IF(VLOOKUP($A132,'Annex 2 EHV charges'!$D:$O,11,FALSE)=0,"",VLOOKUP($A132,'Annex 2 EHV charges'!$D:$O,11,FALSE)),"")</f>
        <v>0.05</v>
      </c>
      <c r="H132" s="172">
        <f>IFERROR(IF(VLOOKUP($A132,'Annex 2 EHV charges'!$D:$O,12,FALSE)=0,"",VLOOKUP($A132,'Annex 2 EHV charges'!$D:$O,12,FALSE)),"")</f>
        <v>0.05</v>
      </c>
    </row>
    <row r="133" spans="1:8" ht="25.5" x14ac:dyDescent="0.2">
      <c r="A133" s="166" t="str">
        <f t="array" ref="A133">IFERROR(INDEX('Annex 2 EHV charges'!$D$11:$D$260, MATCH(0, IF(ISBLANK('Annex 2 EHV charges'!$D$11:$D$260),1, COUNTIF(A$4:$A132, 'Annex 2 EHV charges'!$D$11:$D$260)), 0)),"")</f>
        <v>New Export 33</v>
      </c>
      <c r="B133" s="165" t="str">
        <f>IF($A133="","",VLOOKUP($A133,'Annex 2 EHV charges'!$D:$O,2,0))</f>
        <v>New Export 33</v>
      </c>
      <c r="C133" s="166" t="str">
        <f>IF($A133="","",VLOOKUP($A133,'Annex 2 EHV charges'!$D:$O,3,0))</f>
        <v>New Export 33</v>
      </c>
      <c r="D133" s="165" t="str">
        <f>IF($A133="","",VLOOKUP($A133,'Annex 2 EHV charges'!$D:$O,4,0))</f>
        <v>DOWLAIS STOR 33kV GEN #2</v>
      </c>
      <c r="E133" s="170">
        <f>IFERROR(IF(VLOOKUP($A133,'Annex 2 EHV charges'!$D:$O,9,FALSE)=0,"",VLOOKUP($A133,'Annex 2 EHV charges'!$D:$O,9,FALSE)),"")</f>
        <v>-0.83799999999999997</v>
      </c>
      <c r="F133" s="171" t="str">
        <f>IFERROR(IF(VLOOKUP($A133,'Annex 2 EHV charges'!$D:$O,10,FALSE)=0,"",VLOOKUP($A133,'Annex 2 EHV charges'!$D:$O,10,FALSE)),"")</f>
        <v/>
      </c>
      <c r="G133" s="172">
        <f>IFERROR(IF(VLOOKUP($A133,'Annex 2 EHV charges'!$D:$O,11,FALSE)=0,"",VLOOKUP($A133,'Annex 2 EHV charges'!$D:$O,11,FALSE)),"")</f>
        <v>0.05</v>
      </c>
      <c r="H133" s="172">
        <f>IFERROR(IF(VLOOKUP($A133,'Annex 2 EHV charges'!$D:$O,12,FALSE)=0,"",VLOOKUP($A133,'Annex 2 EHV charges'!$D:$O,12,FALSE)),"")</f>
        <v>0.05</v>
      </c>
    </row>
    <row r="134" spans="1:8" ht="25.5" x14ac:dyDescent="0.2">
      <c r="A134" s="166" t="str">
        <f t="array" ref="A134">IFERROR(INDEX('Annex 2 EHV charges'!$D$11:$D$260, MATCH(0, IF(ISBLANK('Annex 2 EHV charges'!$D$11:$D$260),1, COUNTIF(A$4:$A133, 'Annex 2 EHV charges'!$D$11:$D$260)), 0)),"")</f>
        <v>New Export 34</v>
      </c>
      <c r="B134" s="165" t="str">
        <f>IF($A134="","",VLOOKUP($A134,'Annex 2 EHV charges'!$D:$O,2,0))</f>
        <v>New Export 34</v>
      </c>
      <c r="C134" s="166" t="str">
        <f>IF($A134="","",VLOOKUP($A134,'Annex 2 EHV charges'!$D:$O,3,0))</f>
        <v>New Export 34</v>
      </c>
      <c r="D134" s="165" t="str">
        <f>IF($A134="","",VLOOKUP($A134,'Annex 2 EHV charges'!$D:$O,4,0))</f>
        <v>HIRWAUN GE 33kV GEN</v>
      </c>
      <c r="E134" s="170">
        <f>IFERROR(IF(VLOOKUP($A134,'Annex 2 EHV charges'!$D:$O,9,FALSE)=0,"",VLOOKUP($A134,'Annex 2 EHV charges'!$D:$O,9,FALSE)),"")</f>
        <v>-0.13200000000000001</v>
      </c>
      <c r="F134" s="171">
        <f>IFERROR(IF(VLOOKUP($A134,'Annex 2 EHV charges'!$D:$O,10,FALSE)=0,"",VLOOKUP($A134,'Annex 2 EHV charges'!$D:$O,10,FALSE)),"")</f>
        <v>642.95000000000005</v>
      </c>
      <c r="G134" s="172">
        <f>IFERROR(IF(VLOOKUP($A134,'Annex 2 EHV charges'!$D:$O,11,FALSE)=0,"",VLOOKUP($A134,'Annex 2 EHV charges'!$D:$O,11,FALSE)),"")</f>
        <v>0.05</v>
      </c>
      <c r="H134" s="172">
        <f>IFERROR(IF(VLOOKUP($A134,'Annex 2 EHV charges'!$D:$O,12,FALSE)=0,"",VLOOKUP($A134,'Annex 2 EHV charges'!$D:$O,12,FALSE)),"")</f>
        <v>0.05</v>
      </c>
    </row>
    <row r="135" spans="1:8" ht="25.5" x14ac:dyDescent="0.2">
      <c r="A135" s="166" t="str">
        <f t="array" ref="A135">IFERROR(INDEX('Annex 2 EHV charges'!$D$11:$D$260, MATCH(0, IF(ISBLANK('Annex 2 EHV charges'!$D$11:$D$260),1, COUNTIF(A$4:$A134, 'Annex 2 EHV charges'!$D$11:$D$260)), 0)),"")</f>
        <v>New Export 35</v>
      </c>
      <c r="B135" s="165" t="str">
        <f>IF($A135="","",VLOOKUP($A135,'Annex 2 EHV charges'!$D:$O,2,0))</f>
        <v>New Export 35</v>
      </c>
      <c r="C135" s="166" t="str">
        <f>IF($A135="","",VLOOKUP($A135,'Annex 2 EHV charges'!$D:$O,3,0))</f>
        <v>New Export 35</v>
      </c>
      <c r="D135" s="165" t="str">
        <f>IF($A135="","",VLOOKUP($A135,'Annex 2 EHV charges'!$D:$O,4,0))</f>
        <v>HOME FM 33kV GEN</v>
      </c>
      <c r="E135" s="170" t="str">
        <f>IFERROR(IF(VLOOKUP($A135,'Annex 2 EHV charges'!$D:$O,9,FALSE)=0,"",VLOOKUP($A135,'Annex 2 EHV charges'!$D:$O,9,FALSE)),"")</f>
        <v/>
      </c>
      <c r="F135" s="171">
        <f>IFERROR(IF(VLOOKUP($A135,'Annex 2 EHV charges'!$D:$O,10,FALSE)=0,"",VLOOKUP($A135,'Annex 2 EHV charges'!$D:$O,10,FALSE)),"")</f>
        <v>1949.57</v>
      </c>
      <c r="G135" s="172">
        <f>IFERROR(IF(VLOOKUP($A135,'Annex 2 EHV charges'!$D:$O,11,FALSE)=0,"",VLOOKUP($A135,'Annex 2 EHV charges'!$D:$O,11,FALSE)),"")</f>
        <v>0.05</v>
      </c>
      <c r="H135" s="172">
        <f>IFERROR(IF(VLOOKUP($A135,'Annex 2 EHV charges'!$D:$O,12,FALSE)=0,"",VLOOKUP($A135,'Annex 2 EHV charges'!$D:$O,12,FALSE)),"")</f>
        <v>0.05</v>
      </c>
    </row>
    <row r="136" spans="1:8" ht="25.5" x14ac:dyDescent="0.2">
      <c r="A136" s="166" t="str">
        <f t="array" ref="A136">IFERROR(INDEX('Annex 2 EHV charges'!$D$11:$D$260, MATCH(0, IF(ISBLANK('Annex 2 EHV charges'!$D$11:$D$260),1, COUNTIF(A$4:$A135, 'Annex 2 EHV charges'!$D$11:$D$260)), 0)),"")</f>
        <v>New Export 36</v>
      </c>
      <c r="B136" s="165" t="str">
        <f>IF($A136="","",VLOOKUP($A136,'Annex 2 EHV charges'!$D:$O,2,0))</f>
        <v>New Export 36</v>
      </c>
      <c r="C136" s="166" t="str">
        <f>IF($A136="","",VLOOKUP($A136,'Annex 2 EHV charges'!$D:$O,3,0))</f>
        <v>New Export 36</v>
      </c>
      <c r="D136" s="165" t="str">
        <f>IF($A136="","",VLOOKUP($A136,'Annex 2 EHV charges'!$D:$O,4,0))</f>
        <v>LLANCADLE 33kV GEN</v>
      </c>
      <c r="E136" s="170" t="str">
        <f>IFERROR(IF(VLOOKUP($A136,'Annex 2 EHV charges'!$D:$O,9,FALSE)=0,"",VLOOKUP($A136,'Annex 2 EHV charges'!$D:$O,9,FALSE)),"")</f>
        <v/>
      </c>
      <c r="F136" s="171">
        <f>IFERROR(IF(VLOOKUP($A136,'Annex 2 EHV charges'!$D:$O,10,FALSE)=0,"",VLOOKUP($A136,'Annex 2 EHV charges'!$D:$O,10,FALSE)),"")</f>
        <v>414.67</v>
      </c>
      <c r="G136" s="172">
        <f>IFERROR(IF(VLOOKUP($A136,'Annex 2 EHV charges'!$D:$O,11,FALSE)=0,"",VLOOKUP($A136,'Annex 2 EHV charges'!$D:$O,11,FALSE)),"")</f>
        <v>0.05</v>
      </c>
      <c r="H136" s="172">
        <f>IFERROR(IF(VLOOKUP($A136,'Annex 2 EHV charges'!$D:$O,12,FALSE)=0,"",VLOOKUP($A136,'Annex 2 EHV charges'!$D:$O,12,FALSE)),"")</f>
        <v>0.05</v>
      </c>
    </row>
    <row r="137" spans="1:8" ht="25.5" x14ac:dyDescent="0.2">
      <c r="A137" s="166" t="str">
        <f t="array" ref="A137">IFERROR(INDEX('Annex 2 EHV charges'!$D$11:$D$260, MATCH(0, IF(ISBLANK('Annex 2 EHV charges'!$D$11:$D$260),1, COUNTIF(A$4:$A136, 'Annex 2 EHV charges'!$D$11:$D$260)), 0)),"")</f>
        <v>New Export 37</v>
      </c>
      <c r="B137" s="165" t="str">
        <f>IF($A137="","",VLOOKUP($A137,'Annex 2 EHV charges'!$D:$O,2,0))</f>
        <v>New Export 37</v>
      </c>
      <c r="C137" s="166" t="str">
        <f>IF($A137="","",VLOOKUP($A137,'Annex 2 EHV charges'!$D:$O,3,0))</f>
        <v>New Export 37</v>
      </c>
      <c r="D137" s="165" t="str">
        <f>IF($A137="","",VLOOKUP($A137,'Annex 2 EHV charges'!$D:$O,4,0))</f>
        <v>LLANWERN FM 132kV GEN</v>
      </c>
      <c r="E137" s="170" t="str">
        <f>IFERROR(IF(VLOOKUP($A137,'Annex 2 EHV charges'!$D:$O,9,FALSE)=0,"",VLOOKUP($A137,'Annex 2 EHV charges'!$D:$O,9,FALSE)),"")</f>
        <v/>
      </c>
      <c r="F137" s="171">
        <f>IFERROR(IF(VLOOKUP($A137,'Annex 2 EHV charges'!$D:$O,10,FALSE)=0,"",VLOOKUP($A137,'Annex 2 EHV charges'!$D:$O,10,FALSE)),"")</f>
        <v>772.66</v>
      </c>
      <c r="G137" s="172">
        <f>IFERROR(IF(VLOOKUP($A137,'Annex 2 EHV charges'!$D:$O,11,FALSE)=0,"",VLOOKUP($A137,'Annex 2 EHV charges'!$D:$O,11,FALSE)),"")</f>
        <v>0.05</v>
      </c>
      <c r="H137" s="172">
        <f>IFERROR(IF(VLOOKUP($A137,'Annex 2 EHV charges'!$D:$O,12,FALSE)=0,"",VLOOKUP($A137,'Annex 2 EHV charges'!$D:$O,12,FALSE)),"")</f>
        <v>0.05</v>
      </c>
    </row>
    <row r="138" spans="1:8" ht="25.5" x14ac:dyDescent="0.2">
      <c r="A138" s="166" t="str">
        <f t="array" ref="A138">IFERROR(INDEX('Annex 2 EHV charges'!$D$11:$D$260, MATCH(0, IF(ISBLANK('Annex 2 EHV charges'!$D$11:$D$260),1, COUNTIF(A$4:$A137, 'Annex 2 EHV charges'!$D$11:$D$260)), 0)),"")</f>
        <v>New Export 38</v>
      </c>
      <c r="B138" s="165" t="str">
        <f>IF($A138="","",VLOOKUP($A138,'Annex 2 EHV charges'!$D:$O,2,0))</f>
        <v>New Export 38</v>
      </c>
      <c r="C138" s="166" t="str">
        <f>IF($A138="","",VLOOKUP($A138,'Annex 2 EHV charges'!$D:$O,3,0))</f>
        <v>New Export 38</v>
      </c>
      <c r="D138" s="165" t="str">
        <f>IF($A138="","",VLOOKUP($A138,'Annex 2 EHV charges'!$D:$O,4,0))</f>
        <v>LLETYMORPHIL 33kV GEN</v>
      </c>
      <c r="E138" s="170" t="str">
        <f>IFERROR(IF(VLOOKUP($A138,'Annex 2 EHV charges'!$D:$O,9,FALSE)=0,"",VLOOKUP($A138,'Annex 2 EHV charges'!$D:$O,9,FALSE)),"")</f>
        <v/>
      </c>
      <c r="F138" s="171">
        <f>IFERROR(IF(VLOOKUP($A138,'Annex 2 EHV charges'!$D:$O,10,FALSE)=0,"",VLOOKUP($A138,'Annex 2 EHV charges'!$D:$O,10,FALSE)),"")</f>
        <v>1173.5</v>
      </c>
      <c r="G138" s="172">
        <f>IFERROR(IF(VLOOKUP($A138,'Annex 2 EHV charges'!$D:$O,11,FALSE)=0,"",VLOOKUP($A138,'Annex 2 EHV charges'!$D:$O,11,FALSE)),"")</f>
        <v>0.05</v>
      </c>
      <c r="H138" s="172">
        <f>IFERROR(IF(VLOOKUP($A138,'Annex 2 EHV charges'!$D:$O,12,FALSE)=0,"",VLOOKUP($A138,'Annex 2 EHV charges'!$D:$O,12,FALSE)),"")</f>
        <v>0.05</v>
      </c>
    </row>
    <row r="139" spans="1:8" ht="25.5" x14ac:dyDescent="0.2">
      <c r="A139" s="166" t="str">
        <f t="array" ref="A139">IFERROR(INDEX('Annex 2 EHV charges'!$D$11:$D$260, MATCH(0, IF(ISBLANK('Annex 2 EHV charges'!$D$11:$D$260),1, COUNTIF(A$4:$A138, 'Annex 2 EHV charges'!$D$11:$D$260)), 0)),"")</f>
        <v>New Export 39</v>
      </c>
      <c r="B139" s="165" t="str">
        <f>IF($A139="","",VLOOKUP($A139,'Annex 2 EHV charges'!$D:$O,2,0))</f>
        <v>New Export 39</v>
      </c>
      <c r="C139" s="166" t="str">
        <f>IF($A139="","",VLOOKUP($A139,'Annex 2 EHV charges'!$D:$O,3,0))</f>
        <v>New Export 39</v>
      </c>
      <c r="D139" s="165" t="str">
        <f>IF($A139="","",VLOOKUP($A139,'Annex 2 EHV charges'!$D:$O,4,0))</f>
        <v>LLYNFI AFON 66kV GEN</v>
      </c>
      <c r="E139" s="170" t="str">
        <f>IFERROR(IF(VLOOKUP($A139,'Annex 2 EHV charges'!$D:$O,9,FALSE)=0,"",VLOOKUP($A139,'Annex 2 EHV charges'!$D:$O,9,FALSE)),"")</f>
        <v/>
      </c>
      <c r="F139" s="171">
        <f>IFERROR(IF(VLOOKUP($A139,'Annex 2 EHV charges'!$D:$O,10,FALSE)=0,"",VLOOKUP($A139,'Annex 2 EHV charges'!$D:$O,10,FALSE)),"")</f>
        <v>156.12</v>
      </c>
      <c r="G139" s="172">
        <f>IFERROR(IF(VLOOKUP($A139,'Annex 2 EHV charges'!$D:$O,11,FALSE)=0,"",VLOOKUP($A139,'Annex 2 EHV charges'!$D:$O,11,FALSE)),"")</f>
        <v>0.05</v>
      </c>
      <c r="H139" s="172">
        <f>IFERROR(IF(VLOOKUP($A139,'Annex 2 EHV charges'!$D:$O,12,FALSE)=0,"",VLOOKUP($A139,'Annex 2 EHV charges'!$D:$O,12,FALSE)),"")</f>
        <v>0.05</v>
      </c>
    </row>
    <row r="140" spans="1:8" ht="25.5" x14ac:dyDescent="0.2">
      <c r="A140" s="166" t="str">
        <f t="array" ref="A140">IFERROR(INDEX('Annex 2 EHV charges'!$D$11:$D$260, MATCH(0, IF(ISBLANK('Annex 2 EHV charges'!$D$11:$D$260),1, COUNTIF(A$4:$A139, 'Annex 2 EHV charges'!$D$11:$D$260)), 0)),"")</f>
        <v>New Export 40</v>
      </c>
      <c r="B140" s="165" t="str">
        <f>IF($A140="","",VLOOKUP($A140,'Annex 2 EHV charges'!$D:$O,2,0))</f>
        <v>New Export 40</v>
      </c>
      <c r="C140" s="166" t="str">
        <f>IF($A140="","",VLOOKUP($A140,'Annex 2 EHV charges'!$D:$O,3,0))</f>
        <v>New Export 40</v>
      </c>
      <c r="D140" s="165" t="str">
        <f>IF($A140="","",VLOOKUP($A140,'Annex 2 EHV charges'!$D:$O,4,0))</f>
        <v>MAESEGLWYS FM 33kV GEN</v>
      </c>
      <c r="E140" s="170" t="str">
        <f>IFERROR(IF(VLOOKUP($A140,'Annex 2 EHV charges'!$D:$O,9,FALSE)=0,"",VLOOKUP($A140,'Annex 2 EHV charges'!$D:$O,9,FALSE)),"")</f>
        <v/>
      </c>
      <c r="F140" s="171">
        <f>IFERROR(IF(VLOOKUP($A140,'Annex 2 EHV charges'!$D:$O,10,FALSE)=0,"",VLOOKUP($A140,'Annex 2 EHV charges'!$D:$O,10,FALSE)),"")</f>
        <v>1387.18</v>
      </c>
      <c r="G140" s="172">
        <f>IFERROR(IF(VLOOKUP($A140,'Annex 2 EHV charges'!$D:$O,11,FALSE)=0,"",VLOOKUP($A140,'Annex 2 EHV charges'!$D:$O,11,FALSE)),"")</f>
        <v>0.05</v>
      </c>
      <c r="H140" s="172">
        <f>IFERROR(IF(VLOOKUP($A140,'Annex 2 EHV charges'!$D:$O,12,FALSE)=0,"",VLOOKUP($A140,'Annex 2 EHV charges'!$D:$O,12,FALSE)),"")</f>
        <v>0.05</v>
      </c>
    </row>
    <row r="141" spans="1:8" ht="25.5" x14ac:dyDescent="0.2">
      <c r="A141" s="166" t="str">
        <f t="array" ref="A141">IFERROR(INDEX('Annex 2 EHV charges'!$D$11:$D$260, MATCH(0, IF(ISBLANK('Annex 2 EHV charges'!$D$11:$D$260),1, COUNTIF(A$4:$A140, 'Annex 2 EHV charges'!$D$11:$D$260)), 0)),"")</f>
        <v>New Export 41</v>
      </c>
      <c r="B141" s="165" t="str">
        <f>IF($A141="","",VLOOKUP($A141,'Annex 2 EHV charges'!$D:$O,2,0))</f>
        <v>New Export 41</v>
      </c>
      <c r="C141" s="166" t="str">
        <f>IF($A141="","",VLOOKUP($A141,'Annex 2 EHV charges'!$D:$O,3,0))</f>
        <v>New Export 41</v>
      </c>
      <c r="D141" s="165" t="str">
        <f>IF($A141="","",VLOOKUP($A141,'Annex 2 EHV charges'!$D:$O,4,0))</f>
        <v>MANMOEL 33kV GEN</v>
      </c>
      <c r="E141" s="170" t="str">
        <f>IFERROR(IF(VLOOKUP($A141,'Annex 2 EHV charges'!$D:$O,9,FALSE)=0,"",VLOOKUP($A141,'Annex 2 EHV charges'!$D:$O,9,FALSE)),"")</f>
        <v/>
      </c>
      <c r="F141" s="171">
        <f>IFERROR(IF(VLOOKUP($A141,'Annex 2 EHV charges'!$D:$O,10,FALSE)=0,"",VLOOKUP($A141,'Annex 2 EHV charges'!$D:$O,10,FALSE)),"")</f>
        <v>831.48</v>
      </c>
      <c r="G141" s="172">
        <f>IFERROR(IF(VLOOKUP($A141,'Annex 2 EHV charges'!$D:$O,11,FALSE)=0,"",VLOOKUP($A141,'Annex 2 EHV charges'!$D:$O,11,FALSE)),"")</f>
        <v>0.05</v>
      </c>
      <c r="H141" s="172">
        <f>IFERROR(IF(VLOOKUP($A141,'Annex 2 EHV charges'!$D:$O,12,FALSE)=0,"",VLOOKUP($A141,'Annex 2 EHV charges'!$D:$O,12,FALSE)),"")</f>
        <v>0.05</v>
      </c>
    </row>
    <row r="142" spans="1:8" ht="25.5" x14ac:dyDescent="0.2">
      <c r="A142" s="166" t="str">
        <f t="array" ref="A142">IFERROR(INDEX('Annex 2 EHV charges'!$D$11:$D$260, MATCH(0, IF(ISBLANK('Annex 2 EHV charges'!$D$11:$D$260),1, COUNTIF(A$4:$A141, 'Annex 2 EHV charges'!$D$11:$D$260)), 0)),"")</f>
        <v>New Export 42</v>
      </c>
      <c r="B142" s="165" t="str">
        <f>IF($A142="","",VLOOKUP($A142,'Annex 2 EHV charges'!$D:$O,2,0))</f>
        <v>New Export 42</v>
      </c>
      <c r="C142" s="166" t="str">
        <f>IF($A142="","",VLOOKUP($A142,'Annex 2 EHV charges'!$D:$O,3,0))</f>
        <v>New Export 42</v>
      </c>
      <c r="D142" s="165" t="str">
        <f>IF($A142="","",VLOOKUP($A142,'Annex 2 EHV charges'!$D:$O,4,0))</f>
        <v>MANOR FM 66kV GEN</v>
      </c>
      <c r="E142" s="170" t="str">
        <f>IFERROR(IF(VLOOKUP($A142,'Annex 2 EHV charges'!$D:$O,9,FALSE)=0,"",VLOOKUP($A142,'Annex 2 EHV charges'!$D:$O,9,FALSE)),"")</f>
        <v/>
      </c>
      <c r="F142" s="171">
        <f>IFERROR(IF(VLOOKUP($A142,'Annex 2 EHV charges'!$D:$O,10,FALSE)=0,"",VLOOKUP($A142,'Annex 2 EHV charges'!$D:$O,10,FALSE)),"")</f>
        <v>543.65</v>
      </c>
      <c r="G142" s="172">
        <f>IFERROR(IF(VLOOKUP($A142,'Annex 2 EHV charges'!$D:$O,11,FALSE)=0,"",VLOOKUP($A142,'Annex 2 EHV charges'!$D:$O,11,FALSE)),"")</f>
        <v>0.05</v>
      </c>
      <c r="H142" s="172">
        <f>IFERROR(IF(VLOOKUP($A142,'Annex 2 EHV charges'!$D:$O,12,FALSE)=0,"",VLOOKUP($A142,'Annex 2 EHV charges'!$D:$O,12,FALSE)),"")</f>
        <v>0.05</v>
      </c>
    </row>
    <row r="143" spans="1:8" ht="25.5" x14ac:dyDescent="0.2">
      <c r="A143" s="166" t="str">
        <f t="array" ref="A143">IFERROR(INDEX('Annex 2 EHV charges'!$D$11:$D$260, MATCH(0, IF(ISBLANK('Annex 2 EHV charges'!$D$11:$D$260),1, COUNTIF(A$4:$A142, 'Annex 2 EHV charges'!$D$11:$D$260)), 0)),"")</f>
        <v>New Export 43</v>
      </c>
      <c r="B143" s="165" t="str">
        <f>IF($A143="","",VLOOKUP($A143,'Annex 2 EHV charges'!$D:$O,2,0))</f>
        <v>New Export 43</v>
      </c>
      <c r="C143" s="166" t="str">
        <f>IF($A143="","",VLOOKUP($A143,'Annex 2 EHV charges'!$D:$O,3,0))</f>
        <v>New Export 43</v>
      </c>
      <c r="D143" s="165" t="str">
        <f>IF($A143="","",VLOOKUP($A143,'Annex 2 EHV charges'!$D:$O,4,0))</f>
        <v>MELIN COURT 33kV GEN</v>
      </c>
      <c r="E143" s="170" t="str">
        <f>IFERROR(IF(VLOOKUP($A143,'Annex 2 EHV charges'!$D:$O,9,FALSE)=0,"",VLOOKUP($A143,'Annex 2 EHV charges'!$D:$O,9,FALSE)),"")</f>
        <v/>
      </c>
      <c r="F143" s="171">
        <f>IFERROR(IF(VLOOKUP($A143,'Annex 2 EHV charges'!$D:$O,10,FALSE)=0,"",VLOOKUP($A143,'Annex 2 EHV charges'!$D:$O,10,FALSE)),"")</f>
        <v>1066.19</v>
      </c>
      <c r="G143" s="172">
        <f>IFERROR(IF(VLOOKUP($A143,'Annex 2 EHV charges'!$D:$O,11,FALSE)=0,"",VLOOKUP($A143,'Annex 2 EHV charges'!$D:$O,11,FALSE)),"")</f>
        <v>0.05</v>
      </c>
      <c r="H143" s="172">
        <f>IFERROR(IF(VLOOKUP($A143,'Annex 2 EHV charges'!$D:$O,12,FALSE)=0,"",VLOOKUP($A143,'Annex 2 EHV charges'!$D:$O,12,FALSE)),"")</f>
        <v>0.05</v>
      </c>
    </row>
    <row r="144" spans="1:8" ht="25.5" x14ac:dyDescent="0.2">
      <c r="A144" s="166" t="str">
        <f t="array" ref="A144">IFERROR(INDEX('Annex 2 EHV charges'!$D$11:$D$260, MATCH(0, IF(ISBLANK('Annex 2 EHV charges'!$D$11:$D$260),1, COUNTIF(A$4:$A143, 'Annex 2 EHV charges'!$D$11:$D$260)), 0)),"")</f>
        <v>New Export 44</v>
      </c>
      <c r="B144" s="165" t="str">
        <f>IF($A144="","",VLOOKUP($A144,'Annex 2 EHV charges'!$D:$O,2,0))</f>
        <v>New Export 44</v>
      </c>
      <c r="C144" s="166" t="str">
        <f>IF($A144="","",VLOOKUP($A144,'Annex 2 EHV charges'!$D:$O,3,0))</f>
        <v>New Export 44</v>
      </c>
      <c r="D144" s="165" t="str">
        <f>IF($A144="","",VLOOKUP($A144,'Annex 2 EHV charges'!$D:$O,4,0))</f>
        <v>MERTHYR MAWR 33kV GEN</v>
      </c>
      <c r="E144" s="170" t="str">
        <f>IFERROR(IF(VLOOKUP($A144,'Annex 2 EHV charges'!$D:$O,9,FALSE)=0,"",VLOOKUP($A144,'Annex 2 EHV charges'!$D:$O,9,FALSE)),"")</f>
        <v/>
      </c>
      <c r="F144" s="171">
        <f>IFERROR(IF(VLOOKUP($A144,'Annex 2 EHV charges'!$D:$O,10,FALSE)=0,"",VLOOKUP($A144,'Annex 2 EHV charges'!$D:$O,10,FALSE)),"")</f>
        <v>417.72</v>
      </c>
      <c r="G144" s="172">
        <f>IFERROR(IF(VLOOKUP($A144,'Annex 2 EHV charges'!$D:$O,11,FALSE)=0,"",VLOOKUP($A144,'Annex 2 EHV charges'!$D:$O,11,FALSE)),"")</f>
        <v>0.05</v>
      </c>
      <c r="H144" s="172">
        <f>IFERROR(IF(VLOOKUP($A144,'Annex 2 EHV charges'!$D:$O,12,FALSE)=0,"",VLOOKUP($A144,'Annex 2 EHV charges'!$D:$O,12,FALSE)),"")</f>
        <v>0.05</v>
      </c>
    </row>
    <row r="145" spans="1:8" ht="25.5" x14ac:dyDescent="0.2">
      <c r="A145" s="166" t="str">
        <f t="array" ref="A145">IFERROR(INDEX('Annex 2 EHV charges'!$D$11:$D$260, MATCH(0, IF(ISBLANK('Annex 2 EHV charges'!$D$11:$D$260),1, COUNTIF(A$4:$A144, 'Annex 2 EHV charges'!$D$11:$D$260)), 0)),"")</f>
        <v>New Export 45</v>
      </c>
      <c r="B145" s="165" t="str">
        <f>IF($A145="","",VLOOKUP($A145,'Annex 2 EHV charges'!$D:$O,2,0))</f>
        <v>New Export 45</v>
      </c>
      <c r="C145" s="166" t="str">
        <f>IF($A145="","",VLOOKUP($A145,'Annex 2 EHV charges'!$D:$O,3,0))</f>
        <v>New Export 45</v>
      </c>
      <c r="D145" s="165" t="str">
        <f>IF($A145="","",VLOOKUP($A145,'Annex 2 EHV charges'!$D:$O,4,0))</f>
        <v>MYNYDD BROMBIL 33kV GEN</v>
      </c>
      <c r="E145" s="170" t="str">
        <f>IFERROR(IF(VLOOKUP($A145,'Annex 2 EHV charges'!$D:$O,9,FALSE)=0,"",VLOOKUP($A145,'Annex 2 EHV charges'!$D:$O,9,FALSE)),"")</f>
        <v/>
      </c>
      <c r="F145" s="171">
        <f>IFERROR(IF(VLOOKUP($A145,'Annex 2 EHV charges'!$D:$O,10,FALSE)=0,"",VLOOKUP($A145,'Annex 2 EHV charges'!$D:$O,10,FALSE)),"")</f>
        <v>1436.99</v>
      </c>
      <c r="G145" s="172">
        <f>IFERROR(IF(VLOOKUP($A145,'Annex 2 EHV charges'!$D:$O,11,FALSE)=0,"",VLOOKUP($A145,'Annex 2 EHV charges'!$D:$O,11,FALSE)),"")</f>
        <v>0.05</v>
      </c>
      <c r="H145" s="172">
        <f>IFERROR(IF(VLOOKUP($A145,'Annex 2 EHV charges'!$D:$O,12,FALSE)=0,"",VLOOKUP($A145,'Annex 2 EHV charges'!$D:$O,12,FALSE)),"")</f>
        <v>0.05</v>
      </c>
    </row>
    <row r="146" spans="1:8" ht="25.5" x14ac:dyDescent="0.2">
      <c r="A146" s="166" t="str">
        <f t="array" ref="A146">IFERROR(INDEX('Annex 2 EHV charges'!$D$11:$D$260, MATCH(0, IF(ISBLANK('Annex 2 EHV charges'!$D$11:$D$260),1, COUNTIF(A$4:$A145, 'Annex 2 EHV charges'!$D$11:$D$260)), 0)),"")</f>
        <v>New Export 46</v>
      </c>
      <c r="B146" s="165" t="str">
        <f>IF($A146="","",VLOOKUP($A146,'Annex 2 EHV charges'!$D:$O,2,0))</f>
        <v>New Export 46</v>
      </c>
      <c r="C146" s="166" t="str">
        <f>IF($A146="","",VLOOKUP($A146,'Annex 2 EHV charges'!$D:$O,3,0))</f>
        <v>New Export 46</v>
      </c>
      <c r="D146" s="165" t="str">
        <f>IF($A146="","",VLOOKUP($A146,'Annex 2 EHV charges'!$D:$O,4,0))</f>
        <v>MYNYDD MARCHYWEL 33kV GEN</v>
      </c>
      <c r="E146" s="170" t="str">
        <f>IFERROR(IF(VLOOKUP($A146,'Annex 2 EHV charges'!$D:$O,9,FALSE)=0,"",VLOOKUP($A146,'Annex 2 EHV charges'!$D:$O,9,FALSE)),"")</f>
        <v/>
      </c>
      <c r="F146" s="171">
        <f>IFERROR(IF(VLOOKUP($A146,'Annex 2 EHV charges'!$D:$O,10,FALSE)=0,"",VLOOKUP($A146,'Annex 2 EHV charges'!$D:$O,10,FALSE)),"")</f>
        <v>1420.62</v>
      </c>
      <c r="G146" s="172">
        <f>IFERROR(IF(VLOOKUP($A146,'Annex 2 EHV charges'!$D:$O,11,FALSE)=0,"",VLOOKUP($A146,'Annex 2 EHV charges'!$D:$O,11,FALSE)),"")</f>
        <v>0.05</v>
      </c>
      <c r="H146" s="172">
        <f>IFERROR(IF(VLOOKUP($A146,'Annex 2 EHV charges'!$D:$O,12,FALSE)=0,"",VLOOKUP($A146,'Annex 2 EHV charges'!$D:$O,12,FALSE)),"")</f>
        <v>0.05</v>
      </c>
    </row>
    <row r="147" spans="1:8" ht="25.5" x14ac:dyDescent="0.2">
      <c r="A147" s="166" t="str">
        <f t="array" ref="A147">IFERROR(INDEX('Annex 2 EHV charges'!$D$11:$D$260, MATCH(0, IF(ISBLANK('Annex 2 EHV charges'!$D$11:$D$260),1, COUNTIF(A$4:$A146, 'Annex 2 EHV charges'!$D$11:$D$260)), 0)),"")</f>
        <v>New Export 47</v>
      </c>
      <c r="B147" s="165" t="str">
        <f>IF($A147="","",VLOOKUP($A147,'Annex 2 EHV charges'!$D:$O,2,0))</f>
        <v>New Export 47</v>
      </c>
      <c r="C147" s="166" t="str">
        <f>IF($A147="","",VLOOKUP($A147,'Annex 2 EHV charges'!$D:$O,3,0))</f>
        <v>New Export 47</v>
      </c>
      <c r="D147" s="165" t="str">
        <f>IF($A147="","",VLOOKUP($A147,'Annex 2 EHV charges'!$D:$O,4,0))</f>
        <v>MYNYDD PORTREF 2 33kV GEN</v>
      </c>
      <c r="E147" s="170" t="str">
        <f>IFERROR(IF(VLOOKUP($A147,'Annex 2 EHV charges'!$D:$O,9,FALSE)=0,"",VLOOKUP($A147,'Annex 2 EHV charges'!$D:$O,9,FALSE)),"")</f>
        <v/>
      </c>
      <c r="F147" s="171">
        <f>IFERROR(IF(VLOOKUP($A147,'Annex 2 EHV charges'!$D:$O,10,FALSE)=0,"",VLOOKUP($A147,'Annex 2 EHV charges'!$D:$O,10,FALSE)),"")</f>
        <v>2273.48</v>
      </c>
      <c r="G147" s="172">
        <f>IFERROR(IF(VLOOKUP($A147,'Annex 2 EHV charges'!$D:$O,11,FALSE)=0,"",VLOOKUP($A147,'Annex 2 EHV charges'!$D:$O,11,FALSE)),"")</f>
        <v>0.05</v>
      </c>
      <c r="H147" s="172">
        <f>IFERROR(IF(VLOOKUP($A147,'Annex 2 EHV charges'!$D:$O,12,FALSE)=0,"",VLOOKUP($A147,'Annex 2 EHV charges'!$D:$O,12,FALSE)),"")</f>
        <v>0.05</v>
      </c>
    </row>
    <row r="148" spans="1:8" ht="25.5" x14ac:dyDescent="0.2">
      <c r="A148" s="166" t="str">
        <f t="array" ref="A148">IFERROR(INDEX('Annex 2 EHV charges'!$D$11:$D$260, MATCH(0, IF(ISBLANK('Annex 2 EHV charges'!$D$11:$D$260),1, COUNTIF(A$4:$A147, 'Annex 2 EHV charges'!$D$11:$D$260)), 0)),"")</f>
        <v>New Export 48</v>
      </c>
      <c r="B148" s="165" t="str">
        <f>IF($A148="","",VLOOKUP($A148,'Annex 2 EHV charges'!$D:$O,2,0))</f>
        <v>New Export 48</v>
      </c>
      <c r="C148" s="166" t="str">
        <f>IF($A148="","",VLOOKUP($A148,'Annex 2 EHV charges'!$D:$O,3,0))</f>
        <v>New Export 48</v>
      </c>
      <c r="D148" s="165" t="str">
        <f>IF($A148="","",VLOOKUP($A148,'Annex 2 EHV charges'!$D:$O,4,0))</f>
        <v>NANTHENFOEL 33kV GEN</v>
      </c>
      <c r="E148" s="170" t="str">
        <f>IFERROR(IF(VLOOKUP($A148,'Annex 2 EHV charges'!$D:$O,9,FALSE)=0,"",VLOOKUP($A148,'Annex 2 EHV charges'!$D:$O,9,FALSE)),"")</f>
        <v/>
      </c>
      <c r="F148" s="171">
        <f>IFERROR(IF(VLOOKUP($A148,'Annex 2 EHV charges'!$D:$O,10,FALSE)=0,"",VLOOKUP($A148,'Annex 2 EHV charges'!$D:$O,10,FALSE)),"")</f>
        <v>427.36</v>
      </c>
      <c r="G148" s="172">
        <f>IFERROR(IF(VLOOKUP($A148,'Annex 2 EHV charges'!$D:$O,11,FALSE)=0,"",VLOOKUP($A148,'Annex 2 EHV charges'!$D:$O,11,FALSE)),"")</f>
        <v>0.05</v>
      </c>
      <c r="H148" s="172">
        <f>IFERROR(IF(VLOOKUP($A148,'Annex 2 EHV charges'!$D:$O,12,FALSE)=0,"",VLOOKUP($A148,'Annex 2 EHV charges'!$D:$O,12,FALSE)),"")</f>
        <v>0.05</v>
      </c>
    </row>
    <row r="149" spans="1:8" ht="25.5" x14ac:dyDescent="0.2">
      <c r="A149" s="166" t="str">
        <f t="array" ref="A149">IFERROR(INDEX('Annex 2 EHV charges'!$D$11:$D$260, MATCH(0, IF(ISBLANK('Annex 2 EHV charges'!$D$11:$D$260),1, COUNTIF(A$4:$A148, 'Annex 2 EHV charges'!$D$11:$D$260)), 0)),"")</f>
        <v>New Export 49</v>
      </c>
      <c r="B149" s="165" t="str">
        <f>IF($A149="","",VLOOKUP($A149,'Annex 2 EHV charges'!$D:$O,2,0))</f>
        <v>New Export 49</v>
      </c>
      <c r="C149" s="166" t="str">
        <f>IF($A149="","",VLOOKUP($A149,'Annex 2 EHV charges'!$D:$O,3,0))</f>
        <v>New Export 49</v>
      </c>
      <c r="D149" s="165" t="str">
        <f>IF($A149="","",VLOOKUP($A149,'Annex 2 EHV charges'!$D:$O,4,0))</f>
        <v>OGMORE SOLAR 33kV GEN</v>
      </c>
      <c r="E149" s="170" t="str">
        <f>IFERROR(IF(VLOOKUP($A149,'Annex 2 EHV charges'!$D:$O,9,FALSE)=0,"",VLOOKUP($A149,'Annex 2 EHV charges'!$D:$O,9,FALSE)),"")</f>
        <v/>
      </c>
      <c r="F149" s="171">
        <f>IFERROR(IF(VLOOKUP($A149,'Annex 2 EHV charges'!$D:$O,10,FALSE)=0,"",VLOOKUP($A149,'Annex 2 EHV charges'!$D:$O,10,FALSE)),"")</f>
        <v>1309.8900000000001</v>
      </c>
      <c r="G149" s="172">
        <f>IFERROR(IF(VLOOKUP($A149,'Annex 2 EHV charges'!$D:$O,11,FALSE)=0,"",VLOOKUP($A149,'Annex 2 EHV charges'!$D:$O,11,FALSE)),"")</f>
        <v>0.05</v>
      </c>
      <c r="H149" s="172">
        <f>IFERROR(IF(VLOOKUP($A149,'Annex 2 EHV charges'!$D:$O,12,FALSE)=0,"",VLOOKUP($A149,'Annex 2 EHV charges'!$D:$O,12,FALSE)),"")</f>
        <v>0.05</v>
      </c>
    </row>
    <row r="150" spans="1:8" ht="25.5" x14ac:dyDescent="0.2">
      <c r="A150" s="166" t="str">
        <f t="array" ref="A150">IFERROR(INDEX('Annex 2 EHV charges'!$D$11:$D$260, MATCH(0, IF(ISBLANK('Annex 2 EHV charges'!$D$11:$D$260),1, COUNTIF(A$4:$A149, 'Annex 2 EHV charges'!$D$11:$D$260)), 0)),"")</f>
        <v>New Export 50</v>
      </c>
      <c r="B150" s="165" t="str">
        <f>IF($A150="","",VLOOKUP($A150,'Annex 2 EHV charges'!$D:$O,2,0))</f>
        <v>New Export 50</v>
      </c>
      <c r="C150" s="166" t="str">
        <f>IF($A150="","",VLOOKUP($A150,'Annex 2 EHV charges'!$D:$O,3,0))</f>
        <v>New Export 50</v>
      </c>
      <c r="D150" s="165" t="str">
        <f>IF($A150="","",VLOOKUP($A150,'Annex 2 EHV charges'!$D:$O,4,0))</f>
        <v>PANTYWAL 66kV GEN</v>
      </c>
      <c r="E150" s="170" t="str">
        <f>IFERROR(IF(VLOOKUP($A150,'Annex 2 EHV charges'!$D:$O,9,FALSE)=0,"",VLOOKUP($A150,'Annex 2 EHV charges'!$D:$O,9,FALSE)),"")</f>
        <v/>
      </c>
      <c r="F150" s="171">
        <f>IFERROR(IF(VLOOKUP($A150,'Annex 2 EHV charges'!$D:$O,10,FALSE)=0,"",VLOOKUP($A150,'Annex 2 EHV charges'!$D:$O,10,FALSE)),"")</f>
        <v>80.44</v>
      </c>
      <c r="G150" s="172">
        <f>IFERROR(IF(VLOOKUP($A150,'Annex 2 EHV charges'!$D:$O,11,FALSE)=0,"",VLOOKUP($A150,'Annex 2 EHV charges'!$D:$O,11,FALSE)),"")</f>
        <v>0.05</v>
      </c>
      <c r="H150" s="172">
        <f>IFERROR(IF(VLOOKUP($A150,'Annex 2 EHV charges'!$D:$O,12,FALSE)=0,"",VLOOKUP($A150,'Annex 2 EHV charges'!$D:$O,12,FALSE)),"")</f>
        <v>0.05</v>
      </c>
    </row>
    <row r="151" spans="1:8" ht="25.5" x14ac:dyDescent="0.2">
      <c r="A151" s="166" t="str">
        <f t="array" ref="A151">IFERROR(INDEX('Annex 2 EHV charges'!$D$11:$D$260, MATCH(0, IF(ISBLANK('Annex 2 EHV charges'!$D$11:$D$260),1, COUNTIF(A$4:$A150, 'Annex 2 EHV charges'!$D$11:$D$260)), 0)),"")</f>
        <v>New Export 51</v>
      </c>
      <c r="B151" s="165" t="str">
        <f>IF($A151="","",VLOOKUP($A151,'Annex 2 EHV charges'!$D:$O,2,0))</f>
        <v>New Export 51</v>
      </c>
      <c r="C151" s="166" t="str">
        <f>IF($A151="","",VLOOKUP($A151,'Annex 2 EHV charges'!$D:$O,3,0))</f>
        <v>New Export 51</v>
      </c>
      <c r="D151" s="165" t="str">
        <f>IF($A151="","",VLOOKUP($A151,'Annex 2 EHV charges'!$D:$O,4,0))</f>
        <v>PEN BRYN OER 33kV GEN</v>
      </c>
      <c r="E151" s="170" t="str">
        <f>IFERROR(IF(VLOOKUP($A151,'Annex 2 EHV charges'!$D:$O,9,FALSE)=0,"",VLOOKUP($A151,'Annex 2 EHV charges'!$D:$O,9,FALSE)),"")</f>
        <v/>
      </c>
      <c r="F151" s="171">
        <f>IFERROR(IF(VLOOKUP($A151,'Annex 2 EHV charges'!$D:$O,10,FALSE)=0,"",VLOOKUP($A151,'Annex 2 EHV charges'!$D:$O,10,FALSE)),"")</f>
        <v>831.44</v>
      </c>
      <c r="G151" s="172">
        <f>IFERROR(IF(VLOOKUP($A151,'Annex 2 EHV charges'!$D:$O,11,FALSE)=0,"",VLOOKUP($A151,'Annex 2 EHV charges'!$D:$O,11,FALSE)),"")</f>
        <v>0.05</v>
      </c>
      <c r="H151" s="172">
        <f>IFERROR(IF(VLOOKUP($A151,'Annex 2 EHV charges'!$D:$O,12,FALSE)=0,"",VLOOKUP($A151,'Annex 2 EHV charges'!$D:$O,12,FALSE)),"")</f>
        <v>0.05</v>
      </c>
    </row>
    <row r="152" spans="1:8" ht="25.5" x14ac:dyDescent="0.2">
      <c r="A152" s="166" t="str">
        <f t="array" ref="A152">IFERROR(INDEX('Annex 2 EHV charges'!$D$11:$D$260, MATCH(0, IF(ISBLANK('Annex 2 EHV charges'!$D$11:$D$260),1, COUNTIF(A$4:$A151, 'Annex 2 EHV charges'!$D$11:$D$260)), 0)),"")</f>
        <v>New Export 52</v>
      </c>
      <c r="B152" s="165" t="str">
        <f>IF($A152="","",VLOOKUP($A152,'Annex 2 EHV charges'!$D:$O,2,0))</f>
        <v>New Export 52</v>
      </c>
      <c r="C152" s="166" t="str">
        <f>IF($A152="","",VLOOKUP($A152,'Annex 2 EHV charges'!$D:$O,3,0))</f>
        <v>New Export 52</v>
      </c>
      <c r="D152" s="165" t="str">
        <f>IF($A152="","",VLOOKUP($A152,'Annex 2 EHV charges'!$D:$O,4,0))</f>
        <v>PENYGRAIG 33kV GEN</v>
      </c>
      <c r="E152" s="170" t="str">
        <f>IFERROR(IF(VLOOKUP($A152,'Annex 2 EHV charges'!$D:$O,9,FALSE)=0,"",VLOOKUP($A152,'Annex 2 EHV charges'!$D:$O,9,FALSE)),"")</f>
        <v/>
      </c>
      <c r="F152" s="171">
        <f>IFERROR(IF(VLOOKUP($A152,'Annex 2 EHV charges'!$D:$O,10,FALSE)=0,"",VLOOKUP($A152,'Annex 2 EHV charges'!$D:$O,10,FALSE)),"")</f>
        <v>543.29999999999995</v>
      </c>
      <c r="G152" s="172">
        <f>IFERROR(IF(VLOOKUP($A152,'Annex 2 EHV charges'!$D:$O,11,FALSE)=0,"",VLOOKUP($A152,'Annex 2 EHV charges'!$D:$O,11,FALSE)),"")</f>
        <v>0.05</v>
      </c>
      <c r="H152" s="172">
        <f>IFERROR(IF(VLOOKUP($A152,'Annex 2 EHV charges'!$D:$O,12,FALSE)=0,"",VLOOKUP($A152,'Annex 2 EHV charges'!$D:$O,12,FALSE)),"")</f>
        <v>0.05</v>
      </c>
    </row>
    <row r="153" spans="1:8" ht="25.5" x14ac:dyDescent="0.2">
      <c r="A153" s="166" t="str">
        <f t="array" ref="A153">IFERROR(INDEX('Annex 2 EHV charges'!$D$11:$D$260, MATCH(0, IF(ISBLANK('Annex 2 EHV charges'!$D$11:$D$260),1, COUNTIF(A$4:$A152, 'Annex 2 EHV charges'!$D$11:$D$260)), 0)),"")</f>
        <v>New Export 53</v>
      </c>
      <c r="B153" s="165" t="str">
        <f>IF($A153="","",VLOOKUP($A153,'Annex 2 EHV charges'!$D:$O,2,0))</f>
        <v>New Export 53</v>
      </c>
      <c r="C153" s="166" t="str">
        <f>IF($A153="","",VLOOKUP($A153,'Annex 2 EHV charges'!$D:$O,3,0))</f>
        <v>New Export 53</v>
      </c>
      <c r="D153" s="165" t="str">
        <f>IF($A153="","",VLOOKUP($A153,'Annex 2 EHV charges'!$D:$O,4,0))</f>
        <v>PONTYPOOL PK 33kV GEN</v>
      </c>
      <c r="E153" s="170" t="str">
        <f>IFERROR(IF(VLOOKUP($A153,'Annex 2 EHV charges'!$D:$O,9,FALSE)=0,"",VLOOKUP($A153,'Annex 2 EHV charges'!$D:$O,9,FALSE)),"")</f>
        <v/>
      </c>
      <c r="F153" s="171">
        <f>IFERROR(IF(VLOOKUP($A153,'Annex 2 EHV charges'!$D:$O,10,FALSE)=0,"",VLOOKUP($A153,'Annex 2 EHV charges'!$D:$O,10,FALSE)),"")</f>
        <v>657.92</v>
      </c>
      <c r="G153" s="172">
        <f>IFERROR(IF(VLOOKUP($A153,'Annex 2 EHV charges'!$D:$O,11,FALSE)=0,"",VLOOKUP($A153,'Annex 2 EHV charges'!$D:$O,11,FALSE)),"")</f>
        <v>0.05</v>
      </c>
      <c r="H153" s="172">
        <f>IFERROR(IF(VLOOKUP($A153,'Annex 2 EHV charges'!$D:$O,12,FALSE)=0,"",VLOOKUP($A153,'Annex 2 EHV charges'!$D:$O,12,FALSE)),"")</f>
        <v>0.05</v>
      </c>
    </row>
    <row r="154" spans="1:8" ht="25.5" x14ac:dyDescent="0.2">
      <c r="A154" s="166" t="str">
        <f t="array" ref="A154">IFERROR(INDEX('Annex 2 EHV charges'!$D$11:$D$260, MATCH(0, IF(ISBLANK('Annex 2 EHV charges'!$D$11:$D$260),1, COUNTIF(A$4:$A153, 'Annex 2 EHV charges'!$D$11:$D$260)), 0)),"")</f>
        <v>New Export 54</v>
      </c>
      <c r="B154" s="165" t="str">
        <f>IF($A154="","",VLOOKUP($A154,'Annex 2 EHV charges'!$D:$O,2,0))</f>
        <v>New Export 54</v>
      </c>
      <c r="C154" s="166" t="str">
        <f>IF($A154="","",VLOOKUP($A154,'Annex 2 EHV charges'!$D:$O,3,0))</f>
        <v>New Export 54</v>
      </c>
      <c r="D154" s="165" t="str">
        <f>IF($A154="","",VLOOKUP($A154,'Annex 2 EHV charges'!$D:$O,4,0))</f>
        <v>PWLL Y MOR 33kV GEN</v>
      </c>
      <c r="E154" s="170" t="str">
        <f>IFERROR(IF(VLOOKUP($A154,'Annex 2 EHV charges'!$D:$O,9,FALSE)=0,"",VLOOKUP($A154,'Annex 2 EHV charges'!$D:$O,9,FALSE)),"")</f>
        <v/>
      </c>
      <c r="F154" s="171">
        <f>IFERROR(IF(VLOOKUP($A154,'Annex 2 EHV charges'!$D:$O,10,FALSE)=0,"",VLOOKUP($A154,'Annex 2 EHV charges'!$D:$O,10,FALSE)),"")</f>
        <v>550.32000000000005</v>
      </c>
      <c r="G154" s="172">
        <f>IFERROR(IF(VLOOKUP($A154,'Annex 2 EHV charges'!$D:$O,11,FALSE)=0,"",VLOOKUP($A154,'Annex 2 EHV charges'!$D:$O,11,FALSE)),"")</f>
        <v>0.05</v>
      </c>
      <c r="H154" s="172">
        <f>IFERROR(IF(VLOOKUP($A154,'Annex 2 EHV charges'!$D:$O,12,FALSE)=0,"",VLOOKUP($A154,'Annex 2 EHV charges'!$D:$O,12,FALSE)),"")</f>
        <v>0.05</v>
      </c>
    </row>
    <row r="155" spans="1:8" ht="25.5" x14ac:dyDescent="0.2">
      <c r="A155" s="166" t="str">
        <f t="array" ref="A155">IFERROR(INDEX('Annex 2 EHV charges'!$D$11:$D$260, MATCH(0, IF(ISBLANK('Annex 2 EHV charges'!$D$11:$D$260),1, COUNTIF(A$4:$A154, 'Annex 2 EHV charges'!$D$11:$D$260)), 0)),"")</f>
        <v>New Export 55</v>
      </c>
      <c r="B155" s="165" t="str">
        <f>IF($A155="","",VLOOKUP($A155,'Annex 2 EHV charges'!$D:$O,2,0))</f>
        <v>New Export 55</v>
      </c>
      <c r="C155" s="166" t="str">
        <f>IF($A155="","",VLOOKUP($A155,'Annex 2 EHV charges'!$D:$O,3,0))</f>
        <v>New Export 55</v>
      </c>
      <c r="D155" s="165" t="str">
        <f>IF($A155="","",VLOOKUP($A155,'Annex 2 EHV charges'!$D:$O,4,0))</f>
        <v>RASSAU IE 33kV GEN</v>
      </c>
      <c r="E155" s="170">
        <f>IFERROR(IF(VLOOKUP($A155,'Annex 2 EHV charges'!$D:$O,9,FALSE)=0,"",VLOOKUP($A155,'Annex 2 EHV charges'!$D:$O,9,FALSE)),"")</f>
        <v>-0.22600000000000001</v>
      </c>
      <c r="F155" s="171">
        <f>IFERROR(IF(VLOOKUP($A155,'Annex 2 EHV charges'!$D:$O,10,FALSE)=0,"",VLOOKUP($A155,'Annex 2 EHV charges'!$D:$O,10,FALSE)),"")</f>
        <v>1341.33</v>
      </c>
      <c r="G155" s="172">
        <f>IFERROR(IF(VLOOKUP($A155,'Annex 2 EHV charges'!$D:$O,11,FALSE)=0,"",VLOOKUP($A155,'Annex 2 EHV charges'!$D:$O,11,FALSE)),"")</f>
        <v>0.05</v>
      </c>
      <c r="H155" s="172">
        <f>IFERROR(IF(VLOOKUP($A155,'Annex 2 EHV charges'!$D:$O,12,FALSE)=0,"",VLOOKUP($A155,'Annex 2 EHV charges'!$D:$O,12,FALSE)),"")</f>
        <v>0.05</v>
      </c>
    </row>
    <row r="156" spans="1:8" ht="25.5" x14ac:dyDescent="0.2">
      <c r="A156" s="166" t="str">
        <f t="array" ref="A156">IFERROR(INDEX('Annex 2 EHV charges'!$D$11:$D$260, MATCH(0, IF(ISBLANK('Annex 2 EHV charges'!$D$11:$D$260),1, COUNTIF(A$4:$A155, 'Annex 2 EHV charges'!$D$11:$D$260)), 0)),"")</f>
        <v>New Export 56</v>
      </c>
      <c r="B156" s="165" t="str">
        <f>IF($A156="","",VLOOKUP($A156,'Annex 2 EHV charges'!$D:$O,2,0))</f>
        <v>New Export 56</v>
      </c>
      <c r="C156" s="166" t="str">
        <f>IF($A156="","",VLOOKUP($A156,'Annex 2 EHV charges'!$D:$O,3,0))</f>
        <v>New Export 56</v>
      </c>
      <c r="D156" s="165" t="str">
        <f>IF($A156="","",VLOOKUP($A156,'Annex 2 EHV charges'!$D:$O,4,0))</f>
        <v>RHOS GARN WF 33kV GEN</v>
      </c>
      <c r="E156" s="170" t="str">
        <f>IFERROR(IF(VLOOKUP($A156,'Annex 2 EHV charges'!$D:$O,9,FALSE)=0,"",VLOOKUP($A156,'Annex 2 EHV charges'!$D:$O,9,FALSE)),"")</f>
        <v/>
      </c>
      <c r="F156" s="171">
        <f>IFERROR(IF(VLOOKUP($A156,'Annex 2 EHV charges'!$D:$O,10,FALSE)=0,"",VLOOKUP($A156,'Annex 2 EHV charges'!$D:$O,10,FALSE)),"")</f>
        <v>765.72</v>
      </c>
      <c r="G156" s="172">
        <f>IFERROR(IF(VLOOKUP($A156,'Annex 2 EHV charges'!$D:$O,11,FALSE)=0,"",VLOOKUP($A156,'Annex 2 EHV charges'!$D:$O,11,FALSE)),"")</f>
        <v>0.05</v>
      </c>
      <c r="H156" s="172">
        <f>IFERROR(IF(VLOOKUP($A156,'Annex 2 EHV charges'!$D:$O,12,FALSE)=0,"",VLOOKUP($A156,'Annex 2 EHV charges'!$D:$O,12,FALSE)),"")</f>
        <v>0.05</v>
      </c>
    </row>
    <row r="157" spans="1:8" ht="25.5" x14ac:dyDescent="0.2">
      <c r="A157" s="166" t="str">
        <f t="array" ref="A157">IFERROR(INDEX('Annex 2 EHV charges'!$D$11:$D$260, MATCH(0, IF(ISBLANK('Annex 2 EHV charges'!$D$11:$D$260),1, COUNTIF(A$4:$A156, 'Annex 2 EHV charges'!$D$11:$D$260)), 0)),"")</f>
        <v>New Export 57</v>
      </c>
      <c r="B157" s="165" t="str">
        <f>IF($A157="","",VLOOKUP($A157,'Annex 2 EHV charges'!$D:$O,2,0))</f>
        <v>New Export 57</v>
      </c>
      <c r="C157" s="166" t="str">
        <f>IF($A157="","",VLOOKUP($A157,'Annex 2 EHV charges'!$D:$O,3,0))</f>
        <v>New Export 57</v>
      </c>
      <c r="D157" s="165" t="str">
        <f>IF($A157="","",VLOOKUP($A157,'Annex 2 EHV charges'!$D:$O,4,0))</f>
        <v>TAFF ELY EXTENSION 33kV GEN</v>
      </c>
      <c r="E157" s="170" t="str">
        <f>IFERROR(IF(VLOOKUP($A157,'Annex 2 EHV charges'!$D:$O,9,FALSE)=0,"",VLOOKUP($A157,'Annex 2 EHV charges'!$D:$O,9,FALSE)),"")</f>
        <v/>
      </c>
      <c r="F157" s="171">
        <f>IFERROR(IF(VLOOKUP($A157,'Annex 2 EHV charges'!$D:$O,10,FALSE)=0,"",VLOOKUP($A157,'Annex 2 EHV charges'!$D:$O,10,FALSE)),"")</f>
        <v>446.9</v>
      </c>
      <c r="G157" s="172">
        <f>IFERROR(IF(VLOOKUP($A157,'Annex 2 EHV charges'!$D:$O,11,FALSE)=0,"",VLOOKUP($A157,'Annex 2 EHV charges'!$D:$O,11,FALSE)),"")</f>
        <v>0.05</v>
      </c>
      <c r="H157" s="172">
        <f>IFERROR(IF(VLOOKUP($A157,'Annex 2 EHV charges'!$D:$O,12,FALSE)=0,"",VLOOKUP($A157,'Annex 2 EHV charges'!$D:$O,12,FALSE)),"")</f>
        <v>0.05</v>
      </c>
    </row>
    <row r="158" spans="1:8" ht="25.5" x14ac:dyDescent="0.2">
      <c r="A158" s="166" t="str">
        <f t="array" ref="A158">IFERROR(INDEX('Annex 2 EHV charges'!$D$11:$D$260, MATCH(0, IF(ISBLANK('Annex 2 EHV charges'!$D$11:$D$260),1, COUNTIF(A$4:$A157, 'Annex 2 EHV charges'!$D$11:$D$260)), 0)),"")</f>
        <v>New Export 58</v>
      </c>
      <c r="B158" s="165" t="str">
        <f>IF($A158="","",VLOOKUP($A158,'Annex 2 EHV charges'!$D:$O,2,0))</f>
        <v>New Export 58</v>
      </c>
      <c r="C158" s="166" t="str">
        <f>IF($A158="","",VLOOKUP($A158,'Annex 2 EHV charges'!$D:$O,3,0))</f>
        <v>New Export 58</v>
      </c>
      <c r="D158" s="165" t="str">
        <f>IF($A158="","",VLOOKUP($A158,'Annex 2 EHV charges'!$D:$O,4,0))</f>
        <v>TECHBOARD STOR 33kV GEN</v>
      </c>
      <c r="E158" s="170">
        <f>IFERROR(IF(VLOOKUP($A158,'Annex 2 EHV charges'!$D:$O,9,FALSE)=0,"",VLOOKUP($A158,'Annex 2 EHV charges'!$D:$O,9,FALSE)),"")</f>
        <v>-5.6000000000000001E-2</v>
      </c>
      <c r="F158" s="171">
        <f>IFERROR(IF(VLOOKUP($A158,'Annex 2 EHV charges'!$D:$O,10,FALSE)=0,"",VLOOKUP($A158,'Annex 2 EHV charges'!$D:$O,10,FALSE)),"")</f>
        <v>2125.29</v>
      </c>
      <c r="G158" s="172">
        <f>IFERROR(IF(VLOOKUP($A158,'Annex 2 EHV charges'!$D:$O,11,FALSE)=0,"",VLOOKUP($A158,'Annex 2 EHV charges'!$D:$O,11,FALSE)),"")</f>
        <v>0.05</v>
      </c>
      <c r="H158" s="172">
        <f>IFERROR(IF(VLOOKUP($A158,'Annex 2 EHV charges'!$D:$O,12,FALSE)=0,"",VLOOKUP($A158,'Annex 2 EHV charges'!$D:$O,12,FALSE)),"")</f>
        <v>0.05</v>
      </c>
    </row>
    <row r="159" spans="1:8" ht="25.5" x14ac:dyDescent="0.2">
      <c r="A159" s="166" t="str">
        <f t="array" ref="A159">IFERROR(INDEX('Annex 2 EHV charges'!$D$11:$D$260, MATCH(0, IF(ISBLANK('Annex 2 EHV charges'!$D$11:$D$260),1, COUNTIF(A$4:$A158, 'Annex 2 EHV charges'!$D$11:$D$260)), 0)),"")</f>
        <v>New Export 59</v>
      </c>
      <c r="B159" s="165" t="str">
        <f>IF($A159="","",VLOOKUP($A159,'Annex 2 EHV charges'!$D:$O,2,0))</f>
        <v>New Export 59</v>
      </c>
      <c r="C159" s="166" t="str">
        <f>IF($A159="","",VLOOKUP($A159,'Annex 2 EHV charges'!$D:$O,3,0))</f>
        <v>New Export 59</v>
      </c>
      <c r="D159" s="165" t="str">
        <f>IF($A159="","",VLOOKUP($A159,'Annex 2 EHV charges'!$D:$O,4,0))</f>
        <v>TIR NYTH 33kV GEN</v>
      </c>
      <c r="E159" s="170" t="str">
        <f>IFERROR(IF(VLOOKUP($A159,'Annex 2 EHV charges'!$D:$O,9,FALSE)=0,"",VLOOKUP($A159,'Annex 2 EHV charges'!$D:$O,9,FALSE)),"")</f>
        <v/>
      </c>
      <c r="F159" s="171">
        <f>IFERROR(IF(VLOOKUP($A159,'Annex 2 EHV charges'!$D:$O,10,FALSE)=0,"",VLOOKUP($A159,'Annex 2 EHV charges'!$D:$O,10,FALSE)),"")</f>
        <v>490.55</v>
      </c>
      <c r="G159" s="172">
        <f>IFERROR(IF(VLOOKUP($A159,'Annex 2 EHV charges'!$D:$O,11,FALSE)=0,"",VLOOKUP($A159,'Annex 2 EHV charges'!$D:$O,11,FALSE)),"")</f>
        <v>0.05</v>
      </c>
      <c r="H159" s="172">
        <f>IFERROR(IF(VLOOKUP($A159,'Annex 2 EHV charges'!$D:$O,12,FALSE)=0,"",VLOOKUP($A159,'Annex 2 EHV charges'!$D:$O,12,FALSE)),"")</f>
        <v>0.05</v>
      </c>
    </row>
    <row r="160" spans="1:8" ht="25.5" x14ac:dyDescent="0.2">
      <c r="A160" s="166" t="str">
        <f t="array" ref="A160">IFERROR(INDEX('Annex 2 EHV charges'!$D$11:$D$260, MATCH(0, IF(ISBLANK('Annex 2 EHV charges'!$D$11:$D$260),1, COUNTIF(A$4:$A159, 'Annex 2 EHV charges'!$D$11:$D$260)), 0)),"")</f>
        <v>New Export 60</v>
      </c>
      <c r="B160" s="165" t="str">
        <f>IF($A160="","",VLOOKUP($A160,'Annex 2 EHV charges'!$D:$O,2,0))</f>
        <v>New Export 60</v>
      </c>
      <c r="C160" s="166" t="str">
        <f>IF($A160="","",VLOOKUP($A160,'Annex 2 EHV charges'!$D:$O,3,0))</f>
        <v>New Export 60</v>
      </c>
      <c r="D160" s="165" t="str">
        <f>IF($A160="","",VLOOKUP($A160,'Annex 2 EHV charges'!$D:$O,4,0))</f>
        <v>TONYPANDY STOR 33kV GEN</v>
      </c>
      <c r="E160" s="170">
        <f>IFERROR(IF(VLOOKUP($A160,'Annex 2 EHV charges'!$D:$O,9,FALSE)=0,"",VLOOKUP($A160,'Annex 2 EHV charges'!$D:$O,9,FALSE)),"")</f>
        <v>-0.21</v>
      </c>
      <c r="F160" s="171">
        <f>IFERROR(IF(VLOOKUP($A160,'Annex 2 EHV charges'!$D:$O,10,FALSE)=0,"",VLOOKUP($A160,'Annex 2 EHV charges'!$D:$O,10,FALSE)),"")</f>
        <v>423.94</v>
      </c>
      <c r="G160" s="172">
        <f>IFERROR(IF(VLOOKUP($A160,'Annex 2 EHV charges'!$D:$O,11,FALSE)=0,"",VLOOKUP($A160,'Annex 2 EHV charges'!$D:$O,11,FALSE)),"")</f>
        <v>0.05</v>
      </c>
      <c r="H160" s="172">
        <f>IFERROR(IF(VLOOKUP($A160,'Annex 2 EHV charges'!$D:$O,12,FALSE)=0,"",VLOOKUP($A160,'Annex 2 EHV charges'!$D:$O,12,FALSE)),"")</f>
        <v>0.05</v>
      </c>
    </row>
    <row r="161" spans="1:8" ht="25.5" x14ac:dyDescent="0.2">
      <c r="A161" s="166" t="str">
        <f t="array" ref="A161">IFERROR(INDEX('Annex 2 EHV charges'!$D$11:$D$260, MATCH(0, IF(ISBLANK('Annex 2 EHV charges'!$D$11:$D$260),1, COUNTIF(A$4:$A160, 'Annex 2 EHV charges'!$D$11:$D$260)), 0)),"")</f>
        <v>New Export 61</v>
      </c>
      <c r="B161" s="165" t="str">
        <f>IF($A161="","",VLOOKUP($A161,'Annex 2 EHV charges'!$D:$O,2,0))</f>
        <v>New Export 61</v>
      </c>
      <c r="C161" s="166" t="str">
        <f>IF($A161="","",VLOOKUP($A161,'Annex 2 EHV charges'!$D:$O,3,0))</f>
        <v>New Export 61</v>
      </c>
      <c r="D161" s="165" t="str">
        <f>IF($A161="","",VLOOKUP($A161,'Annex 2 EHV charges'!$D:$O,4,0))</f>
        <v>UNIT 26C STOR 33kV GEN</v>
      </c>
      <c r="E161" s="170">
        <f>IFERROR(IF(VLOOKUP($A161,'Annex 2 EHV charges'!$D:$O,9,FALSE)=0,"",VLOOKUP($A161,'Annex 2 EHV charges'!$D:$O,9,FALSE)),"")</f>
        <v>-5.5E-2</v>
      </c>
      <c r="F161" s="171">
        <f>IFERROR(IF(VLOOKUP($A161,'Annex 2 EHV charges'!$D:$O,10,FALSE)=0,"",VLOOKUP($A161,'Annex 2 EHV charges'!$D:$O,10,FALSE)),"")</f>
        <v>2125.29</v>
      </c>
      <c r="G161" s="172">
        <f>IFERROR(IF(VLOOKUP($A161,'Annex 2 EHV charges'!$D:$O,11,FALSE)=0,"",VLOOKUP($A161,'Annex 2 EHV charges'!$D:$O,11,FALSE)),"")</f>
        <v>0.05</v>
      </c>
      <c r="H161" s="172">
        <f>IFERROR(IF(VLOOKUP($A161,'Annex 2 EHV charges'!$D:$O,12,FALSE)=0,"",VLOOKUP($A161,'Annex 2 EHV charges'!$D:$O,12,FALSE)),"")</f>
        <v>0.05</v>
      </c>
    </row>
    <row r="162" spans="1:8" ht="25.5" x14ac:dyDescent="0.2">
      <c r="A162" s="166" t="str">
        <f t="array" ref="A162">IFERROR(INDEX('Annex 2 EHV charges'!$D$11:$D$260, MATCH(0, IF(ISBLANK('Annex 2 EHV charges'!$D$11:$D$260),1, COUNTIF(A$4:$A161, 'Annex 2 EHV charges'!$D$11:$D$260)), 0)),"")</f>
        <v>New Export 62</v>
      </c>
      <c r="B162" s="165" t="str">
        <f>IF($A162="","",VLOOKUP($A162,'Annex 2 EHV charges'!$D:$O,2,0))</f>
        <v>New Export 62</v>
      </c>
      <c r="C162" s="166" t="str">
        <f>IF($A162="","",VLOOKUP($A162,'Annex 2 EHV charges'!$D:$O,3,0))</f>
        <v>New Export 62</v>
      </c>
      <c r="D162" s="165" t="str">
        <f>IF($A162="","",VLOOKUP($A162,'Annex 2 EHV charges'!$D:$O,4,0))</f>
        <v>VOGEN (BALDWINS)</v>
      </c>
      <c r="E162" s="170">
        <f>IFERROR(IF(VLOOKUP($A162,'Annex 2 EHV charges'!$D:$O,9,FALSE)=0,"",VLOOKUP($A162,'Annex 2 EHV charges'!$D:$O,9,FALSE)),"")</f>
        <v>-9.9000000000000005E-2</v>
      </c>
      <c r="F162" s="171">
        <f>IFERROR(IF(VLOOKUP($A162,'Annex 2 EHV charges'!$D:$O,10,FALSE)=0,"",VLOOKUP($A162,'Annex 2 EHV charges'!$D:$O,10,FALSE)),"")</f>
        <v>3476.48</v>
      </c>
      <c r="G162" s="172">
        <f>IFERROR(IF(VLOOKUP($A162,'Annex 2 EHV charges'!$D:$O,11,FALSE)=0,"",VLOOKUP($A162,'Annex 2 EHV charges'!$D:$O,11,FALSE)),"")</f>
        <v>0.05</v>
      </c>
      <c r="H162" s="172">
        <f>IFERROR(IF(VLOOKUP($A162,'Annex 2 EHV charges'!$D:$O,12,FALSE)=0,"",VLOOKUP($A162,'Annex 2 EHV charges'!$D:$O,12,FALSE)),"")</f>
        <v>0.05</v>
      </c>
    </row>
    <row r="163" spans="1:8" ht="25.5" x14ac:dyDescent="0.2">
      <c r="A163" s="166" t="str">
        <f t="array" ref="A163">IFERROR(INDEX('Annex 2 EHV charges'!$D$11:$D$260, MATCH(0, IF(ISBLANK('Annex 2 EHV charges'!$D$11:$D$260),1, COUNTIF(A$4:$A162, 'Annex 2 EHV charges'!$D$11:$D$260)), 0)),"")</f>
        <v>New Export 63</v>
      </c>
      <c r="B163" s="165" t="str">
        <f>IF($A163="","",VLOOKUP($A163,'Annex 2 EHV charges'!$D:$O,2,0))</f>
        <v>New Export 63</v>
      </c>
      <c r="C163" s="166" t="str">
        <f>IF($A163="","",VLOOKUP($A163,'Annex 2 EHV charges'!$D:$O,3,0))</f>
        <v>New Export 63</v>
      </c>
      <c r="D163" s="165" t="str">
        <f>IF($A163="","",VLOOKUP($A163,'Annex 2 EHV charges'!$D:$O,4,0))</f>
        <v>WAUN Y POUND #1 33kV GEN</v>
      </c>
      <c r="E163" s="170">
        <f>IFERROR(IF(VLOOKUP($A163,'Annex 2 EHV charges'!$D:$O,9,FALSE)=0,"",VLOOKUP($A163,'Annex 2 EHV charges'!$D:$O,9,FALSE)),"")</f>
        <v>-5.6000000000000001E-2</v>
      </c>
      <c r="F163" s="171">
        <f>IFERROR(IF(VLOOKUP($A163,'Annex 2 EHV charges'!$D:$O,10,FALSE)=0,"",VLOOKUP($A163,'Annex 2 EHV charges'!$D:$O,10,FALSE)),"")</f>
        <v>2723.31</v>
      </c>
      <c r="G163" s="172">
        <f>IFERROR(IF(VLOOKUP($A163,'Annex 2 EHV charges'!$D:$O,11,FALSE)=0,"",VLOOKUP($A163,'Annex 2 EHV charges'!$D:$O,11,FALSE)),"")</f>
        <v>0.05</v>
      </c>
      <c r="H163" s="172">
        <f>IFERROR(IF(VLOOKUP($A163,'Annex 2 EHV charges'!$D:$O,12,FALSE)=0,"",VLOOKUP($A163,'Annex 2 EHV charges'!$D:$O,12,FALSE)),"")</f>
        <v>0.05</v>
      </c>
    </row>
    <row r="164" spans="1:8" ht="25.5" x14ac:dyDescent="0.2">
      <c r="A164" s="166" t="str">
        <f t="array" ref="A164">IFERROR(INDEX('Annex 2 EHV charges'!$D$11:$D$260, MATCH(0, IF(ISBLANK('Annex 2 EHV charges'!$D$11:$D$260),1, COUNTIF(A$4:$A163, 'Annex 2 EHV charges'!$D$11:$D$260)), 0)),"")</f>
        <v>New Export 64</v>
      </c>
      <c r="B164" s="165" t="str">
        <f>IF($A164="","",VLOOKUP($A164,'Annex 2 EHV charges'!$D:$O,2,0))</f>
        <v>New Export 64</v>
      </c>
      <c r="C164" s="166" t="str">
        <f>IF($A164="","",VLOOKUP($A164,'Annex 2 EHV charges'!$D:$O,3,0))</f>
        <v>New Export 64</v>
      </c>
      <c r="D164" s="165" t="str">
        <f>IF($A164="","",VLOOKUP($A164,'Annex 2 EHV charges'!$D:$O,4,0))</f>
        <v>WAUN Y POUND #2 33kV GEN</v>
      </c>
      <c r="E164" s="170">
        <f>IFERROR(IF(VLOOKUP($A164,'Annex 2 EHV charges'!$D:$O,9,FALSE)=0,"",VLOOKUP($A164,'Annex 2 EHV charges'!$D:$O,9,FALSE)),"")</f>
        <v>-5.6000000000000001E-2</v>
      </c>
      <c r="F164" s="171">
        <f>IFERROR(IF(VLOOKUP($A164,'Annex 2 EHV charges'!$D:$O,10,FALSE)=0,"",VLOOKUP($A164,'Annex 2 EHV charges'!$D:$O,10,FALSE)),"")</f>
        <v>2723.2</v>
      </c>
      <c r="G164" s="172">
        <f>IFERROR(IF(VLOOKUP($A164,'Annex 2 EHV charges'!$D:$O,11,FALSE)=0,"",VLOOKUP($A164,'Annex 2 EHV charges'!$D:$O,11,FALSE)),"")</f>
        <v>0.05</v>
      </c>
      <c r="H164" s="172">
        <f>IFERROR(IF(VLOOKUP($A164,'Annex 2 EHV charges'!$D:$O,12,FALSE)=0,"",VLOOKUP($A164,'Annex 2 EHV charges'!$D:$O,12,FALSE)),"")</f>
        <v>0.05</v>
      </c>
    </row>
    <row r="165" spans="1:8" x14ac:dyDescent="0.2">
      <c r="A165" s="166" t="str">
        <f t="array" ref="A165">IFERROR(INDEX('Annex 2 EHV charges'!$D$11:$D$260, MATCH(0, IF(ISBLANK('Annex 2 EHV charges'!$D$11:$D$260),1, COUNTIF(A$4:$A164, 'Annex 2 EHV charges'!$D$11:$D$260)), 0)),"")</f>
        <v/>
      </c>
      <c r="B165" s="165" t="str">
        <f>IF($A165="","",VLOOKUP($A165,'Annex 2 EHV charges'!$D:$O,2,0))</f>
        <v/>
      </c>
      <c r="C165" s="166" t="str">
        <f>IF($A165="","",VLOOKUP($A165,'Annex 2 EHV charges'!$D:$O,3,0))</f>
        <v/>
      </c>
      <c r="D165" s="165" t="str">
        <f>IF($A165="","",VLOOKUP($A165,'Annex 2 EHV charges'!$D:$O,4,0))</f>
        <v/>
      </c>
      <c r="E165" s="170" t="str">
        <f>IFERROR(IF(VLOOKUP($A165,'Annex 2 EHV charges'!$D:$O,9,FALSE)=0,"",VLOOKUP($A165,'Annex 2 EHV charges'!$D:$O,9,FALSE)),"")</f>
        <v/>
      </c>
      <c r="F165" s="171" t="str">
        <f>IFERROR(IF(VLOOKUP($A165,'Annex 2 EHV charges'!$D:$O,10,FALSE)=0,"",VLOOKUP($A165,'Annex 2 EHV charges'!$D:$O,10,FALSE)),"")</f>
        <v/>
      </c>
      <c r="G165" s="172" t="str">
        <f>IFERROR(IF(VLOOKUP($A165,'Annex 2 EHV charges'!$D:$O,11,FALSE)=0,"",VLOOKUP($A165,'Annex 2 EHV charges'!$D:$O,11,FALSE)),"")</f>
        <v/>
      </c>
      <c r="H165" s="172" t="str">
        <f>IFERROR(IF(VLOOKUP($A165,'Annex 2 EHV charges'!$D:$O,12,FALSE)=0,"",VLOOKUP($A165,'Annex 2 EHV charges'!$D:$O,12,FALSE)),"")</f>
        <v/>
      </c>
    </row>
    <row r="166" spans="1:8" x14ac:dyDescent="0.2">
      <c r="A166" s="166" t="str">
        <f t="array" ref="A166">IFERROR(INDEX('Annex 2 EHV charges'!$D$11:$D$260, MATCH(0, IF(ISBLANK('Annex 2 EHV charges'!$D$11:$D$260),1, COUNTIF(A$4:$A165, 'Annex 2 EHV charges'!$D$11:$D$260)), 0)),"")</f>
        <v/>
      </c>
      <c r="B166" s="165" t="str">
        <f>IF($A166="","",VLOOKUP($A166,'Annex 2 EHV charges'!$D:$O,2,0))</f>
        <v/>
      </c>
      <c r="C166" s="166" t="str">
        <f>IF($A166="","",VLOOKUP($A166,'Annex 2 EHV charges'!$D:$O,3,0))</f>
        <v/>
      </c>
      <c r="D166" s="165" t="str">
        <f>IF($A166="","",VLOOKUP($A166,'Annex 2 EHV charges'!$D:$O,4,0))</f>
        <v/>
      </c>
      <c r="E166" s="170" t="str">
        <f>IFERROR(IF(VLOOKUP($A166,'Annex 2 EHV charges'!$D:$O,9,FALSE)=0,"",VLOOKUP($A166,'Annex 2 EHV charges'!$D:$O,9,FALSE)),"")</f>
        <v/>
      </c>
      <c r="F166" s="171" t="str">
        <f>IFERROR(IF(VLOOKUP($A166,'Annex 2 EHV charges'!$D:$O,10,FALSE)=0,"",VLOOKUP($A166,'Annex 2 EHV charges'!$D:$O,10,FALSE)),"")</f>
        <v/>
      </c>
      <c r="G166" s="172" t="str">
        <f>IFERROR(IF(VLOOKUP($A166,'Annex 2 EHV charges'!$D:$O,11,FALSE)=0,"",VLOOKUP($A166,'Annex 2 EHV charges'!$D:$O,11,FALSE)),"")</f>
        <v/>
      </c>
      <c r="H166" s="172" t="str">
        <f>IFERROR(IF(VLOOKUP($A166,'Annex 2 EHV charges'!$D:$O,12,FALSE)=0,"",VLOOKUP($A166,'Annex 2 EHV charges'!$D:$O,12,FALSE)),"")</f>
        <v/>
      </c>
    </row>
    <row r="167" spans="1:8" x14ac:dyDescent="0.2">
      <c r="A167" s="166" t="str">
        <f t="array" ref="A167">IFERROR(INDEX('Annex 2 EHV charges'!$D$11:$D$260, MATCH(0, IF(ISBLANK('Annex 2 EHV charges'!$D$11:$D$260),1, COUNTIF(A$4:$A166, 'Annex 2 EHV charges'!$D$11:$D$260)), 0)),"")</f>
        <v/>
      </c>
      <c r="B167" s="165" t="str">
        <f>IF($A167="","",VLOOKUP($A167,'Annex 2 EHV charges'!$D:$O,2,0))</f>
        <v/>
      </c>
      <c r="C167" s="166" t="str">
        <f>IF($A167="","",VLOOKUP($A167,'Annex 2 EHV charges'!$D:$O,3,0))</f>
        <v/>
      </c>
      <c r="D167" s="165" t="str">
        <f>IF($A167="","",VLOOKUP($A167,'Annex 2 EHV charges'!$D:$O,4,0))</f>
        <v/>
      </c>
      <c r="E167" s="170" t="str">
        <f>IFERROR(IF(VLOOKUP($A167,'Annex 2 EHV charges'!$D:$O,9,FALSE)=0,"",VLOOKUP($A167,'Annex 2 EHV charges'!$D:$O,9,FALSE)),"")</f>
        <v/>
      </c>
      <c r="F167" s="171" t="str">
        <f>IFERROR(IF(VLOOKUP($A167,'Annex 2 EHV charges'!$D:$O,10,FALSE)=0,"",VLOOKUP($A167,'Annex 2 EHV charges'!$D:$O,10,FALSE)),"")</f>
        <v/>
      </c>
      <c r="G167" s="172" t="str">
        <f>IFERROR(IF(VLOOKUP($A167,'Annex 2 EHV charges'!$D:$O,11,FALSE)=0,"",VLOOKUP($A167,'Annex 2 EHV charges'!$D:$O,11,FALSE)),"")</f>
        <v/>
      </c>
      <c r="H167" s="172" t="str">
        <f>IFERROR(IF(VLOOKUP($A167,'Annex 2 EHV charges'!$D:$O,12,FALSE)=0,"",VLOOKUP($A167,'Annex 2 EHV charges'!$D:$O,12,FALSE)),"")</f>
        <v/>
      </c>
    </row>
    <row r="168" spans="1:8" x14ac:dyDescent="0.2">
      <c r="A168" s="166" t="str">
        <f t="array" ref="A168">IFERROR(INDEX('Annex 2 EHV charges'!$D$11:$D$260, MATCH(0, IF(ISBLANK('Annex 2 EHV charges'!$D$11:$D$260),1, COUNTIF(A$4:$A167, 'Annex 2 EHV charges'!$D$11:$D$260)), 0)),"")</f>
        <v/>
      </c>
      <c r="B168" s="165" t="str">
        <f>IF($A168="","",VLOOKUP($A168,'Annex 2 EHV charges'!$D:$O,2,0))</f>
        <v/>
      </c>
      <c r="C168" s="166" t="str">
        <f>IF($A168="","",VLOOKUP($A168,'Annex 2 EHV charges'!$D:$O,3,0))</f>
        <v/>
      </c>
      <c r="D168" s="165" t="str">
        <f>IF($A168="","",VLOOKUP($A168,'Annex 2 EHV charges'!$D:$O,4,0))</f>
        <v/>
      </c>
      <c r="E168" s="170" t="str">
        <f>IFERROR(IF(VLOOKUP($A168,'Annex 2 EHV charges'!$D:$O,9,FALSE)=0,"",VLOOKUP($A168,'Annex 2 EHV charges'!$D:$O,9,FALSE)),"")</f>
        <v/>
      </c>
      <c r="F168" s="171" t="str">
        <f>IFERROR(IF(VLOOKUP($A168,'Annex 2 EHV charges'!$D:$O,10,FALSE)=0,"",VLOOKUP($A168,'Annex 2 EHV charges'!$D:$O,10,FALSE)),"")</f>
        <v/>
      </c>
      <c r="G168" s="172" t="str">
        <f>IFERROR(IF(VLOOKUP($A168,'Annex 2 EHV charges'!$D:$O,11,FALSE)=0,"",VLOOKUP($A168,'Annex 2 EHV charges'!$D:$O,11,FALSE)),"")</f>
        <v/>
      </c>
      <c r="H168" s="172" t="str">
        <f>IFERROR(IF(VLOOKUP($A168,'Annex 2 EHV charges'!$D:$O,12,FALSE)=0,"",VLOOKUP($A168,'Annex 2 EHV charges'!$D:$O,12,FALSE)),"")</f>
        <v/>
      </c>
    </row>
    <row r="169" spans="1:8" x14ac:dyDescent="0.2">
      <c r="A169" s="166" t="str">
        <f t="array" ref="A169">IFERROR(INDEX('Annex 2 EHV charges'!$D$11:$D$260, MATCH(0, IF(ISBLANK('Annex 2 EHV charges'!$D$11:$D$260),1, COUNTIF(A$4:$A168, 'Annex 2 EHV charges'!$D$11:$D$260)), 0)),"")</f>
        <v/>
      </c>
      <c r="B169" s="165" t="str">
        <f>IF($A169="","",VLOOKUP($A169,'Annex 2 EHV charges'!$D:$O,2,0))</f>
        <v/>
      </c>
      <c r="C169" s="166" t="str">
        <f>IF($A169="","",VLOOKUP($A169,'Annex 2 EHV charges'!$D:$O,3,0))</f>
        <v/>
      </c>
      <c r="D169" s="165" t="str">
        <f>IF($A169="","",VLOOKUP($A169,'Annex 2 EHV charges'!$D:$O,4,0))</f>
        <v/>
      </c>
      <c r="E169" s="170" t="str">
        <f>IFERROR(IF(VLOOKUP($A169,'Annex 2 EHV charges'!$D:$O,9,FALSE)=0,"",VLOOKUP($A169,'Annex 2 EHV charges'!$D:$O,9,FALSE)),"")</f>
        <v/>
      </c>
      <c r="F169" s="171" t="str">
        <f>IFERROR(IF(VLOOKUP($A169,'Annex 2 EHV charges'!$D:$O,10,FALSE)=0,"",VLOOKUP($A169,'Annex 2 EHV charges'!$D:$O,10,FALSE)),"")</f>
        <v/>
      </c>
      <c r="G169" s="172" t="str">
        <f>IFERROR(IF(VLOOKUP($A169,'Annex 2 EHV charges'!$D:$O,11,FALSE)=0,"",VLOOKUP($A169,'Annex 2 EHV charges'!$D:$O,11,FALSE)),"")</f>
        <v/>
      </c>
      <c r="H169" s="172" t="str">
        <f>IFERROR(IF(VLOOKUP($A169,'Annex 2 EHV charges'!$D:$O,12,FALSE)=0,"",VLOOKUP($A169,'Annex 2 EHV charges'!$D:$O,12,FALSE)),"")</f>
        <v/>
      </c>
    </row>
    <row r="170" spans="1:8" x14ac:dyDescent="0.2">
      <c r="A170" s="166" t="str">
        <f t="array" ref="A170">IFERROR(INDEX('Annex 2 EHV charges'!$D$11:$D$260, MATCH(0, IF(ISBLANK('Annex 2 EHV charges'!$D$11:$D$260),1, COUNTIF(A$4:$A169, 'Annex 2 EHV charges'!$D$11:$D$260)), 0)),"")</f>
        <v/>
      </c>
      <c r="B170" s="165" t="str">
        <f>IF($A170="","",VLOOKUP($A170,'Annex 2 EHV charges'!$D:$O,2,0))</f>
        <v/>
      </c>
      <c r="C170" s="166" t="str">
        <f>IF($A170="","",VLOOKUP($A170,'Annex 2 EHV charges'!$D:$O,3,0))</f>
        <v/>
      </c>
      <c r="D170" s="165" t="str">
        <f>IF($A170="","",VLOOKUP($A170,'Annex 2 EHV charges'!$D:$O,4,0))</f>
        <v/>
      </c>
      <c r="E170" s="170" t="str">
        <f>IFERROR(IF(VLOOKUP($A170,'Annex 2 EHV charges'!$D:$O,9,FALSE)=0,"",VLOOKUP($A170,'Annex 2 EHV charges'!$D:$O,9,FALSE)),"")</f>
        <v/>
      </c>
      <c r="F170" s="171" t="str">
        <f>IFERROR(IF(VLOOKUP($A170,'Annex 2 EHV charges'!$D:$O,10,FALSE)=0,"",VLOOKUP($A170,'Annex 2 EHV charges'!$D:$O,10,FALSE)),"")</f>
        <v/>
      </c>
      <c r="G170" s="172" t="str">
        <f>IFERROR(IF(VLOOKUP($A170,'Annex 2 EHV charges'!$D:$O,11,FALSE)=0,"",VLOOKUP($A170,'Annex 2 EHV charges'!$D:$O,11,FALSE)),"")</f>
        <v/>
      </c>
      <c r="H170" s="172" t="str">
        <f>IFERROR(IF(VLOOKUP($A170,'Annex 2 EHV charges'!$D:$O,12,FALSE)=0,"",VLOOKUP($A170,'Annex 2 EHV charges'!$D:$O,12,FALSE)),"")</f>
        <v/>
      </c>
    </row>
    <row r="171" spans="1:8" x14ac:dyDescent="0.2">
      <c r="A171" s="166" t="str">
        <f t="array" ref="A171">IFERROR(INDEX('Annex 2 EHV charges'!$D$11:$D$260, MATCH(0, IF(ISBLANK('Annex 2 EHV charges'!$D$11:$D$260),1, COUNTIF(A$4:$A170, 'Annex 2 EHV charges'!$D$11:$D$260)), 0)),"")</f>
        <v/>
      </c>
      <c r="B171" s="165" t="str">
        <f>IF($A171="","",VLOOKUP($A171,'Annex 2 EHV charges'!$D:$O,2,0))</f>
        <v/>
      </c>
      <c r="C171" s="166" t="str">
        <f>IF($A171="","",VLOOKUP($A171,'Annex 2 EHV charges'!$D:$O,3,0))</f>
        <v/>
      </c>
      <c r="D171" s="165" t="str">
        <f>IF($A171="","",VLOOKUP($A171,'Annex 2 EHV charges'!$D:$O,4,0))</f>
        <v/>
      </c>
      <c r="E171" s="170" t="str">
        <f>IFERROR(IF(VLOOKUP($A171,'Annex 2 EHV charges'!$D:$O,9,FALSE)=0,"",VLOOKUP($A171,'Annex 2 EHV charges'!$D:$O,9,FALSE)),"")</f>
        <v/>
      </c>
      <c r="F171" s="171" t="str">
        <f>IFERROR(IF(VLOOKUP($A171,'Annex 2 EHV charges'!$D:$O,10,FALSE)=0,"",VLOOKUP($A171,'Annex 2 EHV charges'!$D:$O,10,FALSE)),"")</f>
        <v/>
      </c>
      <c r="G171" s="172" t="str">
        <f>IFERROR(IF(VLOOKUP($A171,'Annex 2 EHV charges'!$D:$O,11,FALSE)=0,"",VLOOKUP($A171,'Annex 2 EHV charges'!$D:$O,11,FALSE)),"")</f>
        <v/>
      </c>
      <c r="H171" s="172" t="str">
        <f>IFERROR(IF(VLOOKUP($A171,'Annex 2 EHV charges'!$D:$O,12,FALSE)=0,"",VLOOKUP($A171,'Annex 2 EHV charges'!$D:$O,12,FALSE)),"")</f>
        <v/>
      </c>
    </row>
    <row r="172" spans="1:8" x14ac:dyDescent="0.2">
      <c r="A172" s="166" t="str">
        <f t="array" ref="A172">IFERROR(INDEX('Annex 2 EHV charges'!$D$11:$D$260, MATCH(0, IF(ISBLANK('Annex 2 EHV charges'!$D$11:$D$260),1, COUNTIF(A$4:$A171, 'Annex 2 EHV charges'!$D$11:$D$260)), 0)),"")</f>
        <v/>
      </c>
      <c r="B172" s="165" t="str">
        <f>IF($A172="","",VLOOKUP($A172,'Annex 2 EHV charges'!$D:$O,2,0))</f>
        <v/>
      </c>
      <c r="C172" s="166" t="str">
        <f>IF($A172="","",VLOOKUP($A172,'Annex 2 EHV charges'!$D:$O,3,0))</f>
        <v/>
      </c>
      <c r="D172" s="165" t="str">
        <f>IF($A172="","",VLOOKUP($A172,'Annex 2 EHV charges'!$D:$O,4,0))</f>
        <v/>
      </c>
      <c r="E172" s="170" t="str">
        <f>IFERROR(IF(VLOOKUP($A172,'Annex 2 EHV charges'!$D:$O,9,FALSE)=0,"",VLOOKUP($A172,'Annex 2 EHV charges'!$D:$O,9,FALSE)),"")</f>
        <v/>
      </c>
      <c r="F172" s="171" t="str">
        <f>IFERROR(IF(VLOOKUP($A172,'Annex 2 EHV charges'!$D:$O,10,FALSE)=0,"",VLOOKUP($A172,'Annex 2 EHV charges'!$D:$O,10,FALSE)),"")</f>
        <v/>
      </c>
      <c r="G172" s="172" t="str">
        <f>IFERROR(IF(VLOOKUP($A172,'Annex 2 EHV charges'!$D:$O,11,FALSE)=0,"",VLOOKUP($A172,'Annex 2 EHV charges'!$D:$O,11,FALSE)),"")</f>
        <v/>
      </c>
      <c r="H172" s="172" t="str">
        <f>IFERROR(IF(VLOOKUP($A172,'Annex 2 EHV charges'!$D:$O,12,FALSE)=0,"",VLOOKUP($A172,'Annex 2 EHV charges'!$D:$O,12,FALSE)),"")</f>
        <v/>
      </c>
    </row>
    <row r="173" spans="1:8" x14ac:dyDescent="0.2">
      <c r="A173" s="166" t="str">
        <f t="array" ref="A173">IFERROR(INDEX('Annex 2 EHV charges'!$D$11:$D$260, MATCH(0, IF(ISBLANK('Annex 2 EHV charges'!$D$11:$D$260),1, COUNTIF(A$4:$A172, 'Annex 2 EHV charges'!$D$11:$D$260)), 0)),"")</f>
        <v/>
      </c>
      <c r="B173" s="165" t="str">
        <f>IF($A173="","",VLOOKUP($A173,'Annex 2 EHV charges'!$D:$O,2,0))</f>
        <v/>
      </c>
      <c r="C173" s="166" t="str">
        <f>IF($A173="","",VLOOKUP($A173,'Annex 2 EHV charges'!$D:$O,3,0))</f>
        <v/>
      </c>
      <c r="D173" s="165" t="str">
        <f>IF($A173="","",VLOOKUP($A173,'Annex 2 EHV charges'!$D:$O,4,0))</f>
        <v/>
      </c>
      <c r="E173" s="170" t="str">
        <f>IFERROR(IF(VLOOKUP($A173,'Annex 2 EHV charges'!$D:$O,9,FALSE)=0,"",VLOOKUP($A173,'Annex 2 EHV charges'!$D:$O,9,FALSE)),"")</f>
        <v/>
      </c>
      <c r="F173" s="171" t="str">
        <f>IFERROR(IF(VLOOKUP($A173,'Annex 2 EHV charges'!$D:$O,10,FALSE)=0,"",VLOOKUP($A173,'Annex 2 EHV charges'!$D:$O,10,FALSE)),"")</f>
        <v/>
      </c>
      <c r="G173" s="172" t="str">
        <f>IFERROR(IF(VLOOKUP($A173,'Annex 2 EHV charges'!$D:$O,11,FALSE)=0,"",VLOOKUP($A173,'Annex 2 EHV charges'!$D:$O,11,FALSE)),"")</f>
        <v/>
      </c>
      <c r="H173" s="172" t="str">
        <f>IFERROR(IF(VLOOKUP($A173,'Annex 2 EHV charges'!$D:$O,12,FALSE)=0,"",VLOOKUP($A173,'Annex 2 EHV charges'!$D:$O,12,FALSE)),"")</f>
        <v/>
      </c>
    </row>
    <row r="174" spans="1:8" x14ac:dyDescent="0.2">
      <c r="A174" s="166" t="str">
        <f t="array" ref="A174">IFERROR(INDEX('Annex 2 EHV charges'!$D$11:$D$260, MATCH(0, IF(ISBLANK('Annex 2 EHV charges'!$D$11:$D$260),1, COUNTIF(A$4:$A173, 'Annex 2 EHV charges'!$D$11:$D$260)), 0)),"")</f>
        <v/>
      </c>
      <c r="B174" s="165" t="str">
        <f>IF($A174="","",VLOOKUP($A174,'Annex 2 EHV charges'!$D:$O,2,0))</f>
        <v/>
      </c>
      <c r="C174" s="166" t="str">
        <f>IF($A174="","",VLOOKUP($A174,'Annex 2 EHV charges'!$D:$O,3,0))</f>
        <v/>
      </c>
      <c r="D174" s="165" t="str">
        <f>IF($A174="","",VLOOKUP($A174,'Annex 2 EHV charges'!$D:$O,4,0))</f>
        <v/>
      </c>
      <c r="E174" s="170" t="str">
        <f>IFERROR(IF(VLOOKUP($A174,'Annex 2 EHV charges'!$D:$O,9,FALSE)=0,"",VLOOKUP($A174,'Annex 2 EHV charges'!$D:$O,9,FALSE)),"")</f>
        <v/>
      </c>
      <c r="F174" s="171" t="str">
        <f>IFERROR(IF(VLOOKUP($A174,'Annex 2 EHV charges'!$D:$O,10,FALSE)=0,"",VLOOKUP($A174,'Annex 2 EHV charges'!$D:$O,10,FALSE)),"")</f>
        <v/>
      </c>
      <c r="G174" s="172" t="str">
        <f>IFERROR(IF(VLOOKUP($A174,'Annex 2 EHV charges'!$D:$O,11,FALSE)=0,"",VLOOKUP($A174,'Annex 2 EHV charges'!$D:$O,11,FALSE)),"")</f>
        <v/>
      </c>
      <c r="H174" s="172" t="str">
        <f>IFERROR(IF(VLOOKUP($A174,'Annex 2 EHV charges'!$D:$O,12,FALSE)=0,"",VLOOKUP($A174,'Annex 2 EHV charges'!$D:$O,12,FALSE)),"")</f>
        <v/>
      </c>
    </row>
    <row r="175" spans="1:8" x14ac:dyDescent="0.2">
      <c r="A175" s="166" t="str">
        <f t="array" ref="A175">IFERROR(INDEX('Annex 2 EHV charges'!$D$11:$D$260, MATCH(0, IF(ISBLANK('Annex 2 EHV charges'!$D$11:$D$260),1, COUNTIF(A$4:$A174, 'Annex 2 EHV charges'!$D$11:$D$260)), 0)),"")</f>
        <v/>
      </c>
      <c r="B175" s="165" t="str">
        <f>IF($A175="","",VLOOKUP($A175,'Annex 2 EHV charges'!$D:$O,2,0))</f>
        <v/>
      </c>
      <c r="C175" s="166" t="str">
        <f>IF($A175="","",VLOOKUP($A175,'Annex 2 EHV charges'!$D:$O,3,0))</f>
        <v/>
      </c>
      <c r="D175" s="165" t="str">
        <f>IF($A175="","",VLOOKUP($A175,'Annex 2 EHV charges'!$D:$O,4,0))</f>
        <v/>
      </c>
      <c r="E175" s="170" t="str">
        <f>IFERROR(IF(VLOOKUP($A175,'Annex 2 EHV charges'!$D:$O,9,FALSE)=0,"",VLOOKUP($A175,'Annex 2 EHV charges'!$D:$O,9,FALSE)),"")</f>
        <v/>
      </c>
      <c r="F175" s="171" t="str">
        <f>IFERROR(IF(VLOOKUP($A175,'Annex 2 EHV charges'!$D:$O,10,FALSE)=0,"",VLOOKUP($A175,'Annex 2 EHV charges'!$D:$O,10,FALSE)),"")</f>
        <v/>
      </c>
      <c r="G175" s="172" t="str">
        <f>IFERROR(IF(VLOOKUP($A175,'Annex 2 EHV charges'!$D:$O,11,FALSE)=0,"",VLOOKUP($A175,'Annex 2 EHV charges'!$D:$O,11,FALSE)),"")</f>
        <v/>
      </c>
      <c r="H175" s="172" t="str">
        <f>IFERROR(IF(VLOOKUP($A175,'Annex 2 EHV charges'!$D:$O,12,FALSE)=0,"",VLOOKUP($A175,'Annex 2 EHV charges'!$D:$O,12,FALSE)),"")</f>
        <v/>
      </c>
    </row>
    <row r="176" spans="1:8" x14ac:dyDescent="0.2">
      <c r="A176" s="166" t="str">
        <f t="array" ref="A176">IFERROR(INDEX('Annex 2 EHV charges'!$D$11:$D$260, MATCH(0, IF(ISBLANK('Annex 2 EHV charges'!$D$11:$D$260),1, COUNTIF(A$4:$A175, 'Annex 2 EHV charges'!$D$11:$D$260)), 0)),"")</f>
        <v/>
      </c>
      <c r="B176" s="165" t="str">
        <f>IF($A176="","",VLOOKUP($A176,'Annex 2 EHV charges'!$D:$O,2,0))</f>
        <v/>
      </c>
      <c r="C176" s="166" t="str">
        <f>IF($A176="","",VLOOKUP($A176,'Annex 2 EHV charges'!$D:$O,3,0))</f>
        <v/>
      </c>
      <c r="D176" s="165" t="str">
        <f>IF($A176="","",VLOOKUP($A176,'Annex 2 EHV charges'!$D:$O,4,0))</f>
        <v/>
      </c>
      <c r="E176" s="170" t="str">
        <f>IFERROR(IF(VLOOKUP($A176,'Annex 2 EHV charges'!$D:$O,9,FALSE)=0,"",VLOOKUP($A176,'Annex 2 EHV charges'!$D:$O,9,FALSE)),"")</f>
        <v/>
      </c>
      <c r="F176" s="171" t="str">
        <f>IFERROR(IF(VLOOKUP($A176,'Annex 2 EHV charges'!$D:$O,10,FALSE)=0,"",VLOOKUP($A176,'Annex 2 EHV charges'!$D:$O,10,FALSE)),"")</f>
        <v/>
      </c>
      <c r="G176" s="172" t="str">
        <f>IFERROR(IF(VLOOKUP($A176,'Annex 2 EHV charges'!$D:$O,11,FALSE)=0,"",VLOOKUP($A176,'Annex 2 EHV charges'!$D:$O,11,FALSE)),"")</f>
        <v/>
      </c>
      <c r="H176" s="172" t="str">
        <f>IFERROR(IF(VLOOKUP($A176,'Annex 2 EHV charges'!$D:$O,12,FALSE)=0,"",VLOOKUP($A176,'Annex 2 EHV charges'!$D:$O,12,FALSE)),"")</f>
        <v/>
      </c>
    </row>
    <row r="177" spans="1:8" x14ac:dyDescent="0.2">
      <c r="A177" s="166" t="str">
        <f t="array" ref="A177">IFERROR(INDEX('Annex 2 EHV charges'!$D$11:$D$260, MATCH(0, IF(ISBLANK('Annex 2 EHV charges'!$D$11:$D$260),1, COUNTIF(A$4:$A176, 'Annex 2 EHV charges'!$D$11:$D$260)), 0)),"")</f>
        <v/>
      </c>
      <c r="B177" s="165" t="str">
        <f>IF($A177="","",VLOOKUP($A177,'Annex 2 EHV charges'!$D:$O,2,0))</f>
        <v/>
      </c>
      <c r="C177" s="166" t="str">
        <f>IF($A177="","",VLOOKUP($A177,'Annex 2 EHV charges'!$D:$O,3,0))</f>
        <v/>
      </c>
      <c r="D177" s="165" t="str">
        <f>IF($A177="","",VLOOKUP($A177,'Annex 2 EHV charges'!$D:$O,4,0))</f>
        <v/>
      </c>
      <c r="E177" s="170" t="str">
        <f>IFERROR(IF(VLOOKUP($A177,'Annex 2 EHV charges'!$D:$O,9,FALSE)=0,"",VLOOKUP($A177,'Annex 2 EHV charges'!$D:$O,9,FALSE)),"")</f>
        <v/>
      </c>
      <c r="F177" s="171" t="str">
        <f>IFERROR(IF(VLOOKUP($A177,'Annex 2 EHV charges'!$D:$O,10,FALSE)=0,"",VLOOKUP($A177,'Annex 2 EHV charges'!$D:$O,10,FALSE)),"")</f>
        <v/>
      </c>
      <c r="G177" s="172" t="str">
        <f>IFERROR(IF(VLOOKUP($A177,'Annex 2 EHV charges'!$D:$O,11,FALSE)=0,"",VLOOKUP($A177,'Annex 2 EHV charges'!$D:$O,11,FALSE)),"")</f>
        <v/>
      </c>
      <c r="H177" s="172" t="str">
        <f>IFERROR(IF(VLOOKUP($A177,'Annex 2 EHV charges'!$D:$O,12,FALSE)=0,"",VLOOKUP($A177,'Annex 2 EHV charges'!$D:$O,12,FALSE)),"")</f>
        <v/>
      </c>
    </row>
    <row r="178" spans="1:8" x14ac:dyDescent="0.2">
      <c r="A178" s="166" t="str">
        <f t="array" ref="A178">IFERROR(INDEX('Annex 2 EHV charges'!$D$11:$D$260, MATCH(0, IF(ISBLANK('Annex 2 EHV charges'!$D$11:$D$260),1, COUNTIF(A$4:$A177, 'Annex 2 EHV charges'!$D$11:$D$260)), 0)),"")</f>
        <v/>
      </c>
      <c r="B178" s="165" t="str">
        <f>IF($A178="","",VLOOKUP($A178,'Annex 2 EHV charges'!$D:$O,2,0))</f>
        <v/>
      </c>
      <c r="C178" s="166" t="str">
        <f>IF($A178="","",VLOOKUP($A178,'Annex 2 EHV charges'!$D:$O,3,0))</f>
        <v/>
      </c>
      <c r="D178" s="165" t="str">
        <f>IF($A178="","",VLOOKUP($A178,'Annex 2 EHV charges'!$D:$O,4,0))</f>
        <v/>
      </c>
      <c r="E178" s="170" t="str">
        <f>IFERROR(IF(VLOOKUP($A178,'Annex 2 EHV charges'!$D:$O,9,FALSE)=0,"",VLOOKUP($A178,'Annex 2 EHV charges'!$D:$O,9,FALSE)),"")</f>
        <v/>
      </c>
      <c r="F178" s="171" t="str">
        <f>IFERROR(IF(VLOOKUP($A178,'Annex 2 EHV charges'!$D:$O,10,FALSE)=0,"",VLOOKUP($A178,'Annex 2 EHV charges'!$D:$O,10,FALSE)),"")</f>
        <v/>
      </c>
      <c r="G178" s="172" t="str">
        <f>IFERROR(IF(VLOOKUP($A178,'Annex 2 EHV charges'!$D:$O,11,FALSE)=0,"",VLOOKUP($A178,'Annex 2 EHV charges'!$D:$O,11,FALSE)),"")</f>
        <v/>
      </c>
      <c r="H178" s="172" t="str">
        <f>IFERROR(IF(VLOOKUP($A178,'Annex 2 EHV charges'!$D:$O,12,FALSE)=0,"",VLOOKUP($A178,'Annex 2 EHV charges'!$D:$O,12,FALSE)),"")</f>
        <v/>
      </c>
    </row>
    <row r="179" spans="1:8" x14ac:dyDescent="0.2">
      <c r="A179" s="166" t="str">
        <f t="array" ref="A179">IFERROR(INDEX('Annex 2 EHV charges'!$D$11:$D$260, MATCH(0, IF(ISBLANK('Annex 2 EHV charges'!$D$11:$D$260),1, COUNTIF(A$4:$A178, 'Annex 2 EHV charges'!$D$11:$D$260)), 0)),"")</f>
        <v/>
      </c>
      <c r="B179" s="165" t="str">
        <f>IF($A179="","",VLOOKUP($A179,'Annex 2 EHV charges'!$D:$O,2,0))</f>
        <v/>
      </c>
      <c r="C179" s="166" t="str">
        <f>IF($A179="","",VLOOKUP($A179,'Annex 2 EHV charges'!$D:$O,3,0))</f>
        <v/>
      </c>
      <c r="D179" s="165" t="str">
        <f>IF($A179="","",VLOOKUP($A179,'Annex 2 EHV charges'!$D:$O,4,0))</f>
        <v/>
      </c>
      <c r="E179" s="170" t="str">
        <f>IFERROR(IF(VLOOKUP($A179,'Annex 2 EHV charges'!$D:$O,9,FALSE)=0,"",VLOOKUP($A179,'Annex 2 EHV charges'!$D:$O,9,FALSE)),"")</f>
        <v/>
      </c>
      <c r="F179" s="171" t="str">
        <f>IFERROR(IF(VLOOKUP($A179,'Annex 2 EHV charges'!$D:$O,10,FALSE)=0,"",VLOOKUP($A179,'Annex 2 EHV charges'!$D:$O,10,FALSE)),"")</f>
        <v/>
      </c>
      <c r="G179" s="172" t="str">
        <f>IFERROR(IF(VLOOKUP($A179,'Annex 2 EHV charges'!$D:$O,11,FALSE)=0,"",VLOOKUP($A179,'Annex 2 EHV charges'!$D:$O,11,FALSE)),"")</f>
        <v/>
      </c>
      <c r="H179" s="172" t="str">
        <f>IFERROR(IF(VLOOKUP($A179,'Annex 2 EHV charges'!$D:$O,12,FALSE)=0,"",VLOOKUP($A179,'Annex 2 EHV charges'!$D:$O,12,FALSE)),"")</f>
        <v/>
      </c>
    </row>
    <row r="180" spans="1:8" x14ac:dyDescent="0.2">
      <c r="A180" s="166" t="str">
        <f t="array" ref="A180">IFERROR(INDEX('Annex 2 EHV charges'!$D$11:$D$260, MATCH(0, IF(ISBLANK('Annex 2 EHV charges'!$D$11:$D$260),1, COUNTIF(A$4:$A179, 'Annex 2 EHV charges'!$D$11:$D$260)), 0)),"")</f>
        <v/>
      </c>
      <c r="B180" s="165" t="str">
        <f>IF($A180="","",VLOOKUP($A180,'Annex 2 EHV charges'!$D:$O,2,0))</f>
        <v/>
      </c>
      <c r="C180" s="166" t="str">
        <f>IF($A180="","",VLOOKUP($A180,'Annex 2 EHV charges'!$D:$O,3,0))</f>
        <v/>
      </c>
      <c r="D180" s="165" t="str">
        <f>IF($A180="","",VLOOKUP($A180,'Annex 2 EHV charges'!$D:$O,4,0))</f>
        <v/>
      </c>
      <c r="E180" s="170" t="str">
        <f>IFERROR(IF(VLOOKUP($A180,'Annex 2 EHV charges'!$D:$O,9,FALSE)=0,"",VLOOKUP($A180,'Annex 2 EHV charges'!$D:$O,9,FALSE)),"")</f>
        <v/>
      </c>
      <c r="F180" s="171" t="str">
        <f>IFERROR(IF(VLOOKUP($A180,'Annex 2 EHV charges'!$D:$O,10,FALSE)=0,"",VLOOKUP($A180,'Annex 2 EHV charges'!$D:$O,10,FALSE)),"")</f>
        <v/>
      </c>
      <c r="G180" s="172" t="str">
        <f>IFERROR(IF(VLOOKUP($A180,'Annex 2 EHV charges'!$D:$O,11,FALSE)=0,"",VLOOKUP($A180,'Annex 2 EHV charges'!$D:$O,11,FALSE)),"")</f>
        <v/>
      </c>
      <c r="H180" s="172" t="str">
        <f>IFERROR(IF(VLOOKUP($A180,'Annex 2 EHV charges'!$D:$O,12,FALSE)=0,"",VLOOKUP($A180,'Annex 2 EHV charges'!$D:$O,12,FALSE)),"")</f>
        <v/>
      </c>
    </row>
    <row r="181" spans="1:8" x14ac:dyDescent="0.2">
      <c r="A181" s="166" t="str">
        <f t="array" ref="A181">IFERROR(INDEX('Annex 2 EHV charges'!$D$11:$D$260, MATCH(0, IF(ISBLANK('Annex 2 EHV charges'!$D$11:$D$260),1, COUNTIF(A$4:$A180, 'Annex 2 EHV charges'!$D$11:$D$260)), 0)),"")</f>
        <v/>
      </c>
      <c r="B181" s="165" t="str">
        <f>IF($A181="","",VLOOKUP($A181,'Annex 2 EHV charges'!$D:$O,2,0))</f>
        <v/>
      </c>
      <c r="C181" s="166" t="str">
        <f>IF($A181="","",VLOOKUP($A181,'Annex 2 EHV charges'!$D:$O,3,0))</f>
        <v/>
      </c>
      <c r="D181" s="165" t="str">
        <f>IF($A181="","",VLOOKUP($A181,'Annex 2 EHV charges'!$D:$O,4,0))</f>
        <v/>
      </c>
      <c r="E181" s="170" t="str">
        <f>IFERROR(IF(VLOOKUP($A181,'Annex 2 EHV charges'!$D:$O,9,FALSE)=0,"",VLOOKUP($A181,'Annex 2 EHV charges'!$D:$O,9,FALSE)),"")</f>
        <v/>
      </c>
      <c r="F181" s="171" t="str">
        <f>IFERROR(IF(VLOOKUP($A181,'Annex 2 EHV charges'!$D:$O,10,FALSE)=0,"",VLOOKUP($A181,'Annex 2 EHV charges'!$D:$O,10,FALSE)),"")</f>
        <v/>
      </c>
      <c r="G181" s="172" t="str">
        <f>IFERROR(IF(VLOOKUP($A181,'Annex 2 EHV charges'!$D:$O,11,FALSE)=0,"",VLOOKUP($A181,'Annex 2 EHV charges'!$D:$O,11,FALSE)),"")</f>
        <v/>
      </c>
      <c r="H181" s="172" t="str">
        <f>IFERROR(IF(VLOOKUP($A181,'Annex 2 EHV charges'!$D:$O,12,FALSE)=0,"",VLOOKUP($A181,'Annex 2 EHV charges'!$D:$O,12,FALSE)),"")</f>
        <v/>
      </c>
    </row>
    <row r="182" spans="1:8" x14ac:dyDescent="0.2">
      <c r="A182" s="166" t="str">
        <f t="array" ref="A182">IFERROR(INDEX('Annex 2 EHV charges'!$D$11:$D$260, MATCH(0, IF(ISBLANK('Annex 2 EHV charges'!$D$11:$D$260),1, COUNTIF(A$4:$A181, 'Annex 2 EHV charges'!$D$11:$D$260)), 0)),"")</f>
        <v/>
      </c>
      <c r="B182" s="165" t="str">
        <f>IF($A182="","",VLOOKUP($A182,'Annex 2 EHV charges'!$D:$O,2,0))</f>
        <v/>
      </c>
      <c r="C182" s="166" t="str">
        <f>IF($A182="","",VLOOKUP($A182,'Annex 2 EHV charges'!$D:$O,3,0))</f>
        <v/>
      </c>
      <c r="D182" s="165" t="str">
        <f>IF($A182="","",VLOOKUP($A182,'Annex 2 EHV charges'!$D:$O,4,0))</f>
        <v/>
      </c>
      <c r="E182" s="170" t="str">
        <f>IFERROR(IF(VLOOKUP($A182,'Annex 2 EHV charges'!$D:$O,9,FALSE)=0,"",VLOOKUP($A182,'Annex 2 EHV charges'!$D:$O,9,FALSE)),"")</f>
        <v/>
      </c>
      <c r="F182" s="171" t="str">
        <f>IFERROR(IF(VLOOKUP($A182,'Annex 2 EHV charges'!$D:$O,10,FALSE)=0,"",VLOOKUP($A182,'Annex 2 EHV charges'!$D:$O,10,FALSE)),"")</f>
        <v/>
      </c>
      <c r="G182" s="172" t="str">
        <f>IFERROR(IF(VLOOKUP($A182,'Annex 2 EHV charges'!$D:$O,11,FALSE)=0,"",VLOOKUP($A182,'Annex 2 EHV charges'!$D:$O,11,FALSE)),"")</f>
        <v/>
      </c>
      <c r="H182" s="172" t="str">
        <f>IFERROR(IF(VLOOKUP($A182,'Annex 2 EHV charges'!$D:$O,12,FALSE)=0,"",VLOOKUP($A182,'Annex 2 EHV charges'!$D:$O,12,FALSE)),"")</f>
        <v/>
      </c>
    </row>
    <row r="183" spans="1:8" x14ac:dyDescent="0.2">
      <c r="A183" s="166" t="str">
        <f t="array" ref="A183">IFERROR(INDEX('Annex 2 EHV charges'!$D$11:$D$260, MATCH(0, IF(ISBLANK('Annex 2 EHV charges'!$D$11:$D$260),1, COUNTIF(A$4:$A182, 'Annex 2 EHV charges'!$D$11:$D$260)), 0)),"")</f>
        <v/>
      </c>
      <c r="B183" s="165" t="str">
        <f>IF($A183="","",VLOOKUP($A183,'Annex 2 EHV charges'!$D:$O,2,0))</f>
        <v/>
      </c>
      <c r="C183" s="166" t="str">
        <f>IF($A183="","",VLOOKUP($A183,'Annex 2 EHV charges'!$D:$O,3,0))</f>
        <v/>
      </c>
      <c r="D183" s="165" t="str">
        <f>IF($A183="","",VLOOKUP($A183,'Annex 2 EHV charges'!$D:$O,4,0))</f>
        <v/>
      </c>
      <c r="E183" s="170" t="str">
        <f>IFERROR(IF(VLOOKUP($A183,'Annex 2 EHV charges'!$D:$O,9,FALSE)=0,"",VLOOKUP($A183,'Annex 2 EHV charges'!$D:$O,9,FALSE)),"")</f>
        <v/>
      </c>
      <c r="F183" s="171" t="str">
        <f>IFERROR(IF(VLOOKUP($A183,'Annex 2 EHV charges'!$D:$O,10,FALSE)=0,"",VLOOKUP($A183,'Annex 2 EHV charges'!$D:$O,10,FALSE)),"")</f>
        <v/>
      </c>
      <c r="G183" s="172" t="str">
        <f>IFERROR(IF(VLOOKUP($A183,'Annex 2 EHV charges'!$D:$O,11,FALSE)=0,"",VLOOKUP($A183,'Annex 2 EHV charges'!$D:$O,11,FALSE)),"")</f>
        <v/>
      </c>
      <c r="H183" s="172" t="str">
        <f>IFERROR(IF(VLOOKUP($A183,'Annex 2 EHV charges'!$D:$O,12,FALSE)=0,"",VLOOKUP($A183,'Annex 2 EHV charges'!$D:$O,12,FALSE)),"")</f>
        <v/>
      </c>
    </row>
    <row r="184" spans="1:8" x14ac:dyDescent="0.2">
      <c r="A184" s="166" t="str">
        <f t="array" ref="A184">IFERROR(INDEX('Annex 2 EHV charges'!$D$11:$D$260, MATCH(0, IF(ISBLANK('Annex 2 EHV charges'!$D$11:$D$260),1, COUNTIF(A$4:$A183, 'Annex 2 EHV charges'!$D$11:$D$260)), 0)),"")</f>
        <v/>
      </c>
      <c r="B184" s="165" t="str">
        <f>IF($A184="","",VLOOKUP($A184,'Annex 2 EHV charges'!$D:$O,2,0))</f>
        <v/>
      </c>
      <c r="C184" s="166" t="str">
        <f>IF($A184="","",VLOOKUP($A184,'Annex 2 EHV charges'!$D:$O,3,0))</f>
        <v/>
      </c>
      <c r="D184" s="165" t="str">
        <f>IF($A184="","",VLOOKUP($A184,'Annex 2 EHV charges'!$D:$O,4,0))</f>
        <v/>
      </c>
      <c r="E184" s="170" t="str">
        <f>IFERROR(IF(VLOOKUP($A184,'Annex 2 EHV charges'!$D:$O,9,FALSE)=0,"",VLOOKUP($A184,'Annex 2 EHV charges'!$D:$O,9,FALSE)),"")</f>
        <v/>
      </c>
      <c r="F184" s="171" t="str">
        <f>IFERROR(IF(VLOOKUP($A184,'Annex 2 EHV charges'!$D:$O,10,FALSE)=0,"",VLOOKUP($A184,'Annex 2 EHV charges'!$D:$O,10,FALSE)),"")</f>
        <v/>
      </c>
      <c r="G184" s="172" t="str">
        <f>IFERROR(IF(VLOOKUP($A184,'Annex 2 EHV charges'!$D:$O,11,FALSE)=0,"",VLOOKUP($A184,'Annex 2 EHV charges'!$D:$O,11,FALSE)),"")</f>
        <v/>
      </c>
      <c r="H184" s="172" t="str">
        <f>IFERROR(IF(VLOOKUP($A184,'Annex 2 EHV charges'!$D:$O,12,FALSE)=0,"",VLOOKUP($A184,'Annex 2 EHV charges'!$D:$O,12,FALSE)),"")</f>
        <v/>
      </c>
    </row>
    <row r="185" spans="1:8" x14ac:dyDescent="0.2">
      <c r="A185" s="166" t="str">
        <f t="array" ref="A185">IFERROR(INDEX('Annex 2 EHV charges'!$D$11:$D$260, MATCH(0, IF(ISBLANK('Annex 2 EHV charges'!$D$11:$D$260),1, COUNTIF(A$4:$A184, 'Annex 2 EHV charges'!$D$11:$D$260)), 0)),"")</f>
        <v/>
      </c>
      <c r="B185" s="165" t="str">
        <f>IF($A185="","",VLOOKUP($A185,'Annex 2 EHV charges'!$D:$O,2,0))</f>
        <v/>
      </c>
      <c r="C185" s="166" t="str">
        <f>IF($A185="","",VLOOKUP($A185,'Annex 2 EHV charges'!$D:$O,3,0))</f>
        <v/>
      </c>
      <c r="D185" s="165" t="str">
        <f>IF($A185="","",VLOOKUP($A185,'Annex 2 EHV charges'!$D:$O,4,0))</f>
        <v/>
      </c>
      <c r="E185" s="170" t="str">
        <f>IFERROR(IF(VLOOKUP($A185,'Annex 2 EHV charges'!$D:$O,9,FALSE)=0,"",VLOOKUP($A185,'Annex 2 EHV charges'!$D:$O,9,FALSE)),"")</f>
        <v/>
      </c>
      <c r="F185" s="171" t="str">
        <f>IFERROR(IF(VLOOKUP($A185,'Annex 2 EHV charges'!$D:$O,10,FALSE)=0,"",VLOOKUP($A185,'Annex 2 EHV charges'!$D:$O,10,FALSE)),"")</f>
        <v/>
      </c>
      <c r="G185" s="172" t="str">
        <f>IFERROR(IF(VLOOKUP($A185,'Annex 2 EHV charges'!$D:$O,11,FALSE)=0,"",VLOOKUP($A185,'Annex 2 EHV charges'!$D:$O,11,FALSE)),"")</f>
        <v/>
      </c>
      <c r="H185" s="172" t="str">
        <f>IFERROR(IF(VLOOKUP($A185,'Annex 2 EHV charges'!$D:$O,12,FALSE)=0,"",VLOOKUP($A185,'Annex 2 EHV charges'!$D:$O,12,FALSE)),"")</f>
        <v/>
      </c>
    </row>
    <row r="186" spans="1:8" x14ac:dyDescent="0.2">
      <c r="A186" s="166" t="str">
        <f t="array" ref="A186">IFERROR(INDEX('Annex 2 EHV charges'!$D$11:$D$260, MATCH(0, IF(ISBLANK('Annex 2 EHV charges'!$D$11:$D$260),1, COUNTIF(A$4:$A185, 'Annex 2 EHV charges'!$D$11:$D$260)), 0)),"")</f>
        <v/>
      </c>
      <c r="B186" s="165" t="str">
        <f>IF($A186="","",VLOOKUP($A186,'Annex 2 EHV charges'!$D:$O,2,0))</f>
        <v/>
      </c>
      <c r="C186" s="166" t="str">
        <f>IF($A186="","",VLOOKUP($A186,'Annex 2 EHV charges'!$D:$O,3,0))</f>
        <v/>
      </c>
      <c r="D186" s="165" t="str">
        <f>IF($A186="","",VLOOKUP($A186,'Annex 2 EHV charges'!$D:$O,4,0))</f>
        <v/>
      </c>
      <c r="E186" s="170" t="str">
        <f>IFERROR(IF(VLOOKUP($A186,'Annex 2 EHV charges'!$D:$O,9,FALSE)=0,"",VLOOKUP($A186,'Annex 2 EHV charges'!$D:$O,9,FALSE)),"")</f>
        <v/>
      </c>
      <c r="F186" s="171" t="str">
        <f>IFERROR(IF(VLOOKUP($A186,'Annex 2 EHV charges'!$D:$O,10,FALSE)=0,"",VLOOKUP($A186,'Annex 2 EHV charges'!$D:$O,10,FALSE)),"")</f>
        <v/>
      </c>
      <c r="G186" s="172" t="str">
        <f>IFERROR(IF(VLOOKUP($A186,'Annex 2 EHV charges'!$D:$O,11,FALSE)=0,"",VLOOKUP($A186,'Annex 2 EHV charges'!$D:$O,11,FALSE)),"")</f>
        <v/>
      </c>
      <c r="H186" s="172" t="str">
        <f>IFERROR(IF(VLOOKUP($A186,'Annex 2 EHV charges'!$D:$O,12,FALSE)=0,"",VLOOKUP($A186,'Annex 2 EHV charges'!$D:$O,12,FALSE)),"")</f>
        <v/>
      </c>
    </row>
    <row r="187" spans="1:8" x14ac:dyDescent="0.2">
      <c r="A187" s="166" t="str">
        <f t="array" ref="A187">IFERROR(INDEX('Annex 2 EHV charges'!$D$11:$D$260, MATCH(0, IF(ISBLANK('Annex 2 EHV charges'!$D$11:$D$260),1, COUNTIF(A$4:$A186, 'Annex 2 EHV charges'!$D$11:$D$260)), 0)),"")</f>
        <v/>
      </c>
      <c r="B187" s="165" t="str">
        <f>IF($A187="","",VLOOKUP($A187,'Annex 2 EHV charges'!$D:$O,2,0))</f>
        <v/>
      </c>
      <c r="C187" s="166" t="str">
        <f>IF($A187="","",VLOOKUP($A187,'Annex 2 EHV charges'!$D:$O,3,0))</f>
        <v/>
      </c>
      <c r="D187" s="165" t="str">
        <f>IF($A187="","",VLOOKUP($A187,'Annex 2 EHV charges'!$D:$O,4,0))</f>
        <v/>
      </c>
      <c r="E187" s="170" t="str">
        <f>IFERROR(IF(VLOOKUP($A187,'Annex 2 EHV charges'!$D:$O,9,FALSE)=0,"",VLOOKUP($A187,'Annex 2 EHV charges'!$D:$O,9,FALSE)),"")</f>
        <v/>
      </c>
      <c r="F187" s="171" t="str">
        <f>IFERROR(IF(VLOOKUP($A187,'Annex 2 EHV charges'!$D:$O,10,FALSE)=0,"",VLOOKUP($A187,'Annex 2 EHV charges'!$D:$O,10,FALSE)),"")</f>
        <v/>
      </c>
      <c r="G187" s="172" t="str">
        <f>IFERROR(IF(VLOOKUP($A187,'Annex 2 EHV charges'!$D:$O,11,FALSE)=0,"",VLOOKUP($A187,'Annex 2 EHV charges'!$D:$O,11,FALSE)),"")</f>
        <v/>
      </c>
      <c r="H187" s="172" t="str">
        <f>IFERROR(IF(VLOOKUP($A187,'Annex 2 EHV charges'!$D:$O,12,FALSE)=0,"",VLOOKUP($A187,'Annex 2 EHV charges'!$D:$O,12,FALSE)),"")</f>
        <v/>
      </c>
    </row>
    <row r="188" spans="1:8" x14ac:dyDescent="0.2">
      <c r="A188" s="166" t="str">
        <f t="array" ref="A188">IFERROR(INDEX('Annex 2 EHV charges'!$D$11:$D$260, MATCH(0, IF(ISBLANK('Annex 2 EHV charges'!$D$11:$D$260),1, COUNTIF(A$4:$A187, 'Annex 2 EHV charges'!$D$11:$D$260)), 0)),"")</f>
        <v/>
      </c>
      <c r="B188" s="165" t="str">
        <f>IF($A188="","",VLOOKUP($A188,'Annex 2 EHV charges'!$D:$O,2,0))</f>
        <v/>
      </c>
      <c r="C188" s="166" t="str">
        <f>IF($A188="","",VLOOKUP($A188,'Annex 2 EHV charges'!$D:$O,3,0))</f>
        <v/>
      </c>
      <c r="D188" s="165" t="str">
        <f>IF($A188="","",VLOOKUP($A188,'Annex 2 EHV charges'!$D:$O,4,0))</f>
        <v/>
      </c>
      <c r="E188" s="170" t="str">
        <f>IFERROR(IF(VLOOKUP($A188,'Annex 2 EHV charges'!$D:$O,9,FALSE)=0,"",VLOOKUP($A188,'Annex 2 EHV charges'!$D:$O,9,FALSE)),"")</f>
        <v/>
      </c>
      <c r="F188" s="171" t="str">
        <f>IFERROR(IF(VLOOKUP($A188,'Annex 2 EHV charges'!$D:$O,10,FALSE)=0,"",VLOOKUP($A188,'Annex 2 EHV charges'!$D:$O,10,FALSE)),"")</f>
        <v/>
      </c>
      <c r="G188" s="172" t="str">
        <f>IFERROR(IF(VLOOKUP($A188,'Annex 2 EHV charges'!$D:$O,11,FALSE)=0,"",VLOOKUP($A188,'Annex 2 EHV charges'!$D:$O,11,FALSE)),"")</f>
        <v/>
      </c>
      <c r="H188" s="172" t="str">
        <f>IFERROR(IF(VLOOKUP($A188,'Annex 2 EHV charges'!$D:$O,12,FALSE)=0,"",VLOOKUP($A188,'Annex 2 EHV charges'!$D:$O,12,FALSE)),"")</f>
        <v/>
      </c>
    </row>
    <row r="189" spans="1:8" x14ac:dyDescent="0.2">
      <c r="A189" s="166" t="str">
        <f t="array" ref="A189">IFERROR(INDEX('Annex 2 EHV charges'!$D$11:$D$260, MATCH(0, IF(ISBLANK('Annex 2 EHV charges'!$D$11:$D$260),1, COUNTIF(A$4:$A188, 'Annex 2 EHV charges'!$D$11:$D$260)), 0)),"")</f>
        <v/>
      </c>
      <c r="B189" s="165" t="str">
        <f>IF($A189="","",VLOOKUP($A189,'Annex 2 EHV charges'!$D:$O,2,0))</f>
        <v/>
      </c>
      <c r="C189" s="166" t="str">
        <f>IF($A189="","",VLOOKUP($A189,'Annex 2 EHV charges'!$D:$O,3,0))</f>
        <v/>
      </c>
      <c r="D189" s="165" t="str">
        <f>IF($A189="","",VLOOKUP($A189,'Annex 2 EHV charges'!$D:$O,4,0))</f>
        <v/>
      </c>
      <c r="E189" s="170" t="str">
        <f>IFERROR(IF(VLOOKUP($A189,'Annex 2 EHV charges'!$D:$O,9,FALSE)=0,"",VLOOKUP($A189,'Annex 2 EHV charges'!$D:$O,9,FALSE)),"")</f>
        <v/>
      </c>
      <c r="F189" s="171" t="str">
        <f>IFERROR(IF(VLOOKUP($A189,'Annex 2 EHV charges'!$D:$O,10,FALSE)=0,"",VLOOKUP($A189,'Annex 2 EHV charges'!$D:$O,10,FALSE)),"")</f>
        <v/>
      </c>
      <c r="G189" s="172" t="str">
        <f>IFERROR(IF(VLOOKUP($A189,'Annex 2 EHV charges'!$D:$O,11,FALSE)=0,"",VLOOKUP($A189,'Annex 2 EHV charges'!$D:$O,11,FALSE)),"")</f>
        <v/>
      </c>
      <c r="H189" s="172" t="str">
        <f>IFERROR(IF(VLOOKUP($A189,'Annex 2 EHV charges'!$D:$O,12,FALSE)=0,"",VLOOKUP($A189,'Annex 2 EHV charges'!$D:$O,12,FALSE)),"")</f>
        <v/>
      </c>
    </row>
    <row r="190" spans="1:8" x14ac:dyDescent="0.2">
      <c r="A190" s="166" t="str">
        <f t="array" ref="A190">IFERROR(INDEX('Annex 2 EHV charges'!$D$11:$D$260, MATCH(0, IF(ISBLANK('Annex 2 EHV charges'!$D$11:$D$260),1, COUNTIF(A$4:$A189, 'Annex 2 EHV charges'!$D$11:$D$260)), 0)),"")</f>
        <v/>
      </c>
      <c r="B190" s="165" t="str">
        <f>IF($A190="","",VLOOKUP($A190,'Annex 2 EHV charges'!$D:$O,2,0))</f>
        <v/>
      </c>
      <c r="C190" s="166" t="str">
        <f>IF($A190="","",VLOOKUP($A190,'Annex 2 EHV charges'!$D:$O,3,0))</f>
        <v/>
      </c>
      <c r="D190" s="165" t="str">
        <f>IF($A190="","",VLOOKUP($A190,'Annex 2 EHV charges'!$D:$O,4,0))</f>
        <v/>
      </c>
      <c r="E190" s="170" t="str">
        <f>IFERROR(IF(VLOOKUP($A190,'Annex 2 EHV charges'!$D:$O,9,FALSE)=0,"",VLOOKUP($A190,'Annex 2 EHV charges'!$D:$O,9,FALSE)),"")</f>
        <v/>
      </c>
      <c r="F190" s="171" t="str">
        <f>IFERROR(IF(VLOOKUP($A190,'Annex 2 EHV charges'!$D:$O,10,FALSE)=0,"",VLOOKUP($A190,'Annex 2 EHV charges'!$D:$O,10,FALSE)),"")</f>
        <v/>
      </c>
      <c r="G190" s="172" t="str">
        <f>IFERROR(IF(VLOOKUP($A190,'Annex 2 EHV charges'!$D:$O,11,FALSE)=0,"",VLOOKUP($A190,'Annex 2 EHV charges'!$D:$O,11,FALSE)),"")</f>
        <v/>
      </c>
      <c r="H190" s="172" t="str">
        <f>IFERROR(IF(VLOOKUP($A190,'Annex 2 EHV charges'!$D:$O,12,FALSE)=0,"",VLOOKUP($A190,'Annex 2 EHV charges'!$D:$O,12,FALSE)),"")</f>
        <v/>
      </c>
    </row>
    <row r="191" spans="1:8" x14ac:dyDescent="0.2">
      <c r="A191" s="166" t="str">
        <f t="array" ref="A191">IFERROR(INDEX('Annex 2 EHV charges'!$D$11:$D$260, MATCH(0, IF(ISBLANK('Annex 2 EHV charges'!$D$11:$D$260),1, COUNTIF(A$4:$A190, 'Annex 2 EHV charges'!$D$11:$D$260)), 0)),"")</f>
        <v/>
      </c>
      <c r="B191" s="165" t="str">
        <f>IF($A191="","",VLOOKUP($A191,'Annex 2 EHV charges'!$D:$O,2,0))</f>
        <v/>
      </c>
      <c r="C191" s="166" t="str">
        <f>IF($A191="","",VLOOKUP($A191,'Annex 2 EHV charges'!$D:$O,3,0))</f>
        <v/>
      </c>
      <c r="D191" s="165" t="str">
        <f>IF($A191="","",VLOOKUP($A191,'Annex 2 EHV charges'!$D:$O,4,0))</f>
        <v/>
      </c>
      <c r="E191" s="170" t="str">
        <f>IFERROR(IF(VLOOKUP($A191,'Annex 2 EHV charges'!$D:$O,9,FALSE)=0,"",VLOOKUP($A191,'Annex 2 EHV charges'!$D:$O,9,FALSE)),"")</f>
        <v/>
      </c>
      <c r="F191" s="171" t="str">
        <f>IFERROR(IF(VLOOKUP($A191,'Annex 2 EHV charges'!$D:$O,10,FALSE)=0,"",VLOOKUP($A191,'Annex 2 EHV charges'!$D:$O,10,FALSE)),"")</f>
        <v/>
      </c>
      <c r="G191" s="172" t="str">
        <f>IFERROR(IF(VLOOKUP($A191,'Annex 2 EHV charges'!$D:$O,11,FALSE)=0,"",VLOOKUP($A191,'Annex 2 EHV charges'!$D:$O,11,FALSE)),"")</f>
        <v/>
      </c>
      <c r="H191" s="172" t="str">
        <f>IFERROR(IF(VLOOKUP($A191,'Annex 2 EHV charges'!$D:$O,12,FALSE)=0,"",VLOOKUP($A191,'Annex 2 EHV charges'!$D:$O,12,FALSE)),"")</f>
        <v/>
      </c>
    </row>
    <row r="192" spans="1:8" x14ac:dyDescent="0.2">
      <c r="A192" s="166" t="str">
        <f t="array" ref="A192">IFERROR(INDEX('Annex 2 EHV charges'!$D$11:$D$260, MATCH(0, IF(ISBLANK('Annex 2 EHV charges'!$D$11:$D$260),1, COUNTIF(A$4:$A191, 'Annex 2 EHV charges'!$D$11:$D$260)), 0)),"")</f>
        <v/>
      </c>
      <c r="B192" s="165" t="str">
        <f>IF($A192="","",VLOOKUP($A192,'Annex 2 EHV charges'!$D:$O,2,0))</f>
        <v/>
      </c>
      <c r="C192" s="166" t="str">
        <f>IF($A192="","",VLOOKUP($A192,'Annex 2 EHV charges'!$D:$O,3,0))</f>
        <v/>
      </c>
      <c r="D192" s="165" t="str">
        <f>IF($A192="","",VLOOKUP($A192,'Annex 2 EHV charges'!$D:$O,4,0))</f>
        <v/>
      </c>
      <c r="E192" s="170" t="str">
        <f>IFERROR(IF(VLOOKUP($A192,'Annex 2 EHV charges'!$D:$O,9,FALSE)=0,"",VLOOKUP($A192,'Annex 2 EHV charges'!$D:$O,9,FALSE)),"")</f>
        <v/>
      </c>
      <c r="F192" s="171" t="str">
        <f>IFERROR(IF(VLOOKUP($A192,'Annex 2 EHV charges'!$D:$O,10,FALSE)=0,"",VLOOKUP($A192,'Annex 2 EHV charges'!$D:$O,10,FALSE)),"")</f>
        <v/>
      </c>
      <c r="G192" s="172" t="str">
        <f>IFERROR(IF(VLOOKUP($A192,'Annex 2 EHV charges'!$D:$O,11,FALSE)=0,"",VLOOKUP($A192,'Annex 2 EHV charges'!$D:$O,11,FALSE)),"")</f>
        <v/>
      </c>
      <c r="H192" s="172" t="str">
        <f>IFERROR(IF(VLOOKUP($A192,'Annex 2 EHV charges'!$D:$O,12,FALSE)=0,"",VLOOKUP($A192,'Annex 2 EHV charges'!$D:$O,12,FALSE)),"")</f>
        <v/>
      </c>
    </row>
    <row r="193" spans="1:8" x14ac:dyDescent="0.2">
      <c r="A193" s="166" t="str">
        <f t="array" ref="A193">IFERROR(INDEX('Annex 2 EHV charges'!$D$11:$D$260, MATCH(0, IF(ISBLANK('Annex 2 EHV charges'!$D$11:$D$260),1, COUNTIF(A$4:$A192, 'Annex 2 EHV charges'!$D$11:$D$260)), 0)),"")</f>
        <v/>
      </c>
      <c r="B193" s="165" t="str">
        <f>IF($A193="","",VLOOKUP($A193,'Annex 2 EHV charges'!$D:$O,2,0))</f>
        <v/>
      </c>
      <c r="C193" s="166" t="str">
        <f>IF($A193="","",VLOOKUP($A193,'Annex 2 EHV charges'!$D:$O,3,0))</f>
        <v/>
      </c>
      <c r="D193" s="165" t="str">
        <f>IF($A193="","",VLOOKUP($A193,'Annex 2 EHV charges'!$D:$O,4,0))</f>
        <v/>
      </c>
      <c r="E193" s="170" t="str">
        <f>IFERROR(IF(VLOOKUP($A193,'Annex 2 EHV charges'!$D:$O,9,FALSE)=0,"",VLOOKUP($A193,'Annex 2 EHV charges'!$D:$O,9,FALSE)),"")</f>
        <v/>
      </c>
      <c r="F193" s="171" t="str">
        <f>IFERROR(IF(VLOOKUP($A193,'Annex 2 EHV charges'!$D:$O,10,FALSE)=0,"",VLOOKUP($A193,'Annex 2 EHV charges'!$D:$O,10,FALSE)),"")</f>
        <v/>
      </c>
      <c r="G193" s="172" t="str">
        <f>IFERROR(IF(VLOOKUP($A193,'Annex 2 EHV charges'!$D:$O,11,FALSE)=0,"",VLOOKUP($A193,'Annex 2 EHV charges'!$D:$O,11,FALSE)),"")</f>
        <v/>
      </c>
      <c r="H193" s="172" t="str">
        <f>IFERROR(IF(VLOOKUP($A193,'Annex 2 EHV charges'!$D:$O,12,FALSE)=0,"",VLOOKUP($A193,'Annex 2 EHV charges'!$D:$O,12,FALSE)),"")</f>
        <v/>
      </c>
    </row>
    <row r="194" spans="1:8" x14ac:dyDescent="0.2">
      <c r="A194" s="166" t="str">
        <f t="array" ref="A194">IFERROR(INDEX('Annex 2 EHV charges'!$D$11:$D$260, MATCH(0, IF(ISBLANK('Annex 2 EHV charges'!$D$11:$D$260),1, COUNTIF(A$4:$A193, 'Annex 2 EHV charges'!$D$11:$D$260)), 0)),"")</f>
        <v/>
      </c>
      <c r="B194" s="165" t="str">
        <f>IF($A194="","",VLOOKUP($A194,'Annex 2 EHV charges'!$D:$O,2,0))</f>
        <v/>
      </c>
      <c r="C194" s="166" t="str">
        <f>IF($A194="","",VLOOKUP($A194,'Annex 2 EHV charges'!$D:$O,3,0))</f>
        <v/>
      </c>
      <c r="D194" s="165" t="str">
        <f>IF($A194="","",VLOOKUP($A194,'Annex 2 EHV charges'!$D:$O,4,0))</f>
        <v/>
      </c>
      <c r="E194" s="170" t="str">
        <f>IFERROR(IF(VLOOKUP($A194,'Annex 2 EHV charges'!$D:$O,9,FALSE)=0,"",VLOOKUP($A194,'Annex 2 EHV charges'!$D:$O,9,FALSE)),"")</f>
        <v/>
      </c>
      <c r="F194" s="171" t="str">
        <f>IFERROR(IF(VLOOKUP($A194,'Annex 2 EHV charges'!$D:$O,10,FALSE)=0,"",VLOOKUP($A194,'Annex 2 EHV charges'!$D:$O,10,FALSE)),"")</f>
        <v/>
      </c>
      <c r="G194" s="172" t="str">
        <f>IFERROR(IF(VLOOKUP($A194,'Annex 2 EHV charges'!$D:$O,11,FALSE)=0,"",VLOOKUP($A194,'Annex 2 EHV charges'!$D:$O,11,FALSE)),"")</f>
        <v/>
      </c>
      <c r="H194" s="172" t="str">
        <f>IFERROR(IF(VLOOKUP($A194,'Annex 2 EHV charges'!$D:$O,12,FALSE)=0,"",VLOOKUP($A194,'Annex 2 EHV charges'!$D:$O,12,FALSE)),"")</f>
        <v/>
      </c>
    </row>
    <row r="195" spans="1:8" x14ac:dyDescent="0.2">
      <c r="A195" s="166" t="str">
        <f t="array" ref="A195">IFERROR(INDEX('Annex 2 EHV charges'!$D$11:$D$260, MATCH(0, IF(ISBLANK('Annex 2 EHV charges'!$D$11:$D$260),1, COUNTIF(A$4:$A194, 'Annex 2 EHV charges'!$D$11:$D$260)), 0)),"")</f>
        <v/>
      </c>
      <c r="B195" s="165" t="str">
        <f>IF($A195="","",VLOOKUP($A195,'Annex 2 EHV charges'!$D:$O,2,0))</f>
        <v/>
      </c>
      <c r="C195" s="166" t="str">
        <f>IF($A195="","",VLOOKUP($A195,'Annex 2 EHV charges'!$D:$O,3,0))</f>
        <v/>
      </c>
      <c r="D195" s="165" t="str">
        <f>IF($A195="","",VLOOKUP($A195,'Annex 2 EHV charges'!$D:$O,4,0))</f>
        <v/>
      </c>
      <c r="E195" s="170" t="str">
        <f>IFERROR(IF(VLOOKUP($A195,'Annex 2 EHV charges'!$D:$O,9,FALSE)=0,"",VLOOKUP($A195,'Annex 2 EHV charges'!$D:$O,9,FALSE)),"")</f>
        <v/>
      </c>
      <c r="F195" s="171" t="str">
        <f>IFERROR(IF(VLOOKUP($A195,'Annex 2 EHV charges'!$D:$O,10,FALSE)=0,"",VLOOKUP($A195,'Annex 2 EHV charges'!$D:$O,10,FALSE)),"")</f>
        <v/>
      </c>
      <c r="G195" s="172" t="str">
        <f>IFERROR(IF(VLOOKUP($A195,'Annex 2 EHV charges'!$D:$O,11,FALSE)=0,"",VLOOKUP($A195,'Annex 2 EHV charges'!$D:$O,11,FALSE)),"")</f>
        <v/>
      </c>
      <c r="H195" s="172" t="str">
        <f>IFERROR(IF(VLOOKUP($A195,'Annex 2 EHV charges'!$D:$O,12,FALSE)=0,"",VLOOKUP($A195,'Annex 2 EHV charges'!$D:$O,12,FALSE)),"")</f>
        <v/>
      </c>
    </row>
    <row r="196" spans="1:8" x14ac:dyDescent="0.2">
      <c r="A196" s="166" t="str">
        <f t="array" ref="A196">IFERROR(INDEX('Annex 2 EHV charges'!$D$11:$D$260, MATCH(0, IF(ISBLANK('Annex 2 EHV charges'!$D$11:$D$260),1, COUNTIF(A$4:$A195, 'Annex 2 EHV charges'!$D$11:$D$260)), 0)),"")</f>
        <v/>
      </c>
      <c r="B196" s="165" t="str">
        <f>IF($A196="","",VLOOKUP($A196,'Annex 2 EHV charges'!$D:$O,2,0))</f>
        <v/>
      </c>
      <c r="C196" s="166" t="str">
        <f>IF($A196="","",VLOOKUP($A196,'Annex 2 EHV charges'!$D:$O,3,0))</f>
        <v/>
      </c>
      <c r="D196" s="165" t="str">
        <f>IF($A196="","",VLOOKUP($A196,'Annex 2 EHV charges'!$D:$O,4,0))</f>
        <v/>
      </c>
      <c r="E196" s="170" t="str">
        <f>IFERROR(IF(VLOOKUP($A196,'Annex 2 EHV charges'!$D:$O,9,FALSE)=0,"",VLOOKUP($A196,'Annex 2 EHV charges'!$D:$O,9,FALSE)),"")</f>
        <v/>
      </c>
      <c r="F196" s="171" t="str">
        <f>IFERROR(IF(VLOOKUP($A196,'Annex 2 EHV charges'!$D:$O,10,FALSE)=0,"",VLOOKUP($A196,'Annex 2 EHV charges'!$D:$O,10,FALSE)),"")</f>
        <v/>
      </c>
      <c r="G196" s="172" t="str">
        <f>IFERROR(IF(VLOOKUP($A196,'Annex 2 EHV charges'!$D:$O,11,FALSE)=0,"",VLOOKUP($A196,'Annex 2 EHV charges'!$D:$O,11,FALSE)),"")</f>
        <v/>
      </c>
      <c r="H196" s="172" t="str">
        <f>IFERROR(IF(VLOOKUP($A196,'Annex 2 EHV charges'!$D:$O,12,FALSE)=0,"",VLOOKUP($A196,'Annex 2 EHV charges'!$D:$O,12,FALSE)),"")</f>
        <v/>
      </c>
    </row>
    <row r="197" spans="1:8" x14ac:dyDescent="0.2">
      <c r="A197" s="166" t="str">
        <f t="array" ref="A197">IFERROR(INDEX('Annex 2 EHV charges'!$D$11:$D$260, MATCH(0, IF(ISBLANK('Annex 2 EHV charges'!$D$11:$D$260),1, COUNTIF(A$4:$A196, 'Annex 2 EHV charges'!$D$11:$D$260)), 0)),"")</f>
        <v/>
      </c>
      <c r="B197" s="165" t="str">
        <f>IF($A197="","",VLOOKUP($A197,'Annex 2 EHV charges'!$D:$O,2,0))</f>
        <v/>
      </c>
      <c r="C197" s="166" t="str">
        <f>IF($A197="","",VLOOKUP($A197,'Annex 2 EHV charges'!$D:$O,3,0))</f>
        <v/>
      </c>
      <c r="D197" s="165" t="str">
        <f>IF($A197="","",VLOOKUP($A197,'Annex 2 EHV charges'!$D:$O,4,0))</f>
        <v/>
      </c>
      <c r="E197" s="170" t="str">
        <f>IFERROR(IF(VLOOKUP($A197,'Annex 2 EHV charges'!$D:$O,9,FALSE)=0,"",VLOOKUP($A197,'Annex 2 EHV charges'!$D:$O,9,FALSE)),"")</f>
        <v/>
      </c>
      <c r="F197" s="171" t="str">
        <f>IFERROR(IF(VLOOKUP($A197,'Annex 2 EHV charges'!$D:$O,10,FALSE)=0,"",VLOOKUP($A197,'Annex 2 EHV charges'!$D:$O,10,FALSE)),"")</f>
        <v/>
      </c>
      <c r="G197" s="172" t="str">
        <f>IFERROR(IF(VLOOKUP($A197,'Annex 2 EHV charges'!$D:$O,11,FALSE)=0,"",VLOOKUP($A197,'Annex 2 EHV charges'!$D:$O,11,FALSE)),"")</f>
        <v/>
      </c>
      <c r="H197" s="172" t="str">
        <f>IFERROR(IF(VLOOKUP($A197,'Annex 2 EHV charges'!$D:$O,12,FALSE)=0,"",VLOOKUP($A197,'Annex 2 EHV charges'!$D:$O,12,FALSE)),"")</f>
        <v/>
      </c>
    </row>
    <row r="198" spans="1:8" x14ac:dyDescent="0.2">
      <c r="A198" s="166" t="str">
        <f t="array" ref="A198">IFERROR(INDEX('Annex 2 EHV charges'!$D$11:$D$260, MATCH(0, IF(ISBLANK('Annex 2 EHV charges'!$D$11:$D$260),1, COUNTIF(A$4:$A197, 'Annex 2 EHV charges'!$D$11:$D$260)), 0)),"")</f>
        <v/>
      </c>
      <c r="B198" s="165" t="str">
        <f>IF($A198="","",VLOOKUP($A198,'Annex 2 EHV charges'!$D:$O,2,0))</f>
        <v/>
      </c>
      <c r="C198" s="166" t="str">
        <f>IF($A198="","",VLOOKUP($A198,'Annex 2 EHV charges'!$D:$O,3,0))</f>
        <v/>
      </c>
      <c r="D198" s="165" t="str">
        <f>IF($A198="","",VLOOKUP($A198,'Annex 2 EHV charges'!$D:$O,4,0))</f>
        <v/>
      </c>
      <c r="E198" s="170" t="str">
        <f>IFERROR(IF(VLOOKUP($A198,'Annex 2 EHV charges'!$D:$O,9,FALSE)=0,"",VLOOKUP($A198,'Annex 2 EHV charges'!$D:$O,9,FALSE)),"")</f>
        <v/>
      </c>
      <c r="F198" s="171" t="str">
        <f>IFERROR(IF(VLOOKUP($A198,'Annex 2 EHV charges'!$D:$O,10,FALSE)=0,"",VLOOKUP($A198,'Annex 2 EHV charges'!$D:$O,10,FALSE)),"")</f>
        <v/>
      </c>
      <c r="G198" s="172" t="str">
        <f>IFERROR(IF(VLOOKUP($A198,'Annex 2 EHV charges'!$D:$O,11,FALSE)=0,"",VLOOKUP($A198,'Annex 2 EHV charges'!$D:$O,11,FALSE)),"")</f>
        <v/>
      </c>
      <c r="H198" s="172" t="str">
        <f>IFERROR(IF(VLOOKUP($A198,'Annex 2 EHV charges'!$D:$O,12,FALSE)=0,"",VLOOKUP($A198,'Annex 2 EHV charges'!$D:$O,12,FALSE)),"")</f>
        <v/>
      </c>
    </row>
    <row r="199" spans="1:8" x14ac:dyDescent="0.2">
      <c r="A199" s="166" t="str">
        <f t="array" ref="A199">IFERROR(INDEX('Annex 2 EHV charges'!$D$11:$D$260, MATCH(0, IF(ISBLANK('Annex 2 EHV charges'!$D$11:$D$260),1, COUNTIF(A$4:$A198, 'Annex 2 EHV charges'!$D$11:$D$260)), 0)),"")</f>
        <v/>
      </c>
      <c r="B199" s="165" t="str">
        <f>IF($A199="","",VLOOKUP($A199,'Annex 2 EHV charges'!$D:$O,2,0))</f>
        <v/>
      </c>
      <c r="C199" s="166" t="str">
        <f>IF($A199="","",VLOOKUP($A199,'Annex 2 EHV charges'!$D:$O,3,0))</f>
        <v/>
      </c>
      <c r="D199" s="165" t="str">
        <f>IF($A199="","",VLOOKUP($A199,'Annex 2 EHV charges'!$D:$O,4,0))</f>
        <v/>
      </c>
      <c r="E199" s="170" t="str">
        <f>IFERROR(IF(VLOOKUP($A199,'Annex 2 EHV charges'!$D:$O,9,FALSE)=0,"",VLOOKUP($A199,'Annex 2 EHV charges'!$D:$O,9,FALSE)),"")</f>
        <v/>
      </c>
      <c r="F199" s="171" t="str">
        <f>IFERROR(IF(VLOOKUP($A199,'Annex 2 EHV charges'!$D:$O,10,FALSE)=0,"",VLOOKUP($A199,'Annex 2 EHV charges'!$D:$O,10,FALSE)),"")</f>
        <v/>
      </c>
      <c r="G199" s="172" t="str">
        <f>IFERROR(IF(VLOOKUP($A199,'Annex 2 EHV charges'!$D:$O,11,FALSE)=0,"",VLOOKUP($A199,'Annex 2 EHV charges'!$D:$O,11,FALSE)),"")</f>
        <v/>
      </c>
      <c r="H199" s="172" t="str">
        <f>IFERROR(IF(VLOOKUP($A199,'Annex 2 EHV charges'!$D:$O,12,FALSE)=0,"",VLOOKUP($A199,'Annex 2 EHV charges'!$D:$O,12,FALSE)),"")</f>
        <v/>
      </c>
    </row>
    <row r="200" spans="1:8" x14ac:dyDescent="0.2">
      <c r="A200" s="166" t="str">
        <f t="array" ref="A200">IFERROR(INDEX('Annex 2 EHV charges'!$D$11:$D$260, MATCH(0, IF(ISBLANK('Annex 2 EHV charges'!$D$11:$D$260),1, COUNTIF(A$4:$A199, 'Annex 2 EHV charges'!$D$11:$D$260)), 0)),"")</f>
        <v/>
      </c>
      <c r="B200" s="165" t="str">
        <f>IF($A200="","",VLOOKUP($A200,'Annex 2 EHV charges'!$D:$O,2,0))</f>
        <v/>
      </c>
      <c r="C200" s="166" t="str">
        <f>IF($A200="","",VLOOKUP($A200,'Annex 2 EHV charges'!$D:$O,3,0))</f>
        <v/>
      </c>
      <c r="D200" s="165" t="str">
        <f>IF($A200="","",VLOOKUP($A200,'Annex 2 EHV charges'!$D:$O,4,0))</f>
        <v/>
      </c>
      <c r="E200" s="170" t="str">
        <f>IFERROR(IF(VLOOKUP($A200,'Annex 2 EHV charges'!$D:$O,9,FALSE)=0,"",VLOOKUP($A200,'Annex 2 EHV charges'!$D:$O,9,FALSE)),"")</f>
        <v/>
      </c>
      <c r="F200" s="171" t="str">
        <f>IFERROR(IF(VLOOKUP($A200,'Annex 2 EHV charges'!$D:$O,10,FALSE)=0,"",VLOOKUP($A200,'Annex 2 EHV charges'!$D:$O,10,FALSE)),"")</f>
        <v/>
      </c>
      <c r="G200" s="172" t="str">
        <f>IFERROR(IF(VLOOKUP($A200,'Annex 2 EHV charges'!$D:$O,11,FALSE)=0,"",VLOOKUP($A200,'Annex 2 EHV charges'!$D:$O,11,FALSE)),"")</f>
        <v/>
      </c>
      <c r="H200" s="172" t="str">
        <f>IFERROR(IF(VLOOKUP($A200,'Annex 2 EHV charges'!$D:$O,12,FALSE)=0,"",VLOOKUP($A200,'Annex 2 EHV charges'!$D:$O,12,FALSE)),"")</f>
        <v/>
      </c>
    </row>
    <row r="201" spans="1:8" x14ac:dyDescent="0.2">
      <c r="A201" s="166" t="str">
        <f t="array" ref="A201">IFERROR(INDEX('Annex 2 EHV charges'!$D$11:$D$260, MATCH(0, IF(ISBLANK('Annex 2 EHV charges'!$D$11:$D$260),1, COUNTIF(A$4:$A200, 'Annex 2 EHV charges'!$D$11:$D$260)), 0)),"")</f>
        <v/>
      </c>
      <c r="B201" s="165" t="str">
        <f>IF($A201="","",VLOOKUP($A201,'Annex 2 EHV charges'!$D:$O,2,0))</f>
        <v/>
      </c>
      <c r="C201" s="166" t="str">
        <f>IF($A201="","",VLOOKUP($A201,'Annex 2 EHV charges'!$D:$O,3,0))</f>
        <v/>
      </c>
      <c r="D201" s="165" t="str">
        <f>IF($A201="","",VLOOKUP($A201,'Annex 2 EHV charges'!$D:$O,4,0))</f>
        <v/>
      </c>
      <c r="E201" s="170" t="str">
        <f>IFERROR(IF(VLOOKUP($A201,'Annex 2 EHV charges'!$D:$O,9,FALSE)=0,"",VLOOKUP($A201,'Annex 2 EHV charges'!$D:$O,9,FALSE)),"")</f>
        <v/>
      </c>
      <c r="F201" s="171" t="str">
        <f>IFERROR(IF(VLOOKUP($A201,'Annex 2 EHV charges'!$D:$O,10,FALSE)=0,"",VLOOKUP($A201,'Annex 2 EHV charges'!$D:$O,10,FALSE)),"")</f>
        <v/>
      </c>
      <c r="G201" s="172" t="str">
        <f>IFERROR(IF(VLOOKUP($A201,'Annex 2 EHV charges'!$D:$O,11,FALSE)=0,"",VLOOKUP($A201,'Annex 2 EHV charges'!$D:$O,11,FALSE)),"")</f>
        <v/>
      </c>
      <c r="H201" s="172" t="str">
        <f>IFERROR(IF(VLOOKUP($A201,'Annex 2 EHV charges'!$D:$O,12,FALSE)=0,"",VLOOKUP($A201,'Annex 2 EHV charges'!$D:$O,12,FALSE)),"")</f>
        <v/>
      </c>
    </row>
    <row r="202" spans="1:8" x14ac:dyDescent="0.2">
      <c r="A202" s="166" t="str">
        <f t="array" ref="A202">IFERROR(INDEX('Annex 2 EHV charges'!$D$11:$D$260, MATCH(0, IF(ISBLANK('Annex 2 EHV charges'!$D$11:$D$260),1, COUNTIF(A$4:$A201, 'Annex 2 EHV charges'!$D$11:$D$260)), 0)),"")</f>
        <v/>
      </c>
      <c r="B202" s="165" t="str">
        <f>IF($A202="","",VLOOKUP($A202,'Annex 2 EHV charges'!$D:$O,2,0))</f>
        <v/>
      </c>
      <c r="C202" s="166" t="str">
        <f>IF($A202="","",VLOOKUP($A202,'Annex 2 EHV charges'!$D:$O,3,0))</f>
        <v/>
      </c>
      <c r="D202" s="165" t="str">
        <f>IF($A202="","",VLOOKUP($A202,'Annex 2 EHV charges'!$D:$O,4,0))</f>
        <v/>
      </c>
      <c r="E202" s="170" t="str">
        <f>IFERROR(IF(VLOOKUP($A202,'Annex 2 EHV charges'!$D:$O,9,FALSE)=0,"",VLOOKUP($A202,'Annex 2 EHV charges'!$D:$O,9,FALSE)),"")</f>
        <v/>
      </c>
      <c r="F202" s="171" t="str">
        <f>IFERROR(IF(VLOOKUP($A202,'Annex 2 EHV charges'!$D:$O,10,FALSE)=0,"",VLOOKUP($A202,'Annex 2 EHV charges'!$D:$O,10,FALSE)),"")</f>
        <v/>
      </c>
      <c r="G202" s="172" t="str">
        <f>IFERROR(IF(VLOOKUP($A202,'Annex 2 EHV charges'!$D:$O,11,FALSE)=0,"",VLOOKUP($A202,'Annex 2 EHV charges'!$D:$O,11,FALSE)),"")</f>
        <v/>
      </c>
      <c r="H202" s="172" t="str">
        <f>IFERROR(IF(VLOOKUP($A202,'Annex 2 EHV charges'!$D:$O,12,FALSE)=0,"",VLOOKUP($A202,'Annex 2 EHV charges'!$D:$O,12,FALSE)),"")</f>
        <v/>
      </c>
    </row>
    <row r="203" spans="1:8" x14ac:dyDescent="0.2">
      <c r="A203" s="166" t="str">
        <f t="array" ref="A203">IFERROR(INDEX('Annex 2 EHV charges'!$D$11:$D$260, MATCH(0, IF(ISBLANK('Annex 2 EHV charges'!$D$11:$D$260),1, COUNTIF(A$4:$A202, 'Annex 2 EHV charges'!$D$11:$D$260)), 0)),"")</f>
        <v/>
      </c>
      <c r="B203" s="165" t="str">
        <f>IF($A203="","",VLOOKUP($A203,'Annex 2 EHV charges'!$D:$O,2,0))</f>
        <v/>
      </c>
      <c r="C203" s="166" t="str">
        <f>IF($A203="","",VLOOKUP($A203,'Annex 2 EHV charges'!$D:$O,3,0))</f>
        <v/>
      </c>
      <c r="D203" s="165" t="str">
        <f>IF($A203="","",VLOOKUP($A203,'Annex 2 EHV charges'!$D:$O,4,0))</f>
        <v/>
      </c>
      <c r="E203" s="170" t="str">
        <f>IFERROR(IF(VLOOKUP($A203,'Annex 2 EHV charges'!$D:$O,9,FALSE)=0,"",VLOOKUP($A203,'Annex 2 EHV charges'!$D:$O,9,FALSE)),"")</f>
        <v/>
      </c>
      <c r="F203" s="171" t="str">
        <f>IFERROR(IF(VLOOKUP($A203,'Annex 2 EHV charges'!$D:$O,10,FALSE)=0,"",VLOOKUP($A203,'Annex 2 EHV charges'!$D:$O,10,FALSE)),"")</f>
        <v/>
      </c>
      <c r="G203" s="172" t="str">
        <f>IFERROR(IF(VLOOKUP($A203,'Annex 2 EHV charges'!$D:$O,11,FALSE)=0,"",VLOOKUP($A203,'Annex 2 EHV charges'!$D:$O,11,FALSE)),"")</f>
        <v/>
      </c>
      <c r="H203" s="172" t="str">
        <f>IFERROR(IF(VLOOKUP($A203,'Annex 2 EHV charges'!$D:$O,12,FALSE)=0,"",VLOOKUP($A203,'Annex 2 EHV charges'!$D:$O,12,FALSE)),"")</f>
        <v/>
      </c>
    </row>
    <row r="204" spans="1:8" x14ac:dyDescent="0.2">
      <c r="A204" s="166" t="str">
        <f t="array" ref="A204">IFERROR(INDEX('Annex 2 EHV charges'!$D$11:$D$260, MATCH(0, IF(ISBLANK('Annex 2 EHV charges'!$D$11:$D$260),1, COUNTIF(A$4:$A203, 'Annex 2 EHV charges'!$D$11:$D$260)), 0)),"")</f>
        <v/>
      </c>
      <c r="B204" s="165" t="str">
        <f>IF($A204="","",VLOOKUP($A204,'Annex 2 EHV charges'!$D:$O,2,0))</f>
        <v/>
      </c>
      <c r="C204" s="166" t="str">
        <f>IF($A204="","",VLOOKUP($A204,'Annex 2 EHV charges'!$D:$O,3,0))</f>
        <v/>
      </c>
      <c r="D204" s="165" t="str">
        <f>IF($A204="","",VLOOKUP($A204,'Annex 2 EHV charges'!$D:$O,4,0))</f>
        <v/>
      </c>
      <c r="E204" s="170" t="str">
        <f>IFERROR(IF(VLOOKUP($A204,'Annex 2 EHV charges'!$D:$O,9,FALSE)=0,"",VLOOKUP($A204,'Annex 2 EHV charges'!$D:$O,9,FALSE)),"")</f>
        <v/>
      </c>
      <c r="F204" s="171" t="str">
        <f>IFERROR(IF(VLOOKUP($A204,'Annex 2 EHV charges'!$D:$O,10,FALSE)=0,"",VLOOKUP($A204,'Annex 2 EHV charges'!$D:$O,10,FALSE)),"")</f>
        <v/>
      </c>
      <c r="G204" s="172" t="str">
        <f>IFERROR(IF(VLOOKUP($A204,'Annex 2 EHV charges'!$D:$O,11,FALSE)=0,"",VLOOKUP($A204,'Annex 2 EHV charges'!$D:$O,11,FALSE)),"")</f>
        <v/>
      </c>
      <c r="H204" s="172" t="str">
        <f>IFERROR(IF(VLOOKUP($A204,'Annex 2 EHV charges'!$D:$O,12,FALSE)=0,"",VLOOKUP($A204,'Annex 2 EHV charges'!$D:$O,12,FALSE)),"")</f>
        <v/>
      </c>
    </row>
    <row r="205" spans="1:8" x14ac:dyDescent="0.2">
      <c r="A205" s="166" t="str">
        <f t="array" ref="A205">IFERROR(INDEX('Annex 2 EHV charges'!$D$11:$D$260, MATCH(0, IF(ISBLANK('Annex 2 EHV charges'!$D$11:$D$260),1, COUNTIF(A$4:$A204, 'Annex 2 EHV charges'!$D$11:$D$260)), 0)),"")</f>
        <v/>
      </c>
      <c r="B205" s="165" t="str">
        <f>IF($A205="","",VLOOKUP($A205,'Annex 2 EHV charges'!$D:$O,2,0))</f>
        <v/>
      </c>
      <c r="C205" s="166" t="str">
        <f>IF($A205="","",VLOOKUP($A205,'Annex 2 EHV charges'!$D:$O,3,0))</f>
        <v/>
      </c>
      <c r="D205" s="165" t="str">
        <f>IF($A205="","",VLOOKUP($A205,'Annex 2 EHV charges'!$D:$O,4,0))</f>
        <v/>
      </c>
      <c r="E205" s="170" t="str">
        <f>IFERROR(IF(VLOOKUP($A205,'Annex 2 EHV charges'!$D:$O,9,FALSE)=0,"",VLOOKUP($A205,'Annex 2 EHV charges'!$D:$O,9,FALSE)),"")</f>
        <v/>
      </c>
      <c r="F205" s="171" t="str">
        <f>IFERROR(IF(VLOOKUP($A205,'Annex 2 EHV charges'!$D:$O,10,FALSE)=0,"",VLOOKUP($A205,'Annex 2 EHV charges'!$D:$O,10,FALSE)),"")</f>
        <v/>
      </c>
      <c r="G205" s="172" t="str">
        <f>IFERROR(IF(VLOOKUP($A205,'Annex 2 EHV charges'!$D:$O,11,FALSE)=0,"",VLOOKUP($A205,'Annex 2 EHV charges'!$D:$O,11,FALSE)),"")</f>
        <v/>
      </c>
      <c r="H205" s="172" t="str">
        <f>IFERROR(IF(VLOOKUP($A205,'Annex 2 EHV charges'!$D:$O,12,FALSE)=0,"",VLOOKUP($A205,'Annex 2 EHV charges'!$D:$O,12,FALSE)),"")</f>
        <v/>
      </c>
    </row>
    <row r="206" spans="1:8" x14ac:dyDescent="0.2">
      <c r="A206" s="166" t="str">
        <f t="array" ref="A206">IFERROR(INDEX('Annex 2 EHV charges'!$D$11:$D$260, MATCH(0, IF(ISBLANK('Annex 2 EHV charges'!$D$11:$D$260),1, COUNTIF(A$4:$A205, 'Annex 2 EHV charges'!$D$11:$D$260)), 0)),"")</f>
        <v/>
      </c>
      <c r="B206" s="165" t="str">
        <f>IF($A206="","",VLOOKUP($A206,'Annex 2 EHV charges'!$D:$O,2,0))</f>
        <v/>
      </c>
      <c r="C206" s="166" t="str">
        <f>IF($A206="","",VLOOKUP($A206,'Annex 2 EHV charges'!$D:$O,3,0))</f>
        <v/>
      </c>
      <c r="D206" s="165" t="str">
        <f>IF($A206="","",VLOOKUP($A206,'Annex 2 EHV charges'!$D:$O,4,0))</f>
        <v/>
      </c>
      <c r="E206" s="170" t="str">
        <f>IFERROR(IF(VLOOKUP($A206,'Annex 2 EHV charges'!$D:$O,9,FALSE)=0,"",VLOOKUP($A206,'Annex 2 EHV charges'!$D:$O,9,FALSE)),"")</f>
        <v/>
      </c>
      <c r="F206" s="171" t="str">
        <f>IFERROR(IF(VLOOKUP($A206,'Annex 2 EHV charges'!$D:$O,10,FALSE)=0,"",VLOOKUP($A206,'Annex 2 EHV charges'!$D:$O,10,FALSE)),"")</f>
        <v/>
      </c>
      <c r="G206" s="172" t="str">
        <f>IFERROR(IF(VLOOKUP($A206,'Annex 2 EHV charges'!$D:$O,11,FALSE)=0,"",VLOOKUP($A206,'Annex 2 EHV charges'!$D:$O,11,FALSE)),"")</f>
        <v/>
      </c>
      <c r="H206" s="172" t="str">
        <f>IFERROR(IF(VLOOKUP($A206,'Annex 2 EHV charges'!$D:$O,12,FALSE)=0,"",VLOOKUP($A206,'Annex 2 EHV charges'!$D:$O,12,FALSE)),"")</f>
        <v/>
      </c>
    </row>
    <row r="207" spans="1:8" x14ac:dyDescent="0.2">
      <c r="A207" s="166" t="str">
        <f t="array" ref="A207">IFERROR(INDEX('Annex 2 EHV charges'!$D$11:$D$260, MATCH(0, IF(ISBLANK('Annex 2 EHV charges'!$D$11:$D$260),1, COUNTIF(A$4:$A206, 'Annex 2 EHV charges'!$D$11:$D$260)), 0)),"")</f>
        <v/>
      </c>
      <c r="B207" s="165" t="str">
        <f>IF($A207="","",VLOOKUP($A207,'Annex 2 EHV charges'!$D:$O,2,0))</f>
        <v/>
      </c>
      <c r="C207" s="166" t="str">
        <f>IF($A207="","",VLOOKUP($A207,'Annex 2 EHV charges'!$D:$O,3,0))</f>
        <v/>
      </c>
      <c r="D207" s="165" t="str">
        <f>IF($A207="","",VLOOKUP($A207,'Annex 2 EHV charges'!$D:$O,4,0))</f>
        <v/>
      </c>
      <c r="E207" s="170" t="str">
        <f>IFERROR(IF(VLOOKUP($A207,'Annex 2 EHV charges'!$D:$O,9,FALSE)=0,"",VLOOKUP($A207,'Annex 2 EHV charges'!$D:$O,9,FALSE)),"")</f>
        <v/>
      </c>
      <c r="F207" s="171" t="str">
        <f>IFERROR(IF(VLOOKUP($A207,'Annex 2 EHV charges'!$D:$O,10,FALSE)=0,"",VLOOKUP($A207,'Annex 2 EHV charges'!$D:$O,10,FALSE)),"")</f>
        <v/>
      </c>
      <c r="G207" s="172" t="str">
        <f>IFERROR(IF(VLOOKUP($A207,'Annex 2 EHV charges'!$D:$O,11,FALSE)=0,"",VLOOKUP($A207,'Annex 2 EHV charges'!$D:$O,11,FALSE)),"")</f>
        <v/>
      </c>
      <c r="H207" s="172" t="str">
        <f>IFERROR(IF(VLOOKUP($A207,'Annex 2 EHV charges'!$D:$O,12,FALSE)=0,"",VLOOKUP($A207,'Annex 2 EHV charges'!$D:$O,12,FALSE)),"")</f>
        <v/>
      </c>
    </row>
    <row r="208" spans="1:8" x14ac:dyDescent="0.2">
      <c r="A208" s="166" t="str">
        <f t="array" ref="A208">IFERROR(INDEX('Annex 2 EHV charges'!$D$11:$D$260, MATCH(0, IF(ISBLANK('Annex 2 EHV charges'!$D$11:$D$260),1, COUNTIF(A$4:$A207, 'Annex 2 EHV charges'!$D$11:$D$260)), 0)),"")</f>
        <v/>
      </c>
      <c r="B208" s="165" t="str">
        <f>IF($A208="","",VLOOKUP($A208,'Annex 2 EHV charges'!$D:$O,2,0))</f>
        <v/>
      </c>
      <c r="C208" s="166" t="str">
        <f>IF($A208="","",VLOOKUP($A208,'Annex 2 EHV charges'!$D:$O,3,0))</f>
        <v/>
      </c>
      <c r="D208" s="165" t="str">
        <f>IF($A208="","",VLOOKUP($A208,'Annex 2 EHV charges'!$D:$O,4,0))</f>
        <v/>
      </c>
      <c r="E208" s="170" t="str">
        <f>IFERROR(IF(VLOOKUP($A208,'Annex 2 EHV charges'!$D:$O,9,FALSE)=0,"",VLOOKUP($A208,'Annex 2 EHV charges'!$D:$O,9,FALSE)),"")</f>
        <v/>
      </c>
      <c r="F208" s="171" t="str">
        <f>IFERROR(IF(VLOOKUP($A208,'Annex 2 EHV charges'!$D:$O,10,FALSE)=0,"",VLOOKUP($A208,'Annex 2 EHV charges'!$D:$O,10,FALSE)),"")</f>
        <v/>
      </c>
      <c r="G208" s="172" t="str">
        <f>IFERROR(IF(VLOOKUP($A208,'Annex 2 EHV charges'!$D:$O,11,FALSE)=0,"",VLOOKUP($A208,'Annex 2 EHV charges'!$D:$O,11,FALSE)),"")</f>
        <v/>
      </c>
      <c r="H208" s="172" t="str">
        <f>IFERROR(IF(VLOOKUP($A208,'Annex 2 EHV charges'!$D:$O,12,FALSE)=0,"",VLOOKUP($A208,'Annex 2 EHV charges'!$D:$O,12,FALSE)),"")</f>
        <v/>
      </c>
    </row>
    <row r="209" spans="1:8" x14ac:dyDescent="0.2">
      <c r="A209" s="166" t="str">
        <f t="array" ref="A209">IFERROR(INDEX('Annex 2 EHV charges'!$D$11:$D$260, MATCH(0, IF(ISBLANK('Annex 2 EHV charges'!$D$11:$D$260),1, COUNTIF(A$4:$A208, 'Annex 2 EHV charges'!$D$11:$D$260)), 0)),"")</f>
        <v/>
      </c>
      <c r="B209" s="165" t="str">
        <f>IF($A209="","",VLOOKUP($A209,'Annex 2 EHV charges'!$D:$O,2,0))</f>
        <v/>
      </c>
      <c r="C209" s="166" t="str">
        <f>IF($A209="","",VLOOKUP($A209,'Annex 2 EHV charges'!$D:$O,3,0))</f>
        <v/>
      </c>
      <c r="D209" s="165" t="str">
        <f>IF($A209="","",VLOOKUP($A209,'Annex 2 EHV charges'!$D:$O,4,0))</f>
        <v/>
      </c>
      <c r="E209" s="170" t="str">
        <f>IFERROR(IF(VLOOKUP($A209,'Annex 2 EHV charges'!$D:$O,9,FALSE)=0,"",VLOOKUP($A209,'Annex 2 EHV charges'!$D:$O,9,FALSE)),"")</f>
        <v/>
      </c>
      <c r="F209" s="171" t="str">
        <f>IFERROR(IF(VLOOKUP($A209,'Annex 2 EHV charges'!$D:$O,10,FALSE)=0,"",VLOOKUP($A209,'Annex 2 EHV charges'!$D:$O,10,FALSE)),"")</f>
        <v/>
      </c>
      <c r="G209" s="172" t="str">
        <f>IFERROR(IF(VLOOKUP($A209,'Annex 2 EHV charges'!$D:$O,11,FALSE)=0,"",VLOOKUP($A209,'Annex 2 EHV charges'!$D:$O,11,FALSE)),"")</f>
        <v/>
      </c>
      <c r="H209" s="172" t="str">
        <f>IFERROR(IF(VLOOKUP($A209,'Annex 2 EHV charges'!$D:$O,12,FALSE)=0,"",VLOOKUP($A209,'Annex 2 EHV charges'!$D:$O,12,FALSE)),"")</f>
        <v/>
      </c>
    </row>
    <row r="210" spans="1:8" x14ac:dyDescent="0.2">
      <c r="A210" s="166" t="str">
        <f t="array" ref="A210">IFERROR(INDEX('Annex 2 EHV charges'!$D$11:$D$260, MATCH(0, IF(ISBLANK('Annex 2 EHV charges'!$D$11:$D$260),1, COUNTIF(A$4:$A209, 'Annex 2 EHV charges'!$D$11:$D$260)), 0)),"")</f>
        <v/>
      </c>
      <c r="B210" s="165" t="str">
        <f>IF($A210="","",VLOOKUP($A210,'Annex 2 EHV charges'!$D:$O,2,0))</f>
        <v/>
      </c>
      <c r="C210" s="166" t="str">
        <f>IF($A210="","",VLOOKUP($A210,'Annex 2 EHV charges'!$D:$O,3,0))</f>
        <v/>
      </c>
      <c r="D210" s="165" t="str">
        <f>IF($A210="","",VLOOKUP($A210,'Annex 2 EHV charges'!$D:$O,4,0))</f>
        <v/>
      </c>
      <c r="E210" s="170" t="str">
        <f>IFERROR(IF(VLOOKUP($A210,'Annex 2 EHV charges'!$D:$O,9,FALSE)=0,"",VLOOKUP($A210,'Annex 2 EHV charges'!$D:$O,9,FALSE)),"")</f>
        <v/>
      </c>
      <c r="F210" s="171" t="str">
        <f>IFERROR(IF(VLOOKUP($A210,'Annex 2 EHV charges'!$D:$O,10,FALSE)=0,"",VLOOKUP($A210,'Annex 2 EHV charges'!$D:$O,10,FALSE)),"")</f>
        <v/>
      </c>
      <c r="G210" s="172" t="str">
        <f>IFERROR(IF(VLOOKUP($A210,'Annex 2 EHV charges'!$D:$O,11,FALSE)=0,"",VLOOKUP($A210,'Annex 2 EHV charges'!$D:$O,11,FALSE)),"")</f>
        <v/>
      </c>
      <c r="H210" s="172" t="str">
        <f>IFERROR(IF(VLOOKUP($A210,'Annex 2 EHV charges'!$D:$O,12,FALSE)=0,"",VLOOKUP($A210,'Annex 2 EHV charges'!$D:$O,12,FALSE)),"")</f>
        <v/>
      </c>
    </row>
    <row r="211" spans="1:8" x14ac:dyDescent="0.2">
      <c r="A211" s="166" t="str">
        <f t="array" ref="A211">IFERROR(INDEX('Annex 2 EHV charges'!$D$11:$D$260, MATCH(0, IF(ISBLANK('Annex 2 EHV charges'!$D$11:$D$260),1, COUNTIF(A$4:$A210, 'Annex 2 EHV charges'!$D$11:$D$260)), 0)),"")</f>
        <v/>
      </c>
      <c r="B211" s="165" t="str">
        <f>IF($A211="","",VLOOKUP($A211,'Annex 2 EHV charges'!$D:$O,2,0))</f>
        <v/>
      </c>
      <c r="C211" s="166" t="str">
        <f>IF($A211="","",VLOOKUP($A211,'Annex 2 EHV charges'!$D:$O,3,0))</f>
        <v/>
      </c>
      <c r="D211" s="165" t="str">
        <f>IF($A211="","",VLOOKUP($A211,'Annex 2 EHV charges'!$D:$O,4,0))</f>
        <v/>
      </c>
      <c r="E211" s="170" t="str">
        <f>IFERROR(IF(VLOOKUP($A211,'Annex 2 EHV charges'!$D:$O,9,FALSE)=0,"",VLOOKUP($A211,'Annex 2 EHV charges'!$D:$O,9,FALSE)),"")</f>
        <v/>
      </c>
      <c r="F211" s="171" t="str">
        <f>IFERROR(IF(VLOOKUP($A211,'Annex 2 EHV charges'!$D:$O,10,FALSE)=0,"",VLOOKUP($A211,'Annex 2 EHV charges'!$D:$O,10,FALSE)),"")</f>
        <v/>
      </c>
      <c r="G211" s="172" t="str">
        <f>IFERROR(IF(VLOOKUP($A211,'Annex 2 EHV charges'!$D:$O,11,FALSE)=0,"",VLOOKUP($A211,'Annex 2 EHV charges'!$D:$O,11,FALSE)),"")</f>
        <v/>
      </c>
      <c r="H211" s="172" t="str">
        <f>IFERROR(IF(VLOOKUP($A211,'Annex 2 EHV charges'!$D:$O,12,FALSE)=0,"",VLOOKUP($A211,'Annex 2 EHV charges'!$D:$O,12,FALSE)),"")</f>
        <v/>
      </c>
    </row>
    <row r="212" spans="1:8" x14ac:dyDescent="0.2">
      <c r="A212" s="166" t="str">
        <f t="array" ref="A212">IFERROR(INDEX('Annex 2 EHV charges'!$D$11:$D$260, MATCH(0, IF(ISBLANK('Annex 2 EHV charges'!$D$11:$D$260),1, COUNTIF(A$4:$A211, 'Annex 2 EHV charges'!$D$11:$D$260)), 0)),"")</f>
        <v/>
      </c>
      <c r="B212" s="165" t="str">
        <f>IF($A212="","",VLOOKUP($A212,'Annex 2 EHV charges'!$D:$O,2,0))</f>
        <v/>
      </c>
      <c r="C212" s="166" t="str">
        <f>IF($A212="","",VLOOKUP($A212,'Annex 2 EHV charges'!$D:$O,3,0))</f>
        <v/>
      </c>
      <c r="D212" s="165" t="str">
        <f>IF($A212="","",VLOOKUP($A212,'Annex 2 EHV charges'!$D:$O,4,0))</f>
        <v/>
      </c>
      <c r="E212" s="170" t="str">
        <f>IFERROR(IF(VLOOKUP($A212,'Annex 2 EHV charges'!$D:$O,9,FALSE)=0,"",VLOOKUP($A212,'Annex 2 EHV charges'!$D:$O,9,FALSE)),"")</f>
        <v/>
      </c>
      <c r="F212" s="171" t="str">
        <f>IFERROR(IF(VLOOKUP($A212,'Annex 2 EHV charges'!$D:$O,10,FALSE)=0,"",VLOOKUP($A212,'Annex 2 EHV charges'!$D:$O,10,FALSE)),"")</f>
        <v/>
      </c>
      <c r="G212" s="172" t="str">
        <f>IFERROR(IF(VLOOKUP($A212,'Annex 2 EHV charges'!$D:$O,11,FALSE)=0,"",VLOOKUP($A212,'Annex 2 EHV charges'!$D:$O,11,FALSE)),"")</f>
        <v/>
      </c>
      <c r="H212" s="172" t="str">
        <f>IFERROR(IF(VLOOKUP($A212,'Annex 2 EHV charges'!$D:$O,12,FALSE)=0,"",VLOOKUP($A212,'Annex 2 EHV charges'!$D:$O,12,FALSE)),"")</f>
        <v/>
      </c>
    </row>
    <row r="213" spans="1:8" x14ac:dyDescent="0.2">
      <c r="A213" s="166" t="str">
        <f t="array" ref="A213">IFERROR(INDEX('Annex 2 EHV charges'!$D$11:$D$260, MATCH(0, IF(ISBLANK('Annex 2 EHV charges'!$D$11:$D$260),1, COUNTIF(A$4:$A212, 'Annex 2 EHV charges'!$D$11:$D$260)), 0)),"")</f>
        <v/>
      </c>
      <c r="B213" s="165" t="str">
        <f>IF($A213="","",VLOOKUP($A213,'Annex 2 EHV charges'!$D:$O,2,0))</f>
        <v/>
      </c>
      <c r="C213" s="166" t="str">
        <f>IF($A213="","",VLOOKUP($A213,'Annex 2 EHV charges'!$D:$O,3,0))</f>
        <v/>
      </c>
      <c r="D213" s="165" t="str">
        <f>IF($A213="","",VLOOKUP($A213,'Annex 2 EHV charges'!$D:$O,4,0))</f>
        <v/>
      </c>
      <c r="E213" s="170" t="str">
        <f>IFERROR(IF(VLOOKUP($A213,'Annex 2 EHV charges'!$D:$O,9,FALSE)=0,"",VLOOKUP($A213,'Annex 2 EHV charges'!$D:$O,9,FALSE)),"")</f>
        <v/>
      </c>
      <c r="F213" s="171" t="str">
        <f>IFERROR(IF(VLOOKUP($A213,'Annex 2 EHV charges'!$D:$O,10,FALSE)=0,"",VLOOKUP($A213,'Annex 2 EHV charges'!$D:$O,10,FALSE)),"")</f>
        <v/>
      </c>
      <c r="G213" s="172" t="str">
        <f>IFERROR(IF(VLOOKUP($A213,'Annex 2 EHV charges'!$D:$O,11,FALSE)=0,"",VLOOKUP($A213,'Annex 2 EHV charges'!$D:$O,11,FALSE)),"")</f>
        <v/>
      </c>
      <c r="H213" s="172" t="str">
        <f>IFERROR(IF(VLOOKUP($A213,'Annex 2 EHV charges'!$D:$O,12,FALSE)=0,"",VLOOKUP($A213,'Annex 2 EHV charges'!$D:$O,12,FALSE)),"")</f>
        <v/>
      </c>
    </row>
    <row r="214" spans="1:8" x14ac:dyDescent="0.2">
      <c r="A214" s="166" t="str">
        <f t="array" ref="A214">IFERROR(INDEX('Annex 2 EHV charges'!$D$11:$D$260, MATCH(0, IF(ISBLANK('Annex 2 EHV charges'!$D$11:$D$260),1, COUNTIF(A$4:$A213, 'Annex 2 EHV charges'!$D$11:$D$260)), 0)),"")</f>
        <v/>
      </c>
      <c r="B214" s="165" t="str">
        <f>IF($A214="","",VLOOKUP($A214,'Annex 2 EHV charges'!$D:$O,2,0))</f>
        <v/>
      </c>
      <c r="C214" s="166" t="str">
        <f>IF($A214="","",VLOOKUP($A214,'Annex 2 EHV charges'!$D:$O,3,0))</f>
        <v/>
      </c>
      <c r="D214" s="165" t="str">
        <f>IF($A214="","",VLOOKUP($A214,'Annex 2 EHV charges'!$D:$O,4,0))</f>
        <v/>
      </c>
      <c r="E214" s="170" t="str">
        <f>IFERROR(IF(VLOOKUP($A214,'Annex 2 EHV charges'!$D:$O,9,FALSE)=0,"",VLOOKUP($A214,'Annex 2 EHV charges'!$D:$O,9,FALSE)),"")</f>
        <v/>
      </c>
      <c r="F214" s="171" t="str">
        <f>IFERROR(IF(VLOOKUP($A214,'Annex 2 EHV charges'!$D:$O,10,FALSE)=0,"",VLOOKUP($A214,'Annex 2 EHV charges'!$D:$O,10,FALSE)),"")</f>
        <v/>
      </c>
      <c r="G214" s="172" t="str">
        <f>IFERROR(IF(VLOOKUP($A214,'Annex 2 EHV charges'!$D:$O,11,FALSE)=0,"",VLOOKUP($A214,'Annex 2 EHV charges'!$D:$O,11,FALSE)),"")</f>
        <v/>
      </c>
      <c r="H214" s="172" t="str">
        <f>IFERROR(IF(VLOOKUP($A214,'Annex 2 EHV charges'!$D:$O,12,FALSE)=0,"",VLOOKUP($A214,'Annex 2 EHV charges'!$D:$O,12,FALSE)),"")</f>
        <v/>
      </c>
    </row>
    <row r="215" spans="1:8" x14ac:dyDescent="0.2">
      <c r="A215" s="166" t="str">
        <f t="array" ref="A215">IFERROR(INDEX('Annex 2 EHV charges'!$D$11:$D$260, MATCH(0, IF(ISBLANK('Annex 2 EHV charges'!$D$11:$D$260),1, COUNTIF(A$4:$A214, 'Annex 2 EHV charges'!$D$11:$D$260)), 0)),"")</f>
        <v/>
      </c>
      <c r="B215" s="165" t="str">
        <f>IF($A215="","",VLOOKUP($A215,'Annex 2 EHV charges'!$D:$O,2,0))</f>
        <v/>
      </c>
      <c r="C215" s="166" t="str">
        <f>IF($A215="","",VLOOKUP($A215,'Annex 2 EHV charges'!$D:$O,3,0))</f>
        <v/>
      </c>
      <c r="D215" s="165" t="str">
        <f>IF($A215="","",VLOOKUP($A215,'Annex 2 EHV charges'!$D:$O,4,0))</f>
        <v/>
      </c>
      <c r="E215" s="170" t="str">
        <f>IFERROR(IF(VLOOKUP($A215,'Annex 2 EHV charges'!$D:$O,9,FALSE)=0,"",VLOOKUP($A215,'Annex 2 EHV charges'!$D:$O,9,FALSE)),"")</f>
        <v/>
      </c>
      <c r="F215" s="171" t="str">
        <f>IFERROR(IF(VLOOKUP($A215,'Annex 2 EHV charges'!$D:$O,10,FALSE)=0,"",VLOOKUP($A215,'Annex 2 EHV charges'!$D:$O,10,FALSE)),"")</f>
        <v/>
      </c>
      <c r="G215" s="172" t="str">
        <f>IFERROR(IF(VLOOKUP($A215,'Annex 2 EHV charges'!$D:$O,11,FALSE)=0,"",VLOOKUP($A215,'Annex 2 EHV charges'!$D:$O,11,FALSE)),"")</f>
        <v/>
      </c>
      <c r="H215" s="172" t="str">
        <f>IFERROR(IF(VLOOKUP($A215,'Annex 2 EHV charges'!$D:$O,12,FALSE)=0,"",VLOOKUP($A215,'Annex 2 EHV charges'!$D:$O,12,FALSE)),"")</f>
        <v/>
      </c>
    </row>
    <row r="216" spans="1:8" x14ac:dyDescent="0.2">
      <c r="A216" s="166" t="str">
        <f t="array" ref="A216">IFERROR(INDEX('Annex 2 EHV charges'!$D$11:$D$260, MATCH(0, IF(ISBLANK('Annex 2 EHV charges'!$D$11:$D$260),1, COUNTIF(A$4:$A215, 'Annex 2 EHV charges'!$D$11:$D$260)), 0)),"")</f>
        <v/>
      </c>
      <c r="B216" s="165" t="str">
        <f>IF($A216="","",VLOOKUP($A216,'Annex 2 EHV charges'!$D:$O,2,0))</f>
        <v/>
      </c>
      <c r="C216" s="166" t="str">
        <f>IF($A216="","",VLOOKUP($A216,'Annex 2 EHV charges'!$D:$O,3,0))</f>
        <v/>
      </c>
      <c r="D216" s="165" t="str">
        <f>IF($A216="","",VLOOKUP($A216,'Annex 2 EHV charges'!$D:$O,4,0))</f>
        <v/>
      </c>
      <c r="E216" s="170" t="str">
        <f>IFERROR(IF(VLOOKUP($A216,'Annex 2 EHV charges'!$D:$O,9,FALSE)=0,"",VLOOKUP($A216,'Annex 2 EHV charges'!$D:$O,9,FALSE)),"")</f>
        <v/>
      </c>
      <c r="F216" s="171" t="str">
        <f>IFERROR(IF(VLOOKUP($A216,'Annex 2 EHV charges'!$D:$O,10,FALSE)=0,"",VLOOKUP($A216,'Annex 2 EHV charges'!$D:$O,10,FALSE)),"")</f>
        <v/>
      </c>
      <c r="G216" s="172" t="str">
        <f>IFERROR(IF(VLOOKUP($A216,'Annex 2 EHV charges'!$D:$O,11,FALSE)=0,"",VLOOKUP($A216,'Annex 2 EHV charges'!$D:$O,11,FALSE)),"")</f>
        <v/>
      </c>
      <c r="H216" s="172" t="str">
        <f>IFERROR(IF(VLOOKUP($A216,'Annex 2 EHV charges'!$D:$O,12,FALSE)=0,"",VLOOKUP($A216,'Annex 2 EHV charges'!$D:$O,12,FALSE)),"")</f>
        <v/>
      </c>
    </row>
    <row r="217" spans="1:8" x14ac:dyDescent="0.2">
      <c r="A217" s="166" t="str">
        <f t="array" ref="A217">IFERROR(INDEX('Annex 2 EHV charges'!$D$11:$D$260, MATCH(0, IF(ISBLANK('Annex 2 EHV charges'!$D$11:$D$260),1, COUNTIF(A$4:$A216, 'Annex 2 EHV charges'!$D$11:$D$260)), 0)),"")</f>
        <v/>
      </c>
      <c r="B217" s="165" t="str">
        <f>IF($A217="","",VLOOKUP($A217,'Annex 2 EHV charges'!$D:$O,2,0))</f>
        <v/>
      </c>
      <c r="C217" s="166" t="str">
        <f>IF($A217="","",VLOOKUP($A217,'Annex 2 EHV charges'!$D:$O,3,0))</f>
        <v/>
      </c>
      <c r="D217" s="165" t="str">
        <f>IF($A217="","",VLOOKUP($A217,'Annex 2 EHV charges'!$D:$O,4,0))</f>
        <v/>
      </c>
      <c r="E217" s="170" t="str">
        <f>IFERROR(IF(VLOOKUP($A217,'Annex 2 EHV charges'!$D:$O,9,FALSE)=0,"",VLOOKUP($A217,'Annex 2 EHV charges'!$D:$O,9,FALSE)),"")</f>
        <v/>
      </c>
      <c r="F217" s="171" t="str">
        <f>IFERROR(IF(VLOOKUP($A217,'Annex 2 EHV charges'!$D:$O,10,FALSE)=0,"",VLOOKUP($A217,'Annex 2 EHV charges'!$D:$O,10,FALSE)),"")</f>
        <v/>
      </c>
      <c r="G217" s="172" t="str">
        <f>IFERROR(IF(VLOOKUP($A217,'Annex 2 EHV charges'!$D:$O,11,FALSE)=0,"",VLOOKUP($A217,'Annex 2 EHV charges'!$D:$O,11,FALSE)),"")</f>
        <v/>
      </c>
      <c r="H217" s="172" t="str">
        <f>IFERROR(IF(VLOOKUP($A217,'Annex 2 EHV charges'!$D:$O,12,FALSE)=0,"",VLOOKUP($A217,'Annex 2 EHV charges'!$D:$O,12,FALSE)),"")</f>
        <v/>
      </c>
    </row>
    <row r="218" spans="1:8" x14ac:dyDescent="0.2">
      <c r="A218" s="166" t="str">
        <f t="array" ref="A218">IFERROR(INDEX('Annex 2 EHV charges'!$D$11:$D$260, MATCH(0, IF(ISBLANK('Annex 2 EHV charges'!$D$11:$D$260),1, COUNTIF(A$4:$A217, 'Annex 2 EHV charges'!$D$11:$D$260)), 0)),"")</f>
        <v/>
      </c>
      <c r="B218" s="165" t="str">
        <f>IF($A218="","",VLOOKUP($A218,'Annex 2 EHV charges'!$D:$O,2,0))</f>
        <v/>
      </c>
      <c r="C218" s="166" t="str">
        <f>IF($A218="","",VLOOKUP($A218,'Annex 2 EHV charges'!$D:$O,3,0))</f>
        <v/>
      </c>
      <c r="D218" s="165" t="str">
        <f>IF($A218="","",VLOOKUP($A218,'Annex 2 EHV charges'!$D:$O,4,0))</f>
        <v/>
      </c>
      <c r="E218" s="170" t="str">
        <f>IFERROR(IF(VLOOKUP($A218,'Annex 2 EHV charges'!$D:$O,9,FALSE)=0,"",VLOOKUP($A218,'Annex 2 EHV charges'!$D:$O,9,FALSE)),"")</f>
        <v/>
      </c>
      <c r="F218" s="171" t="str">
        <f>IFERROR(IF(VLOOKUP($A218,'Annex 2 EHV charges'!$D:$O,10,FALSE)=0,"",VLOOKUP($A218,'Annex 2 EHV charges'!$D:$O,10,FALSE)),"")</f>
        <v/>
      </c>
      <c r="G218" s="172" t="str">
        <f>IFERROR(IF(VLOOKUP($A218,'Annex 2 EHV charges'!$D:$O,11,FALSE)=0,"",VLOOKUP($A218,'Annex 2 EHV charges'!$D:$O,11,FALSE)),"")</f>
        <v/>
      </c>
      <c r="H218" s="172" t="str">
        <f>IFERROR(IF(VLOOKUP($A218,'Annex 2 EHV charges'!$D:$O,12,FALSE)=0,"",VLOOKUP($A218,'Annex 2 EHV charges'!$D:$O,12,FALSE)),"")</f>
        <v/>
      </c>
    </row>
    <row r="219" spans="1:8" x14ac:dyDescent="0.2">
      <c r="A219" s="166" t="str">
        <f t="array" ref="A219">IFERROR(INDEX('Annex 2 EHV charges'!$D$11:$D$260, MATCH(0, IF(ISBLANK('Annex 2 EHV charges'!$D$11:$D$260),1, COUNTIF(A$4:$A218, 'Annex 2 EHV charges'!$D$11:$D$260)), 0)),"")</f>
        <v/>
      </c>
      <c r="B219" s="165" t="str">
        <f>IF($A219="","",VLOOKUP($A219,'Annex 2 EHV charges'!$D:$O,2,0))</f>
        <v/>
      </c>
      <c r="C219" s="166" t="str">
        <f>IF($A219="","",VLOOKUP($A219,'Annex 2 EHV charges'!$D:$O,3,0))</f>
        <v/>
      </c>
      <c r="D219" s="165" t="str">
        <f>IF($A219="","",VLOOKUP($A219,'Annex 2 EHV charges'!$D:$O,4,0))</f>
        <v/>
      </c>
      <c r="E219" s="170" t="str">
        <f>IFERROR(IF(VLOOKUP($A219,'Annex 2 EHV charges'!$D:$O,9,FALSE)=0,"",VLOOKUP($A219,'Annex 2 EHV charges'!$D:$O,9,FALSE)),"")</f>
        <v/>
      </c>
      <c r="F219" s="171" t="str">
        <f>IFERROR(IF(VLOOKUP($A219,'Annex 2 EHV charges'!$D:$O,10,FALSE)=0,"",VLOOKUP($A219,'Annex 2 EHV charges'!$D:$O,10,FALSE)),"")</f>
        <v/>
      </c>
      <c r="G219" s="172" t="str">
        <f>IFERROR(IF(VLOOKUP($A219,'Annex 2 EHV charges'!$D:$O,11,FALSE)=0,"",VLOOKUP($A219,'Annex 2 EHV charges'!$D:$O,11,FALSE)),"")</f>
        <v/>
      </c>
      <c r="H219" s="172" t="str">
        <f>IFERROR(IF(VLOOKUP($A219,'Annex 2 EHV charges'!$D:$O,12,FALSE)=0,"",VLOOKUP($A219,'Annex 2 EHV charges'!$D:$O,12,FALSE)),"")</f>
        <v/>
      </c>
    </row>
    <row r="220" spans="1:8" x14ac:dyDescent="0.2">
      <c r="A220" s="166" t="str">
        <f t="array" ref="A220">IFERROR(INDEX('Annex 2 EHV charges'!$D$11:$D$260, MATCH(0, IF(ISBLANK('Annex 2 EHV charges'!$D$11:$D$260),1, COUNTIF(A$4:$A219, 'Annex 2 EHV charges'!$D$11:$D$260)), 0)),"")</f>
        <v/>
      </c>
      <c r="B220" s="165" t="str">
        <f>IF($A220="","",VLOOKUP($A220,'Annex 2 EHV charges'!$D:$O,2,0))</f>
        <v/>
      </c>
      <c r="C220" s="166" t="str">
        <f>IF($A220="","",VLOOKUP($A220,'Annex 2 EHV charges'!$D:$O,3,0))</f>
        <v/>
      </c>
      <c r="D220" s="165" t="str">
        <f>IF($A220="","",VLOOKUP($A220,'Annex 2 EHV charges'!$D:$O,4,0))</f>
        <v/>
      </c>
      <c r="E220" s="170" t="str">
        <f>IFERROR(IF(VLOOKUP($A220,'Annex 2 EHV charges'!$D:$O,9,FALSE)=0,"",VLOOKUP($A220,'Annex 2 EHV charges'!$D:$O,9,FALSE)),"")</f>
        <v/>
      </c>
      <c r="F220" s="171" t="str">
        <f>IFERROR(IF(VLOOKUP($A220,'Annex 2 EHV charges'!$D:$O,10,FALSE)=0,"",VLOOKUP($A220,'Annex 2 EHV charges'!$D:$O,10,FALSE)),"")</f>
        <v/>
      </c>
      <c r="G220" s="172" t="str">
        <f>IFERROR(IF(VLOOKUP($A220,'Annex 2 EHV charges'!$D:$O,11,FALSE)=0,"",VLOOKUP($A220,'Annex 2 EHV charges'!$D:$O,11,FALSE)),"")</f>
        <v/>
      </c>
      <c r="H220" s="172" t="str">
        <f>IFERROR(IF(VLOOKUP($A220,'Annex 2 EHV charges'!$D:$O,12,FALSE)=0,"",VLOOKUP($A220,'Annex 2 EHV charges'!$D:$O,12,FALSE)),"")</f>
        <v/>
      </c>
    </row>
    <row r="221" spans="1:8" x14ac:dyDescent="0.2">
      <c r="A221" s="166" t="str">
        <f t="array" ref="A221">IFERROR(INDEX('Annex 2 EHV charges'!$D$11:$D$260, MATCH(0, IF(ISBLANK('Annex 2 EHV charges'!$D$11:$D$260),1, COUNTIF(A$4:$A220, 'Annex 2 EHV charges'!$D$11:$D$260)), 0)),"")</f>
        <v/>
      </c>
      <c r="B221" s="165" t="str">
        <f>IF($A221="","",VLOOKUP($A221,'Annex 2 EHV charges'!$D:$O,2,0))</f>
        <v/>
      </c>
      <c r="C221" s="166" t="str">
        <f>IF($A221="","",VLOOKUP($A221,'Annex 2 EHV charges'!$D:$O,3,0))</f>
        <v/>
      </c>
      <c r="D221" s="165" t="str">
        <f>IF($A221="","",VLOOKUP($A221,'Annex 2 EHV charges'!$D:$O,4,0))</f>
        <v/>
      </c>
      <c r="E221" s="170" t="str">
        <f>IFERROR(IF(VLOOKUP($A221,'Annex 2 EHV charges'!$D:$O,9,FALSE)=0,"",VLOOKUP($A221,'Annex 2 EHV charges'!$D:$O,9,FALSE)),"")</f>
        <v/>
      </c>
      <c r="F221" s="171" t="str">
        <f>IFERROR(IF(VLOOKUP($A221,'Annex 2 EHV charges'!$D:$O,10,FALSE)=0,"",VLOOKUP($A221,'Annex 2 EHV charges'!$D:$O,10,FALSE)),"")</f>
        <v/>
      </c>
      <c r="G221" s="172" t="str">
        <f>IFERROR(IF(VLOOKUP($A221,'Annex 2 EHV charges'!$D:$O,11,FALSE)=0,"",VLOOKUP($A221,'Annex 2 EHV charges'!$D:$O,11,FALSE)),"")</f>
        <v/>
      </c>
      <c r="H221" s="172" t="str">
        <f>IFERROR(IF(VLOOKUP($A221,'Annex 2 EHV charges'!$D:$O,12,FALSE)=0,"",VLOOKUP($A221,'Annex 2 EHV charges'!$D:$O,12,FALSE)),"")</f>
        <v/>
      </c>
    </row>
    <row r="222" spans="1:8" x14ac:dyDescent="0.2">
      <c r="A222" s="166" t="str">
        <f t="array" ref="A222">IFERROR(INDEX('Annex 2 EHV charges'!$D$11:$D$260, MATCH(0, IF(ISBLANK('Annex 2 EHV charges'!$D$11:$D$260),1, COUNTIF(A$4:$A221, 'Annex 2 EHV charges'!$D$11:$D$260)), 0)),"")</f>
        <v/>
      </c>
      <c r="B222" s="165" t="str">
        <f>IF($A222="","",VLOOKUP($A222,'Annex 2 EHV charges'!$D:$O,2,0))</f>
        <v/>
      </c>
      <c r="C222" s="166" t="str">
        <f>IF($A222="","",VLOOKUP($A222,'Annex 2 EHV charges'!$D:$O,3,0))</f>
        <v/>
      </c>
      <c r="D222" s="165" t="str">
        <f>IF($A222="","",VLOOKUP($A222,'Annex 2 EHV charges'!$D:$O,4,0))</f>
        <v/>
      </c>
      <c r="E222" s="170" t="str">
        <f>IFERROR(IF(VLOOKUP($A222,'Annex 2 EHV charges'!$D:$O,9,FALSE)=0,"",VLOOKUP($A222,'Annex 2 EHV charges'!$D:$O,9,FALSE)),"")</f>
        <v/>
      </c>
      <c r="F222" s="171" t="str">
        <f>IFERROR(IF(VLOOKUP($A222,'Annex 2 EHV charges'!$D:$O,10,FALSE)=0,"",VLOOKUP($A222,'Annex 2 EHV charges'!$D:$O,10,FALSE)),"")</f>
        <v/>
      </c>
      <c r="G222" s="172" t="str">
        <f>IFERROR(IF(VLOOKUP($A222,'Annex 2 EHV charges'!$D:$O,11,FALSE)=0,"",VLOOKUP($A222,'Annex 2 EHV charges'!$D:$O,11,FALSE)),"")</f>
        <v/>
      </c>
      <c r="H222" s="172" t="str">
        <f>IFERROR(IF(VLOOKUP($A222,'Annex 2 EHV charges'!$D:$O,12,FALSE)=0,"",VLOOKUP($A222,'Annex 2 EHV charges'!$D:$O,12,FALSE)),"")</f>
        <v/>
      </c>
    </row>
    <row r="223" spans="1:8" x14ac:dyDescent="0.2">
      <c r="A223" s="166" t="str">
        <f t="array" ref="A223">IFERROR(INDEX('Annex 2 EHV charges'!$D$11:$D$260, MATCH(0, IF(ISBLANK('Annex 2 EHV charges'!$D$11:$D$260),1, COUNTIF(A$4:$A222, 'Annex 2 EHV charges'!$D$11:$D$260)), 0)),"")</f>
        <v/>
      </c>
      <c r="B223" s="165" t="str">
        <f>IF($A223="","",VLOOKUP($A223,'Annex 2 EHV charges'!$D:$O,2,0))</f>
        <v/>
      </c>
      <c r="C223" s="166" t="str">
        <f>IF($A223="","",VLOOKUP($A223,'Annex 2 EHV charges'!$D:$O,3,0))</f>
        <v/>
      </c>
      <c r="D223" s="165" t="str">
        <f>IF($A223="","",VLOOKUP($A223,'Annex 2 EHV charges'!$D:$O,4,0))</f>
        <v/>
      </c>
      <c r="E223" s="170" t="str">
        <f>IFERROR(IF(VLOOKUP($A223,'Annex 2 EHV charges'!$D:$O,9,FALSE)=0,"",VLOOKUP($A223,'Annex 2 EHV charges'!$D:$O,9,FALSE)),"")</f>
        <v/>
      </c>
      <c r="F223" s="171" t="str">
        <f>IFERROR(IF(VLOOKUP($A223,'Annex 2 EHV charges'!$D:$O,10,FALSE)=0,"",VLOOKUP($A223,'Annex 2 EHV charges'!$D:$O,10,FALSE)),"")</f>
        <v/>
      </c>
      <c r="G223" s="172" t="str">
        <f>IFERROR(IF(VLOOKUP($A223,'Annex 2 EHV charges'!$D:$O,11,FALSE)=0,"",VLOOKUP($A223,'Annex 2 EHV charges'!$D:$O,11,FALSE)),"")</f>
        <v/>
      </c>
      <c r="H223" s="172" t="str">
        <f>IFERROR(IF(VLOOKUP($A223,'Annex 2 EHV charges'!$D:$O,12,FALSE)=0,"",VLOOKUP($A223,'Annex 2 EHV charges'!$D:$O,12,FALSE)),"")</f>
        <v/>
      </c>
    </row>
    <row r="224" spans="1:8" x14ac:dyDescent="0.2">
      <c r="A224" s="166" t="str">
        <f t="array" ref="A224">IFERROR(INDEX('Annex 2 EHV charges'!$D$11:$D$260, MATCH(0, IF(ISBLANK('Annex 2 EHV charges'!$D$11:$D$260),1, COUNTIF(A$4:$A223, 'Annex 2 EHV charges'!$D$11:$D$260)), 0)),"")</f>
        <v/>
      </c>
      <c r="B224" s="165" t="str">
        <f>IF($A224="","",VLOOKUP($A224,'Annex 2 EHV charges'!$D:$O,2,0))</f>
        <v/>
      </c>
      <c r="C224" s="166" t="str">
        <f>IF($A224="","",VLOOKUP($A224,'Annex 2 EHV charges'!$D:$O,3,0))</f>
        <v/>
      </c>
      <c r="D224" s="165" t="str">
        <f>IF($A224="","",VLOOKUP($A224,'Annex 2 EHV charges'!$D:$O,4,0))</f>
        <v/>
      </c>
      <c r="E224" s="170" t="str">
        <f>IFERROR(IF(VLOOKUP($A224,'Annex 2 EHV charges'!$D:$O,9,FALSE)=0,"",VLOOKUP($A224,'Annex 2 EHV charges'!$D:$O,9,FALSE)),"")</f>
        <v/>
      </c>
      <c r="F224" s="171" t="str">
        <f>IFERROR(IF(VLOOKUP($A224,'Annex 2 EHV charges'!$D:$O,10,FALSE)=0,"",VLOOKUP($A224,'Annex 2 EHV charges'!$D:$O,10,FALSE)),"")</f>
        <v/>
      </c>
      <c r="G224" s="172" t="str">
        <f>IFERROR(IF(VLOOKUP($A224,'Annex 2 EHV charges'!$D:$O,11,FALSE)=0,"",VLOOKUP($A224,'Annex 2 EHV charges'!$D:$O,11,FALSE)),"")</f>
        <v/>
      </c>
      <c r="H224" s="172" t="str">
        <f>IFERROR(IF(VLOOKUP($A224,'Annex 2 EHV charges'!$D:$O,12,FALSE)=0,"",VLOOKUP($A224,'Annex 2 EHV charges'!$D:$O,12,FALSE)),"")</f>
        <v/>
      </c>
    </row>
    <row r="225" spans="1:8" x14ac:dyDescent="0.2">
      <c r="A225" s="166" t="str">
        <f t="array" ref="A225">IFERROR(INDEX('Annex 2 EHV charges'!$D$11:$D$260, MATCH(0, IF(ISBLANK('Annex 2 EHV charges'!$D$11:$D$260),1, COUNTIF(A$4:$A224, 'Annex 2 EHV charges'!$D$11:$D$260)), 0)),"")</f>
        <v/>
      </c>
      <c r="B225" s="165" t="str">
        <f>IF($A225="","",VLOOKUP($A225,'Annex 2 EHV charges'!$D:$O,2,0))</f>
        <v/>
      </c>
      <c r="C225" s="166" t="str">
        <f>IF($A225="","",VLOOKUP($A225,'Annex 2 EHV charges'!$D:$O,3,0))</f>
        <v/>
      </c>
      <c r="D225" s="165" t="str">
        <f>IF($A225="","",VLOOKUP($A225,'Annex 2 EHV charges'!$D:$O,4,0))</f>
        <v/>
      </c>
      <c r="E225" s="170" t="str">
        <f>IFERROR(IF(VLOOKUP($A225,'Annex 2 EHV charges'!$D:$O,9,FALSE)=0,"",VLOOKUP($A225,'Annex 2 EHV charges'!$D:$O,9,FALSE)),"")</f>
        <v/>
      </c>
      <c r="F225" s="171" t="str">
        <f>IFERROR(IF(VLOOKUP($A225,'Annex 2 EHV charges'!$D:$O,10,FALSE)=0,"",VLOOKUP($A225,'Annex 2 EHV charges'!$D:$O,10,FALSE)),"")</f>
        <v/>
      </c>
      <c r="G225" s="172" t="str">
        <f>IFERROR(IF(VLOOKUP($A225,'Annex 2 EHV charges'!$D:$O,11,FALSE)=0,"",VLOOKUP($A225,'Annex 2 EHV charges'!$D:$O,11,FALSE)),"")</f>
        <v/>
      </c>
      <c r="H225" s="172" t="str">
        <f>IFERROR(IF(VLOOKUP($A225,'Annex 2 EHV charges'!$D:$O,12,FALSE)=0,"",VLOOKUP($A225,'Annex 2 EHV charges'!$D:$O,12,FALSE)),"")</f>
        <v/>
      </c>
    </row>
    <row r="226" spans="1:8" x14ac:dyDescent="0.2">
      <c r="A226" s="166" t="str">
        <f t="array" ref="A226">IFERROR(INDEX('Annex 2 EHV charges'!$D$11:$D$260, MATCH(0, IF(ISBLANK('Annex 2 EHV charges'!$D$11:$D$260),1, COUNTIF(A$4:$A225, 'Annex 2 EHV charges'!$D$11:$D$260)), 0)),"")</f>
        <v/>
      </c>
      <c r="B226" s="165" t="str">
        <f>IF($A226="","",VLOOKUP($A226,'Annex 2 EHV charges'!$D:$O,2,0))</f>
        <v/>
      </c>
      <c r="C226" s="166" t="str">
        <f>IF($A226="","",VLOOKUP($A226,'Annex 2 EHV charges'!$D:$O,3,0))</f>
        <v/>
      </c>
      <c r="D226" s="165" t="str">
        <f>IF($A226="","",VLOOKUP($A226,'Annex 2 EHV charges'!$D:$O,4,0))</f>
        <v/>
      </c>
      <c r="E226" s="170" t="str">
        <f>IFERROR(IF(VLOOKUP($A226,'Annex 2 EHV charges'!$D:$O,9,FALSE)=0,"",VLOOKUP($A226,'Annex 2 EHV charges'!$D:$O,9,FALSE)),"")</f>
        <v/>
      </c>
      <c r="F226" s="171" t="str">
        <f>IFERROR(IF(VLOOKUP($A226,'Annex 2 EHV charges'!$D:$O,10,FALSE)=0,"",VLOOKUP($A226,'Annex 2 EHV charges'!$D:$O,10,FALSE)),"")</f>
        <v/>
      </c>
      <c r="G226" s="172" t="str">
        <f>IFERROR(IF(VLOOKUP($A226,'Annex 2 EHV charges'!$D:$O,11,FALSE)=0,"",VLOOKUP($A226,'Annex 2 EHV charges'!$D:$O,11,FALSE)),"")</f>
        <v/>
      </c>
      <c r="H226" s="172" t="str">
        <f>IFERROR(IF(VLOOKUP($A226,'Annex 2 EHV charges'!$D:$O,12,FALSE)=0,"",VLOOKUP($A226,'Annex 2 EHV charges'!$D:$O,12,FALSE)),"")</f>
        <v/>
      </c>
    </row>
    <row r="227" spans="1:8" x14ac:dyDescent="0.2">
      <c r="A227" s="166" t="str">
        <f t="array" ref="A227">IFERROR(INDEX('Annex 2 EHV charges'!$D$11:$D$260, MATCH(0, IF(ISBLANK('Annex 2 EHV charges'!$D$11:$D$260),1, COUNTIF(A$4:$A226, 'Annex 2 EHV charges'!$D$11:$D$260)), 0)),"")</f>
        <v/>
      </c>
      <c r="B227" s="165" t="str">
        <f>IF($A227="","",VLOOKUP($A227,'Annex 2 EHV charges'!$D:$O,2,0))</f>
        <v/>
      </c>
      <c r="C227" s="166" t="str">
        <f>IF($A227="","",VLOOKUP($A227,'Annex 2 EHV charges'!$D:$O,3,0))</f>
        <v/>
      </c>
      <c r="D227" s="165" t="str">
        <f>IF($A227="","",VLOOKUP($A227,'Annex 2 EHV charges'!$D:$O,4,0))</f>
        <v/>
      </c>
      <c r="E227" s="170" t="str">
        <f>IFERROR(IF(VLOOKUP($A227,'Annex 2 EHV charges'!$D:$O,9,FALSE)=0,"",VLOOKUP($A227,'Annex 2 EHV charges'!$D:$O,9,FALSE)),"")</f>
        <v/>
      </c>
      <c r="F227" s="171" t="str">
        <f>IFERROR(IF(VLOOKUP($A227,'Annex 2 EHV charges'!$D:$O,10,FALSE)=0,"",VLOOKUP($A227,'Annex 2 EHV charges'!$D:$O,10,FALSE)),"")</f>
        <v/>
      </c>
      <c r="G227" s="172" t="str">
        <f>IFERROR(IF(VLOOKUP($A227,'Annex 2 EHV charges'!$D:$O,11,FALSE)=0,"",VLOOKUP($A227,'Annex 2 EHV charges'!$D:$O,11,FALSE)),"")</f>
        <v/>
      </c>
      <c r="H227" s="172" t="str">
        <f>IFERROR(IF(VLOOKUP($A227,'Annex 2 EHV charges'!$D:$O,12,FALSE)=0,"",VLOOKUP($A227,'Annex 2 EHV charges'!$D:$O,12,FALSE)),"")</f>
        <v/>
      </c>
    </row>
    <row r="228" spans="1:8" x14ac:dyDescent="0.2">
      <c r="A228" s="166" t="str">
        <f t="array" ref="A228">IFERROR(INDEX('Annex 2 EHV charges'!$D$11:$D$260, MATCH(0, IF(ISBLANK('Annex 2 EHV charges'!$D$11:$D$260),1, COUNTIF(A$4:$A227, 'Annex 2 EHV charges'!$D$11:$D$260)), 0)),"")</f>
        <v/>
      </c>
      <c r="B228" s="165" t="str">
        <f>IF($A228="","",VLOOKUP($A228,'Annex 2 EHV charges'!$D:$O,2,0))</f>
        <v/>
      </c>
      <c r="C228" s="166" t="str">
        <f>IF($A228="","",VLOOKUP($A228,'Annex 2 EHV charges'!$D:$O,3,0))</f>
        <v/>
      </c>
      <c r="D228" s="165" t="str">
        <f>IF($A228="","",VLOOKUP($A228,'Annex 2 EHV charges'!$D:$O,4,0))</f>
        <v/>
      </c>
      <c r="E228" s="170" t="str">
        <f>IFERROR(IF(VLOOKUP($A228,'Annex 2 EHV charges'!$D:$O,9,FALSE)=0,"",VLOOKUP($A228,'Annex 2 EHV charges'!$D:$O,9,FALSE)),"")</f>
        <v/>
      </c>
      <c r="F228" s="171" t="str">
        <f>IFERROR(IF(VLOOKUP($A228,'Annex 2 EHV charges'!$D:$O,10,FALSE)=0,"",VLOOKUP($A228,'Annex 2 EHV charges'!$D:$O,10,FALSE)),"")</f>
        <v/>
      </c>
      <c r="G228" s="172" t="str">
        <f>IFERROR(IF(VLOOKUP($A228,'Annex 2 EHV charges'!$D:$O,11,FALSE)=0,"",VLOOKUP($A228,'Annex 2 EHV charges'!$D:$O,11,FALSE)),"")</f>
        <v/>
      </c>
      <c r="H228" s="172" t="str">
        <f>IFERROR(IF(VLOOKUP($A228,'Annex 2 EHV charges'!$D:$O,12,FALSE)=0,"",VLOOKUP($A228,'Annex 2 EHV charges'!$D:$O,12,FALSE)),"")</f>
        <v/>
      </c>
    </row>
    <row r="229" spans="1:8" x14ac:dyDescent="0.2">
      <c r="A229" s="166" t="str">
        <f t="array" ref="A229">IFERROR(INDEX('Annex 2 EHV charges'!$D$11:$D$260, MATCH(0, IF(ISBLANK('Annex 2 EHV charges'!$D$11:$D$260),1, COUNTIF(A$4:$A228, 'Annex 2 EHV charges'!$D$11:$D$260)), 0)),"")</f>
        <v/>
      </c>
      <c r="B229" s="165" t="str">
        <f>IF($A229="","",VLOOKUP($A229,'Annex 2 EHV charges'!$D:$O,2,0))</f>
        <v/>
      </c>
      <c r="C229" s="166" t="str">
        <f>IF($A229="","",VLOOKUP($A229,'Annex 2 EHV charges'!$D:$O,3,0))</f>
        <v/>
      </c>
      <c r="D229" s="165" t="str">
        <f>IF($A229="","",VLOOKUP($A229,'Annex 2 EHV charges'!$D:$O,4,0))</f>
        <v/>
      </c>
      <c r="E229" s="170" t="str">
        <f>IFERROR(IF(VLOOKUP($A229,'Annex 2 EHV charges'!$D:$O,9,FALSE)=0,"",VLOOKUP($A229,'Annex 2 EHV charges'!$D:$O,9,FALSE)),"")</f>
        <v/>
      </c>
      <c r="F229" s="171" t="str">
        <f>IFERROR(IF(VLOOKUP($A229,'Annex 2 EHV charges'!$D:$O,10,FALSE)=0,"",VLOOKUP($A229,'Annex 2 EHV charges'!$D:$O,10,FALSE)),"")</f>
        <v/>
      </c>
      <c r="G229" s="172" t="str">
        <f>IFERROR(IF(VLOOKUP($A229,'Annex 2 EHV charges'!$D:$O,11,FALSE)=0,"",VLOOKUP($A229,'Annex 2 EHV charges'!$D:$O,11,FALSE)),"")</f>
        <v/>
      </c>
      <c r="H229" s="172" t="str">
        <f>IFERROR(IF(VLOOKUP($A229,'Annex 2 EHV charges'!$D:$O,12,FALSE)=0,"",VLOOKUP($A229,'Annex 2 EHV charges'!$D:$O,12,FALSE)),"")</f>
        <v/>
      </c>
    </row>
    <row r="230" spans="1:8" x14ac:dyDescent="0.2">
      <c r="A230" s="166" t="str">
        <f t="array" ref="A230">IFERROR(INDEX('Annex 2 EHV charges'!$D$11:$D$260, MATCH(0, IF(ISBLANK('Annex 2 EHV charges'!$D$11:$D$260),1, COUNTIF(A$4:$A229, 'Annex 2 EHV charges'!$D$11:$D$260)), 0)),"")</f>
        <v/>
      </c>
      <c r="B230" s="165" t="str">
        <f>IF($A230="","",VLOOKUP($A230,'Annex 2 EHV charges'!$D:$O,2,0))</f>
        <v/>
      </c>
      <c r="C230" s="166" t="str">
        <f>IF($A230="","",VLOOKUP($A230,'Annex 2 EHV charges'!$D:$O,3,0))</f>
        <v/>
      </c>
      <c r="D230" s="165" t="str">
        <f>IF($A230="","",VLOOKUP($A230,'Annex 2 EHV charges'!$D:$O,4,0))</f>
        <v/>
      </c>
      <c r="E230" s="170" t="str">
        <f>IFERROR(IF(VLOOKUP($A230,'Annex 2 EHV charges'!$D:$O,9,FALSE)=0,"",VLOOKUP($A230,'Annex 2 EHV charges'!$D:$O,9,FALSE)),"")</f>
        <v/>
      </c>
      <c r="F230" s="171" t="str">
        <f>IFERROR(IF(VLOOKUP($A230,'Annex 2 EHV charges'!$D:$O,10,FALSE)=0,"",VLOOKUP($A230,'Annex 2 EHV charges'!$D:$O,10,FALSE)),"")</f>
        <v/>
      </c>
      <c r="G230" s="172" t="str">
        <f>IFERROR(IF(VLOOKUP($A230,'Annex 2 EHV charges'!$D:$O,11,FALSE)=0,"",VLOOKUP($A230,'Annex 2 EHV charges'!$D:$O,11,FALSE)),"")</f>
        <v/>
      </c>
      <c r="H230" s="172" t="str">
        <f>IFERROR(IF(VLOOKUP($A230,'Annex 2 EHV charges'!$D:$O,12,FALSE)=0,"",VLOOKUP($A230,'Annex 2 EHV charges'!$D:$O,12,FALSE)),"")</f>
        <v/>
      </c>
    </row>
    <row r="231" spans="1:8" x14ac:dyDescent="0.2">
      <c r="A231" s="166" t="str">
        <f t="array" ref="A231">IFERROR(INDEX('Annex 2 EHV charges'!$D$11:$D$260, MATCH(0, IF(ISBLANK('Annex 2 EHV charges'!$D$11:$D$260),1, COUNTIF(A$4:$A230, 'Annex 2 EHV charges'!$D$11:$D$260)), 0)),"")</f>
        <v/>
      </c>
      <c r="B231" s="165" t="str">
        <f>IF($A231="","",VLOOKUP($A231,'Annex 2 EHV charges'!$D:$O,2,0))</f>
        <v/>
      </c>
      <c r="C231" s="166" t="str">
        <f>IF($A231="","",VLOOKUP($A231,'Annex 2 EHV charges'!$D:$O,3,0))</f>
        <v/>
      </c>
      <c r="D231" s="165" t="str">
        <f>IF($A231="","",VLOOKUP($A231,'Annex 2 EHV charges'!$D:$O,4,0))</f>
        <v/>
      </c>
      <c r="E231" s="170" t="str">
        <f>IFERROR(IF(VLOOKUP($A231,'Annex 2 EHV charges'!$D:$O,9,FALSE)=0,"",VLOOKUP($A231,'Annex 2 EHV charges'!$D:$O,9,FALSE)),"")</f>
        <v/>
      </c>
      <c r="F231" s="171" t="str">
        <f>IFERROR(IF(VLOOKUP($A231,'Annex 2 EHV charges'!$D:$O,10,FALSE)=0,"",VLOOKUP($A231,'Annex 2 EHV charges'!$D:$O,10,FALSE)),"")</f>
        <v/>
      </c>
      <c r="G231" s="172" t="str">
        <f>IFERROR(IF(VLOOKUP($A231,'Annex 2 EHV charges'!$D:$O,11,FALSE)=0,"",VLOOKUP($A231,'Annex 2 EHV charges'!$D:$O,11,FALSE)),"")</f>
        <v/>
      </c>
      <c r="H231" s="172" t="str">
        <f>IFERROR(IF(VLOOKUP($A231,'Annex 2 EHV charges'!$D:$O,12,FALSE)=0,"",VLOOKUP($A231,'Annex 2 EHV charges'!$D:$O,12,FALSE)),"")</f>
        <v/>
      </c>
    </row>
    <row r="232" spans="1:8" x14ac:dyDescent="0.2">
      <c r="A232" s="166" t="str">
        <f t="array" ref="A232">IFERROR(INDEX('Annex 2 EHV charges'!$D$11:$D$260, MATCH(0, IF(ISBLANK('Annex 2 EHV charges'!$D$11:$D$260),1, COUNTIF(A$4:$A231, 'Annex 2 EHV charges'!$D$11:$D$260)), 0)),"")</f>
        <v/>
      </c>
      <c r="B232" s="165" t="str">
        <f>IF($A232="","",VLOOKUP($A232,'Annex 2 EHV charges'!$D:$O,2,0))</f>
        <v/>
      </c>
      <c r="C232" s="166" t="str">
        <f>IF($A232="","",VLOOKUP($A232,'Annex 2 EHV charges'!$D:$O,3,0))</f>
        <v/>
      </c>
      <c r="D232" s="165" t="str">
        <f>IF($A232="","",VLOOKUP($A232,'Annex 2 EHV charges'!$D:$O,4,0))</f>
        <v/>
      </c>
      <c r="E232" s="170" t="str">
        <f>IFERROR(IF(VLOOKUP($A232,'Annex 2 EHV charges'!$D:$O,9,FALSE)=0,"",VLOOKUP($A232,'Annex 2 EHV charges'!$D:$O,9,FALSE)),"")</f>
        <v/>
      </c>
      <c r="F232" s="171" t="str">
        <f>IFERROR(IF(VLOOKUP($A232,'Annex 2 EHV charges'!$D:$O,10,FALSE)=0,"",VLOOKUP($A232,'Annex 2 EHV charges'!$D:$O,10,FALSE)),"")</f>
        <v/>
      </c>
      <c r="G232" s="172" t="str">
        <f>IFERROR(IF(VLOOKUP($A232,'Annex 2 EHV charges'!$D:$O,11,FALSE)=0,"",VLOOKUP($A232,'Annex 2 EHV charges'!$D:$O,11,FALSE)),"")</f>
        <v/>
      </c>
      <c r="H232" s="172" t="str">
        <f>IFERROR(IF(VLOOKUP($A232,'Annex 2 EHV charges'!$D:$O,12,FALSE)=0,"",VLOOKUP($A232,'Annex 2 EHV charges'!$D:$O,12,FALSE)),"")</f>
        <v/>
      </c>
    </row>
    <row r="233" spans="1:8" x14ac:dyDescent="0.2">
      <c r="A233" s="166" t="str">
        <f t="array" ref="A233">IFERROR(INDEX('Annex 2 EHV charges'!$D$11:$D$260, MATCH(0, IF(ISBLANK('Annex 2 EHV charges'!$D$11:$D$260),1, COUNTIF(A$4:$A232, 'Annex 2 EHV charges'!$D$11:$D$260)), 0)),"")</f>
        <v/>
      </c>
      <c r="B233" s="165" t="str">
        <f>IF($A233="","",VLOOKUP($A233,'Annex 2 EHV charges'!$D:$O,2,0))</f>
        <v/>
      </c>
      <c r="C233" s="166" t="str">
        <f>IF($A233="","",VLOOKUP($A233,'Annex 2 EHV charges'!$D:$O,3,0))</f>
        <v/>
      </c>
      <c r="D233" s="165" t="str">
        <f>IF($A233="","",VLOOKUP($A233,'Annex 2 EHV charges'!$D:$O,4,0))</f>
        <v/>
      </c>
      <c r="E233" s="170" t="str">
        <f>IFERROR(IF(VLOOKUP($A233,'Annex 2 EHV charges'!$D:$O,9,FALSE)=0,"",VLOOKUP($A233,'Annex 2 EHV charges'!$D:$O,9,FALSE)),"")</f>
        <v/>
      </c>
      <c r="F233" s="171" t="str">
        <f>IFERROR(IF(VLOOKUP($A233,'Annex 2 EHV charges'!$D:$O,10,FALSE)=0,"",VLOOKUP($A233,'Annex 2 EHV charges'!$D:$O,10,FALSE)),"")</f>
        <v/>
      </c>
      <c r="G233" s="172" t="str">
        <f>IFERROR(IF(VLOOKUP($A233,'Annex 2 EHV charges'!$D:$O,11,FALSE)=0,"",VLOOKUP($A233,'Annex 2 EHV charges'!$D:$O,11,FALSE)),"")</f>
        <v/>
      </c>
      <c r="H233" s="172" t="str">
        <f>IFERROR(IF(VLOOKUP($A233,'Annex 2 EHV charges'!$D:$O,12,FALSE)=0,"",VLOOKUP($A233,'Annex 2 EHV charges'!$D:$O,12,FALSE)),"")</f>
        <v/>
      </c>
    </row>
    <row r="234" spans="1:8" x14ac:dyDescent="0.2">
      <c r="A234" s="166" t="str">
        <f t="array" ref="A234">IFERROR(INDEX('Annex 2 EHV charges'!$D$11:$D$260, MATCH(0, IF(ISBLANK('Annex 2 EHV charges'!$D$11:$D$260),1, COUNTIF(A$4:$A233, 'Annex 2 EHV charges'!$D$11:$D$260)), 0)),"")</f>
        <v/>
      </c>
      <c r="B234" s="165" t="str">
        <f>IF($A234="","",VLOOKUP($A234,'Annex 2 EHV charges'!$D:$O,2,0))</f>
        <v/>
      </c>
      <c r="C234" s="166" t="str">
        <f>IF($A234="","",VLOOKUP($A234,'Annex 2 EHV charges'!$D:$O,3,0))</f>
        <v/>
      </c>
      <c r="D234" s="165" t="str">
        <f>IF($A234="","",VLOOKUP($A234,'Annex 2 EHV charges'!$D:$O,4,0))</f>
        <v/>
      </c>
      <c r="E234" s="170" t="str">
        <f>IFERROR(IF(VLOOKUP($A234,'Annex 2 EHV charges'!$D:$O,9,FALSE)=0,"",VLOOKUP($A234,'Annex 2 EHV charges'!$D:$O,9,FALSE)),"")</f>
        <v/>
      </c>
      <c r="F234" s="171" t="str">
        <f>IFERROR(IF(VLOOKUP($A234,'Annex 2 EHV charges'!$D:$O,10,FALSE)=0,"",VLOOKUP($A234,'Annex 2 EHV charges'!$D:$O,10,FALSE)),"")</f>
        <v/>
      </c>
      <c r="G234" s="172" t="str">
        <f>IFERROR(IF(VLOOKUP($A234,'Annex 2 EHV charges'!$D:$O,11,FALSE)=0,"",VLOOKUP($A234,'Annex 2 EHV charges'!$D:$O,11,FALSE)),"")</f>
        <v/>
      </c>
      <c r="H234" s="172" t="str">
        <f>IFERROR(IF(VLOOKUP($A234,'Annex 2 EHV charges'!$D:$O,12,FALSE)=0,"",VLOOKUP($A234,'Annex 2 EHV charges'!$D:$O,12,FALSE)),"")</f>
        <v/>
      </c>
    </row>
    <row r="235" spans="1:8" x14ac:dyDescent="0.2">
      <c r="A235" s="166" t="str">
        <f t="array" ref="A235">IFERROR(INDEX('Annex 2 EHV charges'!$D$11:$D$260, MATCH(0, IF(ISBLANK('Annex 2 EHV charges'!$D$11:$D$260),1, COUNTIF(A$4:$A234, 'Annex 2 EHV charges'!$D$11:$D$260)), 0)),"")</f>
        <v/>
      </c>
      <c r="B235" s="165" t="str">
        <f>IF($A235="","",VLOOKUP($A235,'Annex 2 EHV charges'!$D:$O,2,0))</f>
        <v/>
      </c>
      <c r="C235" s="166" t="str">
        <f>IF($A235="","",VLOOKUP($A235,'Annex 2 EHV charges'!$D:$O,3,0))</f>
        <v/>
      </c>
      <c r="D235" s="165" t="str">
        <f>IF($A235="","",VLOOKUP($A235,'Annex 2 EHV charges'!$D:$O,4,0))</f>
        <v/>
      </c>
      <c r="E235" s="170" t="str">
        <f>IFERROR(IF(VLOOKUP($A235,'Annex 2 EHV charges'!$D:$O,9,FALSE)=0,"",VLOOKUP($A235,'Annex 2 EHV charges'!$D:$O,9,FALSE)),"")</f>
        <v/>
      </c>
      <c r="F235" s="171" t="str">
        <f>IFERROR(IF(VLOOKUP($A235,'Annex 2 EHV charges'!$D:$O,10,FALSE)=0,"",VLOOKUP($A235,'Annex 2 EHV charges'!$D:$O,10,FALSE)),"")</f>
        <v/>
      </c>
      <c r="G235" s="172" t="str">
        <f>IFERROR(IF(VLOOKUP($A235,'Annex 2 EHV charges'!$D:$O,11,FALSE)=0,"",VLOOKUP($A235,'Annex 2 EHV charges'!$D:$O,11,FALSE)),"")</f>
        <v/>
      </c>
      <c r="H235" s="172" t="str">
        <f>IFERROR(IF(VLOOKUP($A235,'Annex 2 EHV charges'!$D:$O,12,FALSE)=0,"",VLOOKUP($A235,'Annex 2 EHV charges'!$D:$O,12,FALSE)),"")</f>
        <v/>
      </c>
    </row>
    <row r="236" spans="1:8" x14ac:dyDescent="0.2">
      <c r="A236" s="166" t="str">
        <f t="array" ref="A236">IFERROR(INDEX('Annex 2 EHV charges'!$D$11:$D$260, MATCH(0, IF(ISBLANK('Annex 2 EHV charges'!$D$11:$D$260),1, COUNTIF(A$4:$A235, 'Annex 2 EHV charges'!$D$11:$D$260)), 0)),"")</f>
        <v/>
      </c>
      <c r="B236" s="165" t="str">
        <f>IF($A236="","",VLOOKUP($A236,'Annex 2 EHV charges'!$D:$O,2,0))</f>
        <v/>
      </c>
      <c r="C236" s="166" t="str">
        <f>IF($A236="","",VLOOKUP($A236,'Annex 2 EHV charges'!$D:$O,3,0))</f>
        <v/>
      </c>
      <c r="D236" s="165" t="str">
        <f>IF($A236="","",VLOOKUP($A236,'Annex 2 EHV charges'!$D:$O,4,0))</f>
        <v/>
      </c>
      <c r="E236" s="170" t="str">
        <f>IFERROR(IF(VLOOKUP($A236,'Annex 2 EHV charges'!$D:$O,9,FALSE)=0,"",VLOOKUP($A236,'Annex 2 EHV charges'!$D:$O,9,FALSE)),"")</f>
        <v/>
      </c>
      <c r="F236" s="171" t="str">
        <f>IFERROR(IF(VLOOKUP($A236,'Annex 2 EHV charges'!$D:$O,10,FALSE)=0,"",VLOOKUP($A236,'Annex 2 EHV charges'!$D:$O,10,FALSE)),"")</f>
        <v/>
      </c>
      <c r="G236" s="172" t="str">
        <f>IFERROR(IF(VLOOKUP($A236,'Annex 2 EHV charges'!$D:$O,11,FALSE)=0,"",VLOOKUP($A236,'Annex 2 EHV charges'!$D:$O,11,FALSE)),"")</f>
        <v/>
      </c>
      <c r="H236" s="172" t="str">
        <f>IFERROR(IF(VLOOKUP($A236,'Annex 2 EHV charges'!$D:$O,12,FALSE)=0,"",VLOOKUP($A236,'Annex 2 EHV charges'!$D:$O,12,FALSE)),"")</f>
        <v/>
      </c>
    </row>
    <row r="237" spans="1:8" x14ac:dyDescent="0.2">
      <c r="A237" s="166" t="str">
        <f t="array" ref="A237">IFERROR(INDEX('Annex 2 EHV charges'!$D$11:$D$260, MATCH(0, IF(ISBLANK('Annex 2 EHV charges'!$D$11:$D$260),1, COUNTIF(A$4:$A236, 'Annex 2 EHV charges'!$D$11:$D$260)), 0)),"")</f>
        <v/>
      </c>
      <c r="B237" s="165" t="str">
        <f>IF($A237="","",VLOOKUP($A237,'Annex 2 EHV charges'!$D:$O,2,0))</f>
        <v/>
      </c>
      <c r="C237" s="166" t="str">
        <f>IF($A237="","",VLOOKUP($A237,'Annex 2 EHV charges'!$D:$O,3,0))</f>
        <v/>
      </c>
      <c r="D237" s="165" t="str">
        <f>IF($A237="","",VLOOKUP($A237,'Annex 2 EHV charges'!$D:$O,4,0))</f>
        <v/>
      </c>
      <c r="E237" s="170" t="str">
        <f>IFERROR(IF(VLOOKUP($A237,'Annex 2 EHV charges'!$D:$O,9,FALSE)=0,"",VLOOKUP($A237,'Annex 2 EHV charges'!$D:$O,9,FALSE)),"")</f>
        <v/>
      </c>
      <c r="F237" s="171" t="str">
        <f>IFERROR(IF(VLOOKUP($A237,'Annex 2 EHV charges'!$D:$O,10,FALSE)=0,"",VLOOKUP($A237,'Annex 2 EHV charges'!$D:$O,10,FALSE)),"")</f>
        <v/>
      </c>
      <c r="G237" s="172" t="str">
        <f>IFERROR(IF(VLOOKUP($A237,'Annex 2 EHV charges'!$D:$O,11,FALSE)=0,"",VLOOKUP($A237,'Annex 2 EHV charges'!$D:$O,11,FALSE)),"")</f>
        <v/>
      </c>
      <c r="H237" s="172" t="str">
        <f>IFERROR(IF(VLOOKUP($A237,'Annex 2 EHV charges'!$D:$O,12,FALSE)=0,"",VLOOKUP($A237,'Annex 2 EHV charges'!$D:$O,12,FALSE)),"")</f>
        <v/>
      </c>
    </row>
    <row r="238" spans="1:8" x14ac:dyDescent="0.2">
      <c r="A238" s="166" t="str">
        <f t="array" ref="A238">IFERROR(INDEX('Annex 2 EHV charges'!$D$11:$D$260, MATCH(0, IF(ISBLANK('Annex 2 EHV charges'!$D$11:$D$260),1, COUNTIF(A$4:$A237, 'Annex 2 EHV charges'!$D$11:$D$260)), 0)),"")</f>
        <v/>
      </c>
      <c r="B238" s="165" t="str">
        <f>IF($A238="","",VLOOKUP($A238,'Annex 2 EHV charges'!$D:$O,2,0))</f>
        <v/>
      </c>
      <c r="C238" s="166" t="str">
        <f>IF($A238="","",VLOOKUP($A238,'Annex 2 EHV charges'!$D:$O,3,0))</f>
        <v/>
      </c>
      <c r="D238" s="165" t="str">
        <f>IF($A238="","",VLOOKUP($A238,'Annex 2 EHV charges'!$D:$O,4,0))</f>
        <v/>
      </c>
      <c r="E238" s="170" t="str">
        <f>IFERROR(IF(VLOOKUP($A238,'Annex 2 EHV charges'!$D:$O,9,FALSE)=0,"",VLOOKUP($A238,'Annex 2 EHV charges'!$D:$O,9,FALSE)),"")</f>
        <v/>
      </c>
      <c r="F238" s="171" t="str">
        <f>IFERROR(IF(VLOOKUP($A238,'Annex 2 EHV charges'!$D:$O,10,FALSE)=0,"",VLOOKUP($A238,'Annex 2 EHV charges'!$D:$O,10,FALSE)),"")</f>
        <v/>
      </c>
      <c r="G238" s="172" t="str">
        <f>IFERROR(IF(VLOOKUP($A238,'Annex 2 EHV charges'!$D:$O,11,FALSE)=0,"",VLOOKUP($A238,'Annex 2 EHV charges'!$D:$O,11,FALSE)),"")</f>
        <v/>
      </c>
      <c r="H238" s="172" t="str">
        <f>IFERROR(IF(VLOOKUP($A238,'Annex 2 EHV charges'!$D:$O,12,FALSE)=0,"",VLOOKUP($A238,'Annex 2 EHV charges'!$D:$O,12,FALSE)),"")</f>
        <v/>
      </c>
    </row>
    <row r="239" spans="1:8" x14ac:dyDescent="0.2">
      <c r="A239" s="166" t="str">
        <f t="array" ref="A239">IFERROR(INDEX('Annex 2 EHV charges'!$D$11:$D$260, MATCH(0, IF(ISBLANK('Annex 2 EHV charges'!$D$11:$D$260),1, COUNTIF(A$4:$A238, 'Annex 2 EHV charges'!$D$11:$D$260)), 0)),"")</f>
        <v/>
      </c>
      <c r="B239" s="165" t="str">
        <f>IF($A239="","",VLOOKUP($A239,'Annex 2 EHV charges'!$D:$O,2,0))</f>
        <v/>
      </c>
      <c r="C239" s="166" t="str">
        <f>IF($A239="","",VLOOKUP($A239,'Annex 2 EHV charges'!$D:$O,3,0))</f>
        <v/>
      </c>
      <c r="D239" s="165" t="str">
        <f>IF($A239="","",VLOOKUP($A239,'Annex 2 EHV charges'!$D:$O,4,0))</f>
        <v/>
      </c>
      <c r="E239" s="170" t="str">
        <f>IFERROR(IF(VLOOKUP($A239,'Annex 2 EHV charges'!$D:$O,9,FALSE)=0,"",VLOOKUP($A239,'Annex 2 EHV charges'!$D:$O,9,FALSE)),"")</f>
        <v/>
      </c>
      <c r="F239" s="171" t="str">
        <f>IFERROR(IF(VLOOKUP($A239,'Annex 2 EHV charges'!$D:$O,10,FALSE)=0,"",VLOOKUP($A239,'Annex 2 EHV charges'!$D:$O,10,FALSE)),"")</f>
        <v/>
      </c>
      <c r="G239" s="172" t="str">
        <f>IFERROR(IF(VLOOKUP($A239,'Annex 2 EHV charges'!$D:$O,11,FALSE)=0,"",VLOOKUP($A239,'Annex 2 EHV charges'!$D:$O,11,FALSE)),"")</f>
        <v/>
      </c>
      <c r="H239" s="172" t="str">
        <f>IFERROR(IF(VLOOKUP($A239,'Annex 2 EHV charges'!$D:$O,12,FALSE)=0,"",VLOOKUP($A239,'Annex 2 EHV charges'!$D:$O,12,FALSE)),"")</f>
        <v/>
      </c>
    </row>
    <row r="240" spans="1:8" x14ac:dyDescent="0.2">
      <c r="A240" s="166" t="str">
        <f t="array" ref="A240">IFERROR(INDEX('Annex 2 EHV charges'!$D$11:$D$260, MATCH(0, IF(ISBLANK('Annex 2 EHV charges'!$D$11:$D$260),1, COUNTIF(A$4:$A239, 'Annex 2 EHV charges'!$D$11:$D$260)), 0)),"")</f>
        <v/>
      </c>
      <c r="B240" s="165" t="str">
        <f>IF($A240="","",VLOOKUP($A240,'Annex 2 EHV charges'!$D:$O,2,0))</f>
        <v/>
      </c>
      <c r="C240" s="166" t="str">
        <f>IF($A240="","",VLOOKUP($A240,'Annex 2 EHV charges'!$D:$O,3,0))</f>
        <v/>
      </c>
      <c r="D240" s="165" t="str">
        <f>IF($A240="","",VLOOKUP($A240,'Annex 2 EHV charges'!$D:$O,4,0))</f>
        <v/>
      </c>
      <c r="E240" s="170" t="str">
        <f>IFERROR(IF(VLOOKUP($A240,'Annex 2 EHV charges'!$D:$O,9,FALSE)=0,"",VLOOKUP($A240,'Annex 2 EHV charges'!$D:$O,9,FALSE)),"")</f>
        <v/>
      </c>
      <c r="F240" s="171" t="str">
        <f>IFERROR(IF(VLOOKUP($A240,'Annex 2 EHV charges'!$D:$O,10,FALSE)=0,"",VLOOKUP($A240,'Annex 2 EHV charges'!$D:$O,10,FALSE)),"")</f>
        <v/>
      </c>
      <c r="G240" s="172" t="str">
        <f>IFERROR(IF(VLOOKUP($A240,'Annex 2 EHV charges'!$D:$O,11,FALSE)=0,"",VLOOKUP($A240,'Annex 2 EHV charges'!$D:$O,11,FALSE)),"")</f>
        <v/>
      </c>
      <c r="H240" s="172" t="str">
        <f>IFERROR(IF(VLOOKUP($A240,'Annex 2 EHV charges'!$D:$O,12,FALSE)=0,"",VLOOKUP($A240,'Annex 2 EHV charges'!$D:$O,12,FALSE)),"")</f>
        <v/>
      </c>
    </row>
    <row r="241" spans="1:8" x14ac:dyDescent="0.2">
      <c r="A241" s="166" t="str">
        <f t="array" ref="A241">IFERROR(INDEX('Annex 2 EHV charges'!$D$11:$D$260, MATCH(0, IF(ISBLANK('Annex 2 EHV charges'!$D$11:$D$260),1, COUNTIF(A$4:$A240, 'Annex 2 EHV charges'!$D$11:$D$260)), 0)),"")</f>
        <v/>
      </c>
      <c r="B241" s="165" t="str">
        <f>IF($A241="","",VLOOKUP($A241,'Annex 2 EHV charges'!$D:$O,2,0))</f>
        <v/>
      </c>
      <c r="C241" s="166" t="str">
        <f>IF($A241="","",VLOOKUP($A241,'Annex 2 EHV charges'!$D:$O,3,0))</f>
        <v/>
      </c>
      <c r="D241" s="165" t="str">
        <f>IF($A241="","",VLOOKUP($A241,'Annex 2 EHV charges'!$D:$O,4,0))</f>
        <v/>
      </c>
      <c r="E241" s="170" t="str">
        <f>IFERROR(IF(VLOOKUP($A241,'Annex 2 EHV charges'!$D:$O,9,FALSE)=0,"",VLOOKUP($A241,'Annex 2 EHV charges'!$D:$O,9,FALSE)),"")</f>
        <v/>
      </c>
      <c r="F241" s="171" t="str">
        <f>IFERROR(IF(VLOOKUP($A241,'Annex 2 EHV charges'!$D:$O,10,FALSE)=0,"",VLOOKUP($A241,'Annex 2 EHV charges'!$D:$O,10,FALSE)),"")</f>
        <v/>
      </c>
      <c r="G241" s="172" t="str">
        <f>IFERROR(IF(VLOOKUP($A241,'Annex 2 EHV charges'!$D:$O,11,FALSE)=0,"",VLOOKUP($A241,'Annex 2 EHV charges'!$D:$O,11,FALSE)),"")</f>
        <v/>
      </c>
      <c r="H241" s="172" t="str">
        <f>IFERROR(IF(VLOOKUP($A241,'Annex 2 EHV charges'!$D:$O,12,FALSE)=0,"",VLOOKUP($A241,'Annex 2 EHV charges'!$D:$O,12,FALSE)),"")</f>
        <v/>
      </c>
    </row>
    <row r="242" spans="1:8" x14ac:dyDescent="0.2">
      <c r="A242" s="166" t="str">
        <f t="array" ref="A242">IFERROR(INDEX('Annex 2 EHV charges'!$D$11:$D$260, MATCH(0, IF(ISBLANK('Annex 2 EHV charges'!$D$11:$D$260),1, COUNTIF(A$4:$A241, 'Annex 2 EHV charges'!$D$11:$D$260)), 0)),"")</f>
        <v/>
      </c>
      <c r="B242" s="165" t="str">
        <f>IF($A242="","",VLOOKUP($A242,'Annex 2 EHV charges'!$D:$O,2,0))</f>
        <v/>
      </c>
      <c r="C242" s="166" t="str">
        <f>IF($A242="","",VLOOKUP($A242,'Annex 2 EHV charges'!$D:$O,3,0))</f>
        <v/>
      </c>
      <c r="D242" s="165" t="str">
        <f>IF($A242="","",VLOOKUP($A242,'Annex 2 EHV charges'!$D:$O,4,0))</f>
        <v/>
      </c>
      <c r="E242" s="170" t="str">
        <f>IFERROR(IF(VLOOKUP($A242,'Annex 2 EHV charges'!$D:$O,9,FALSE)=0,"",VLOOKUP($A242,'Annex 2 EHV charges'!$D:$O,9,FALSE)),"")</f>
        <v/>
      </c>
      <c r="F242" s="171" t="str">
        <f>IFERROR(IF(VLOOKUP($A242,'Annex 2 EHV charges'!$D:$O,10,FALSE)=0,"",VLOOKUP($A242,'Annex 2 EHV charges'!$D:$O,10,FALSE)),"")</f>
        <v/>
      </c>
      <c r="G242" s="172" t="str">
        <f>IFERROR(IF(VLOOKUP($A242,'Annex 2 EHV charges'!$D:$O,11,FALSE)=0,"",VLOOKUP($A242,'Annex 2 EHV charges'!$D:$O,11,FALSE)),"")</f>
        <v/>
      </c>
      <c r="H242" s="172" t="str">
        <f>IFERROR(IF(VLOOKUP($A242,'Annex 2 EHV charges'!$D:$O,12,FALSE)=0,"",VLOOKUP($A242,'Annex 2 EHV charges'!$D:$O,12,FALSE)),"")</f>
        <v/>
      </c>
    </row>
    <row r="243" spans="1:8" x14ac:dyDescent="0.2">
      <c r="A243" s="166" t="str">
        <f t="array" ref="A243">IFERROR(INDEX('Annex 2 EHV charges'!$D$11:$D$260, MATCH(0, IF(ISBLANK('Annex 2 EHV charges'!$D$11:$D$260),1, COUNTIF(A$4:$A242, 'Annex 2 EHV charges'!$D$11:$D$260)), 0)),"")</f>
        <v/>
      </c>
      <c r="B243" s="165" t="str">
        <f>IF($A243="","",VLOOKUP($A243,'Annex 2 EHV charges'!$D:$O,2,0))</f>
        <v/>
      </c>
      <c r="C243" s="166" t="str">
        <f>IF($A243="","",VLOOKUP($A243,'Annex 2 EHV charges'!$D:$O,3,0))</f>
        <v/>
      </c>
      <c r="D243" s="165" t="str">
        <f>IF($A243="","",VLOOKUP($A243,'Annex 2 EHV charges'!$D:$O,4,0))</f>
        <v/>
      </c>
      <c r="E243" s="170" t="str">
        <f>IFERROR(IF(VLOOKUP($A243,'Annex 2 EHV charges'!$D:$O,9,FALSE)=0,"",VLOOKUP($A243,'Annex 2 EHV charges'!$D:$O,9,FALSE)),"")</f>
        <v/>
      </c>
      <c r="F243" s="171" t="str">
        <f>IFERROR(IF(VLOOKUP($A243,'Annex 2 EHV charges'!$D:$O,10,FALSE)=0,"",VLOOKUP($A243,'Annex 2 EHV charges'!$D:$O,10,FALSE)),"")</f>
        <v/>
      </c>
      <c r="G243" s="172" t="str">
        <f>IFERROR(IF(VLOOKUP($A243,'Annex 2 EHV charges'!$D:$O,11,FALSE)=0,"",VLOOKUP($A243,'Annex 2 EHV charges'!$D:$O,11,FALSE)),"")</f>
        <v/>
      </c>
      <c r="H243" s="172" t="str">
        <f>IFERROR(IF(VLOOKUP($A243,'Annex 2 EHV charges'!$D:$O,12,FALSE)=0,"",VLOOKUP($A243,'Annex 2 EHV charges'!$D:$O,12,FALSE)),"")</f>
        <v/>
      </c>
    </row>
    <row r="244" spans="1:8" x14ac:dyDescent="0.2">
      <c r="A244" s="166" t="str">
        <f t="array" ref="A244">IFERROR(INDEX('Annex 2 EHV charges'!$D$11:$D$260, MATCH(0, IF(ISBLANK('Annex 2 EHV charges'!$D$11:$D$260),1, COUNTIF(A$4:$A243, 'Annex 2 EHV charges'!$D$11:$D$260)), 0)),"")</f>
        <v/>
      </c>
      <c r="B244" s="165" t="str">
        <f>IF($A244="","",VLOOKUP($A244,'Annex 2 EHV charges'!$D:$O,2,0))</f>
        <v/>
      </c>
      <c r="C244" s="166" t="str">
        <f>IF($A244="","",VLOOKUP($A244,'Annex 2 EHV charges'!$D:$O,3,0))</f>
        <v/>
      </c>
      <c r="D244" s="165" t="str">
        <f>IF($A244="","",VLOOKUP($A244,'Annex 2 EHV charges'!$D:$O,4,0))</f>
        <v/>
      </c>
      <c r="E244" s="170" t="str">
        <f>IFERROR(IF(VLOOKUP($A244,'Annex 2 EHV charges'!$D:$O,9,FALSE)=0,"",VLOOKUP($A244,'Annex 2 EHV charges'!$D:$O,9,FALSE)),"")</f>
        <v/>
      </c>
      <c r="F244" s="171" t="str">
        <f>IFERROR(IF(VLOOKUP($A244,'Annex 2 EHV charges'!$D:$O,10,FALSE)=0,"",VLOOKUP($A244,'Annex 2 EHV charges'!$D:$O,10,FALSE)),"")</f>
        <v/>
      </c>
      <c r="G244" s="172" t="str">
        <f>IFERROR(IF(VLOOKUP($A244,'Annex 2 EHV charges'!$D:$O,11,FALSE)=0,"",VLOOKUP($A244,'Annex 2 EHV charges'!$D:$O,11,FALSE)),"")</f>
        <v/>
      </c>
      <c r="H244" s="172" t="str">
        <f>IFERROR(IF(VLOOKUP($A244,'Annex 2 EHV charges'!$D:$O,12,FALSE)=0,"",VLOOKUP($A244,'Annex 2 EHV charges'!$D:$O,12,FALSE)),"")</f>
        <v/>
      </c>
    </row>
    <row r="245" spans="1:8" x14ac:dyDescent="0.2">
      <c r="A245" s="166" t="str">
        <f t="array" ref="A245">IFERROR(INDEX('Annex 2 EHV charges'!$D$11:$D$260, MATCH(0, IF(ISBLANK('Annex 2 EHV charges'!$D$11:$D$260),1, COUNTIF(A$4:$A244, 'Annex 2 EHV charges'!$D$11:$D$260)), 0)),"")</f>
        <v/>
      </c>
      <c r="B245" s="165" t="str">
        <f>IF($A245="","",VLOOKUP($A245,'Annex 2 EHV charges'!$D:$O,2,0))</f>
        <v/>
      </c>
      <c r="C245" s="166" t="str">
        <f>IF($A245="","",VLOOKUP($A245,'Annex 2 EHV charges'!$D:$O,3,0))</f>
        <v/>
      </c>
      <c r="D245" s="165" t="str">
        <f>IF($A245="","",VLOOKUP($A245,'Annex 2 EHV charges'!$D:$O,4,0))</f>
        <v/>
      </c>
      <c r="E245" s="170" t="str">
        <f>IFERROR(IF(VLOOKUP($A245,'Annex 2 EHV charges'!$D:$O,9,FALSE)=0,"",VLOOKUP($A245,'Annex 2 EHV charges'!$D:$O,9,FALSE)),"")</f>
        <v/>
      </c>
      <c r="F245" s="171" t="str">
        <f>IFERROR(IF(VLOOKUP($A245,'Annex 2 EHV charges'!$D:$O,10,FALSE)=0,"",VLOOKUP($A245,'Annex 2 EHV charges'!$D:$O,10,FALSE)),"")</f>
        <v/>
      </c>
      <c r="G245" s="172" t="str">
        <f>IFERROR(IF(VLOOKUP($A245,'Annex 2 EHV charges'!$D:$O,11,FALSE)=0,"",VLOOKUP($A245,'Annex 2 EHV charges'!$D:$O,11,FALSE)),"")</f>
        <v/>
      </c>
      <c r="H245" s="172" t="str">
        <f>IFERROR(IF(VLOOKUP($A245,'Annex 2 EHV charges'!$D:$O,12,FALSE)=0,"",VLOOKUP($A245,'Annex 2 EHV charges'!$D:$O,12,FALSE)),"")</f>
        <v/>
      </c>
    </row>
    <row r="246" spans="1:8" x14ac:dyDescent="0.2">
      <c r="A246" s="166" t="str">
        <f t="array" ref="A246">IFERROR(INDEX('Annex 2 EHV charges'!$D$11:$D$260, MATCH(0, IF(ISBLANK('Annex 2 EHV charges'!$D$11:$D$260),1, COUNTIF(A$4:$A245, 'Annex 2 EHV charges'!$D$11:$D$260)), 0)),"")</f>
        <v/>
      </c>
      <c r="B246" s="165" t="str">
        <f>IF($A246="","",VLOOKUP($A246,'Annex 2 EHV charges'!$D:$O,2,0))</f>
        <v/>
      </c>
      <c r="C246" s="166" t="str">
        <f>IF($A246="","",VLOOKUP($A246,'Annex 2 EHV charges'!$D:$O,3,0))</f>
        <v/>
      </c>
      <c r="D246" s="165" t="str">
        <f>IF($A246="","",VLOOKUP($A246,'Annex 2 EHV charges'!$D:$O,4,0))</f>
        <v/>
      </c>
      <c r="E246" s="170" t="str">
        <f>IFERROR(IF(VLOOKUP($A246,'Annex 2 EHV charges'!$D:$O,9,FALSE)=0,"",VLOOKUP($A246,'Annex 2 EHV charges'!$D:$O,9,FALSE)),"")</f>
        <v/>
      </c>
      <c r="F246" s="171" t="str">
        <f>IFERROR(IF(VLOOKUP($A246,'Annex 2 EHV charges'!$D:$O,10,FALSE)=0,"",VLOOKUP($A246,'Annex 2 EHV charges'!$D:$O,10,FALSE)),"")</f>
        <v/>
      </c>
      <c r="G246" s="172" t="str">
        <f>IFERROR(IF(VLOOKUP($A246,'Annex 2 EHV charges'!$D:$O,11,FALSE)=0,"",VLOOKUP($A246,'Annex 2 EHV charges'!$D:$O,11,FALSE)),"")</f>
        <v/>
      </c>
      <c r="H246" s="172" t="str">
        <f>IFERROR(IF(VLOOKUP($A246,'Annex 2 EHV charges'!$D:$O,12,FALSE)=0,"",VLOOKUP($A246,'Annex 2 EHV charges'!$D:$O,12,FALSE)),"")</f>
        <v/>
      </c>
    </row>
    <row r="247" spans="1:8" x14ac:dyDescent="0.2">
      <c r="A247" s="166" t="str">
        <f t="array" ref="A247">IFERROR(INDEX('Annex 2 EHV charges'!$D$11:$D$260, MATCH(0, IF(ISBLANK('Annex 2 EHV charges'!$D$11:$D$260),1, COUNTIF(A$4:$A246, 'Annex 2 EHV charges'!$D$11:$D$260)), 0)),"")</f>
        <v/>
      </c>
      <c r="B247" s="165" t="str">
        <f>IF($A247="","",VLOOKUP($A247,'Annex 2 EHV charges'!$D:$O,2,0))</f>
        <v/>
      </c>
      <c r="C247" s="166" t="str">
        <f>IF($A247="","",VLOOKUP($A247,'Annex 2 EHV charges'!$D:$O,3,0))</f>
        <v/>
      </c>
      <c r="D247" s="165" t="str">
        <f>IF($A247="","",VLOOKUP($A247,'Annex 2 EHV charges'!$D:$O,4,0))</f>
        <v/>
      </c>
      <c r="E247" s="170" t="str">
        <f>IFERROR(IF(VLOOKUP($A247,'Annex 2 EHV charges'!$D:$O,9,FALSE)=0,"",VLOOKUP($A247,'Annex 2 EHV charges'!$D:$O,9,FALSE)),"")</f>
        <v/>
      </c>
      <c r="F247" s="171" t="str">
        <f>IFERROR(IF(VLOOKUP($A247,'Annex 2 EHV charges'!$D:$O,10,FALSE)=0,"",VLOOKUP($A247,'Annex 2 EHV charges'!$D:$O,10,FALSE)),"")</f>
        <v/>
      </c>
      <c r="G247" s="172" t="str">
        <f>IFERROR(IF(VLOOKUP($A247,'Annex 2 EHV charges'!$D:$O,11,FALSE)=0,"",VLOOKUP($A247,'Annex 2 EHV charges'!$D:$O,11,FALSE)),"")</f>
        <v/>
      </c>
      <c r="H247" s="172" t="str">
        <f>IFERROR(IF(VLOOKUP($A247,'Annex 2 EHV charges'!$D:$O,12,FALSE)=0,"",VLOOKUP($A247,'Annex 2 EHV charges'!$D:$O,12,FALSE)),"")</f>
        <v/>
      </c>
    </row>
    <row r="248" spans="1:8" x14ac:dyDescent="0.2">
      <c r="A248" s="166" t="str">
        <f t="array" ref="A248">IFERROR(INDEX('Annex 2 EHV charges'!$D$11:$D$260, MATCH(0, IF(ISBLANK('Annex 2 EHV charges'!$D$11:$D$260),1, COUNTIF(A$4:$A247, 'Annex 2 EHV charges'!$D$11:$D$260)), 0)),"")</f>
        <v/>
      </c>
      <c r="B248" s="165" t="str">
        <f>IF($A248="","",VLOOKUP($A248,'Annex 2 EHV charges'!$D:$O,2,0))</f>
        <v/>
      </c>
      <c r="C248" s="166" t="str">
        <f>IF($A248="","",VLOOKUP($A248,'Annex 2 EHV charges'!$D:$O,3,0))</f>
        <v/>
      </c>
      <c r="D248" s="165" t="str">
        <f>IF($A248="","",VLOOKUP($A248,'Annex 2 EHV charges'!$D:$O,4,0))</f>
        <v/>
      </c>
      <c r="E248" s="170" t="str">
        <f>IFERROR(IF(VLOOKUP($A248,'Annex 2 EHV charges'!$D:$O,9,FALSE)=0,"",VLOOKUP($A248,'Annex 2 EHV charges'!$D:$O,9,FALSE)),"")</f>
        <v/>
      </c>
      <c r="F248" s="171" t="str">
        <f>IFERROR(IF(VLOOKUP($A248,'Annex 2 EHV charges'!$D:$O,10,FALSE)=0,"",VLOOKUP($A248,'Annex 2 EHV charges'!$D:$O,10,FALSE)),"")</f>
        <v/>
      </c>
      <c r="G248" s="172" t="str">
        <f>IFERROR(IF(VLOOKUP($A248,'Annex 2 EHV charges'!$D:$O,11,FALSE)=0,"",VLOOKUP($A248,'Annex 2 EHV charges'!$D:$O,11,FALSE)),"")</f>
        <v/>
      </c>
      <c r="H248" s="172" t="str">
        <f>IFERROR(IF(VLOOKUP($A248,'Annex 2 EHV charges'!$D:$O,12,FALSE)=0,"",VLOOKUP($A248,'Annex 2 EHV charges'!$D:$O,12,FALSE)),"")</f>
        <v/>
      </c>
    </row>
    <row r="249" spans="1:8" x14ac:dyDescent="0.2">
      <c r="A249" s="166" t="str">
        <f t="array" ref="A249">IFERROR(INDEX('Annex 2 EHV charges'!$D$11:$D$260, MATCH(0, IF(ISBLANK('Annex 2 EHV charges'!$D$11:$D$260),1, COUNTIF(A$4:$A248, 'Annex 2 EHV charges'!$D$11:$D$260)), 0)),"")</f>
        <v/>
      </c>
      <c r="B249" s="165" t="str">
        <f>IF($A249="","",VLOOKUP($A249,'Annex 2 EHV charges'!$D:$O,2,0))</f>
        <v/>
      </c>
      <c r="C249" s="166" t="str">
        <f>IF($A249="","",VLOOKUP($A249,'Annex 2 EHV charges'!$D:$O,3,0))</f>
        <v/>
      </c>
      <c r="D249" s="165" t="str">
        <f>IF($A249="","",VLOOKUP($A249,'Annex 2 EHV charges'!$D:$O,4,0))</f>
        <v/>
      </c>
      <c r="E249" s="170" t="str">
        <f>IFERROR(IF(VLOOKUP($A249,'Annex 2 EHV charges'!$D:$O,9,FALSE)=0,"",VLOOKUP($A249,'Annex 2 EHV charges'!$D:$O,9,FALSE)),"")</f>
        <v/>
      </c>
      <c r="F249" s="171" t="str">
        <f>IFERROR(IF(VLOOKUP($A249,'Annex 2 EHV charges'!$D:$O,10,FALSE)=0,"",VLOOKUP($A249,'Annex 2 EHV charges'!$D:$O,10,FALSE)),"")</f>
        <v/>
      </c>
      <c r="G249" s="172" t="str">
        <f>IFERROR(IF(VLOOKUP($A249,'Annex 2 EHV charges'!$D:$O,11,FALSE)=0,"",VLOOKUP($A249,'Annex 2 EHV charges'!$D:$O,11,FALSE)),"")</f>
        <v/>
      </c>
      <c r="H249" s="172" t="str">
        <f>IFERROR(IF(VLOOKUP($A249,'Annex 2 EHV charges'!$D:$O,12,FALSE)=0,"",VLOOKUP($A249,'Annex 2 EHV charges'!$D:$O,12,FALSE)),"")</f>
        <v/>
      </c>
    </row>
    <row r="250" spans="1:8" x14ac:dyDescent="0.2">
      <c r="A250" s="166" t="str">
        <f t="array" ref="A250">IFERROR(INDEX('Annex 2 EHV charges'!$D$11:$D$260, MATCH(0, IF(ISBLANK('Annex 2 EHV charges'!$D$11:$D$260),1, COUNTIF(A$4:$A249, 'Annex 2 EHV charges'!$D$11:$D$260)), 0)),"")</f>
        <v/>
      </c>
      <c r="B250" s="165" t="str">
        <f>IF($A250="","",VLOOKUP($A250,'Annex 2 EHV charges'!$D:$O,2,0))</f>
        <v/>
      </c>
      <c r="C250" s="166" t="str">
        <f>IF($A250="","",VLOOKUP($A250,'Annex 2 EHV charges'!$D:$O,3,0))</f>
        <v/>
      </c>
      <c r="D250" s="165" t="str">
        <f>IF($A250="","",VLOOKUP($A250,'Annex 2 EHV charges'!$D:$O,4,0))</f>
        <v/>
      </c>
      <c r="E250" s="170" t="str">
        <f>IFERROR(IF(VLOOKUP($A250,'Annex 2 EHV charges'!$D:$O,9,FALSE)=0,"",VLOOKUP($A250,'Annex 2 EHV charges'!$D:$O,9,FALSE)),"")</f>
        <v/>
      </c>
      <c r="F250" s="171" t="str">
        <f>IFERROR(IF(VLOOKUP($A250,'Annex 2 EHV charges'!$D:$O,10,FALSE)=0,"",VLOOKUP($A250,'Annex 2 EHV charges'!$D:$O,10,FALSE)),"")</f>
        <v/>
      </c>
      <c r="G250" s="172" t="str">
        <f>IFERROR(IF(VLOOKUP($A250,'Annex 2 EHV charges'!$D:$O,11,FALSE)=0,"",VLOOKUP($A250,'Annex 2 EHV charges'!$D:$O,11,FALSE)),"")</f>
        <v/>
      </c>
      <c r="H250" s="172" t="str">
        <f>IFERROR(IF(VLOOKUP($A250,'Annex 2 EHV charges'!$D:$O,12,FALSE)=0,"",VLOOKUP($A250,'Annex 2 EHV charges'!$D:$O,12,FALSE)),"")</f>
        <v/>
      </c>
    </row>
    <row r="251" spans="1:8" x14ac:dyDescent="0.2">
      <c r="A251" s="166" t="str">
        <f t="array" ref="A251">IFERROR(INDEX('Annex 2 EHV charges'!$D$11:$D$260, MATCH(0, IF(ISBLANK('Annex 2 EHV charges'!$D$11:$D$260),1, COUNTIF(A$4:$A250, 'Annex 2 EHV charges'!$D$11:$D$260)), 0)),"")</f>
        <v/>
      </c>
      <c r="B251" s="165" t="str">
        <f>IF($A251="","",VLOOKUP($A251,'Annex 2 EHV charges'!$D:$O,2,0))</f>
        <v/>
      </c>
      <c r="C251" s="166" t="str">
        <f>IF($A251="","",VLOOKUP($A251,'Annex 2 EHV charges'!$D:$O,3,0))</f>
        <v/>
      </c>
      <c r="D251" s="165" t="str">
        <f>IF($A251="","",VLOOKUP($A251,'Annex 2 EHV charges'!$D:$O,4,0))</f>
        <v/>
      </c>
      <c r="E251" s="170" t="str">
        <f>IFERROR(IF(VLOOKUP($A251,'Annex 2 EHV charges'!$D:$O,9,FALSE)=0,"",VLOOKUP($A251,'Annex 2 EHV charges'!$D:$O,9,FALSE)),"")</f>
        <v/>
      </c>
      <c r="F251" s="171" t="str">
        <f>IFERROR(IF(VLOOKUP($A251,'Annex 2 EHV charges'!$D:$O,10,FALSE)=0,"",VLOOKUP($A251,'Annex 2 EHV charges'!$D:$O,10,FALSE)),"")</f>
        <v/>
      </c>
      <c r="G251" s="172" t="str">
        <f>IFERROR(IF(VLOOKUP($A251,'Annex 2 EHV charges'!$D:$O,11,FALSE)=0,"",VLOOKUP($A251,'Annex 2 EHV charges'!$D:$O,11,FALSE)),"")</f>
        <v/>
      </c>
      <c r="H251" s="172" t="str">
        <f>IFERROR(IF(VLOOKUP($A251,'Annex 2 EHV charges'!$D:$O,12,FALSE)=0,"",VLOOKUP($A251,'Annex 2 EHV charges'!$D:$O,12,FALSE)),"")</f>
        <v/>
      </c>
    </row>
    <row r="252" spans="1:8" x14ac:dyDescent="0.2">
      <c r="A252" s="166" t="str">
        <f t="array" ref="A252">IFERROR(INDEX('Annex 2 EHV charges'!$D$11:$D$260, MATCH(0, IF(ISBLANK('Annex 2 EHV charges'!$D$11:$D$260),1, COUNTIF(A$4:$A251, 'Annex 2 EHV charges'!$D$11:$D$260)), 0)),"")</f>
        <v/>
      </c>
      <c r="B252" s="165" t="str">
        <f>IF($A252="","",VLOOKUP($A252,'Annex 2 EHV charges'!$D:$O,2,0))</f>
        <v/>
      </c>
      <c r="C252" s="166" t="str">
        <f>IF($A252="","",VLOOKUP($A252,'Annex 2 EHV charges'!$D:$O,3,0))</f>
        <v/>
      </c>
      <c r="D252" s="165" t="str">
        <f>IF($A252="","",VLOOKUP($A252,'Annex 2 EHV charges'!$D:$O,4,0))</f>
        <v/>
      </c>
      <c r="E252" s="170" t="str">
        <f>IFERROR(IF(VLOOKUP($A252,'Annex 2 EHV charges'!$D:$O,9,FALSE)=0,"",VLOOKUP($A252,'Annex 2 EHV charges'!$D:$O,9,FALSE)),"")</f>
        <v/>
      </c>
      <c r="F252" s="171" t="str">
        <f>IFERROR(IF(VLOOKUP($A252,'Annex 2 EHV charges'!$D:$O,10,FALSE)=0,"",VLOOKUP($A252,'Annex 2 EHV charges'!$D:$O,10,FALSE)),"")</f>
        <v/>
      </c>
      <c r="G252" s="172" t="str">
        <f>IFERROR(IF(VLOOKUP($A252,'Annex 2 EHV charges'!$D:$O,11,FALSE)=0,"",VLOOKUP($A252,'Annex 2 EHV charges'!$D:$O,11,FALSE)),"")</f>
        <v/>
      </c>
      <c r="H252" s="172" t="str">
        <f>IFERROR(IF(VLOOKUP($A252,'Annex 2 EHV charges'!$D:$O,12,FALSE)=0,"",VLOOKUP($A252,'Annex 2 EHV charges'!$D:$O,12,FALSE)),"")</f>
        <v/>
      </c>
    </row>
    <row r="253" spans="1:8" x14ac:dyDescent="0.2">
      <c r="A253" s="166" t="str">
        <f t="array" ref="A253">IFERROR(INDEX('Annex 2 EHV charges'!$D$11:$D$260, MATCH(0, IF(ISBLANK('Annex 2 EHV charges'!$D$11:$D$260),1, COUNTIF(A$4:$A252, 'Annex 2 EHV charges'!$D$11:$D$260)), 0)),"")</f>
        <v/>
      </c>
      <c r="B253" s="165" t="str">
        <f>IF($A253="","",VLOOKUP($A253,'Annex 2 EHV charges'!$D:$O,2,0))</f>
        <v/>
      </c>
      <c r="C253" s="166" t="str">
        <f>IF($A253="","",VLOOKUP($A253,'Annex 2 EHV charges'!$D:$O,3,0))</f>
        <v/>
      </c>
      <c r="D253" s="165" t="str">
        <f>IF($A253="","",VLOOKUP($A253,'Annex 2 EHV charges'!$D:$O,4,0))</f>
        <v/>
      </c>
      <c r="E253" s="170" t="str">
        <f>IFERROR(IF(VLOOKUP($A253,'Annex 2 EHV charges'!$D:$O,9,FALSE)=0,"",VLOOKUP($A253,'Annex 2 EHV charges'!$D:$O,9,FALSE)),"")</f>
        <v/>
      </c>
      <c r="F253" s="171" t="str">
        <f>IFERROR(IF(VLOOKUP($A253,'Annex 2 EHV charges'!$D:$O,10,FALSE)=0,"",VLOOKUP($A253,'Annex 2 EHV charges'!$D:$O,10,FALSE)),"")</f>
        <v/>
      </c>
      <c r="G253" s="172" t="str">
        <f>IFERROR(IF(VLOOKUP($A253,'Annex 2 EHV charges'!$D:$O,11,FALSE)=0,"",VLOOKUP($A253,'Annex 2 EHV charges'!$D:$O,11,FALSE)),"")</f>
        <v/>
      </c>
      <c r="H253" s="172" t="str">
        <f>IFERROR(IF(VLOOKUP($A253,'Annex 2 EHV charges'!$D:$O,12,FALSE)=0,"",VLOOKUP($A253,'Annex 2 EHV charges'!$D:$O,12,FALSE)),"")</f>
        <v/>
      </c>
    </row>
    <row r="254" spans="1:8" x14ac:dyDescent="0.2">
      <c r="A254" s="166" t="str">
        <f t="array" ref="A254">IFERROR(INDEX('Annex 2 EHV charges'!$D$11:$D$260, MATCH(0, IF(ISBLANK('Annex 2 EHV charges'!$D$11:$D$260),1, COUNTIF(A$4:$A253, 'Annex 2 EHV charges'!$D$11:$D$260)), 0)),"")</f>
        <v/>
      </c>
      <c r="B254" s="165" t="str">
        <f>IF($A254="","",VLOOKUP($A254,'Annex 2 EHV charges'!$D:$O,2,0))</f>
        <v/>
      </c>
      <c r="C254" s="166" t="str">
        <f>IF($A254="","",VLOOKUP($A254,'Annex 2 EHV charges'!$D:$O,3,0))</f>
        <v/>
      </c>
      <c r="D254" s="165" t="str">
        <f>IF($A254="","",VLOOKUP($A254,'Annex 2 EHV charges'!$D:$O,4,0))</f>
        <v/>
      </c>
      <c r="E254" s="170" t="str">
        <f>IFERROR(IF(VLOOKUP($A254,'Annex 2 EHV charges'!$D:$O,9,FALSE)=0,"",VLOOKUP($A254,'Annex 2 EHV charges'!$D:$O,9,FALSE)),"")</f>
        <v/>
      </c>
      <c r="F254" s="171" t="str">
        <f>IFERROR(IF(VLOOKUP($A254,'Annex 2 EHV charges'!$D:$O,10,FALSE)=0,"",VLOOKUP($A254,'Annex 2 EHV charges'!$D:$O,10,FALSE)),"")</f>
        <v/>
      </c>
      <c r="G254" s="172" t="str">
        <f>IFERROR(IF(VLOOKUP($A254,'Annex 2 EHV charges'!$D:$O,11,FALSE)=0,"",VLOOKUP($A254,'Annex 2 EHV charges'!$D:$O,11,FALSE)),"")</f>
        <v/>
      </c>
      <c r="H254" s="172" t="str">
        <f>IFERROR(IF(VLOOKUP($A254,'Annex 2 EHV charges'!$D:$O,12,FALSE)=0,"",VLOOKUP($A254,'Annex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topLeftCell="A3" zoomScaleNormal="70" zoomScaleSheetLayoutView="100" workbookViewId="0">
      <selection activeCell="G34" sqref="G34"/>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87</v>
      </c>
      <c r="B1" s="3"/>
      <c r="D1" s="3"/>
      <c r="E1" s="3"/>
      <c r="F1" s="3"/>
      <c r="G1" s="10"/>
      <c r="H1" s="4"/>
      <c r="I1" s="4"/>
    </row>
    <row r="2" spans="1:12" s="2" customFormat="1" ht="27" customHeight="1" x14ac:dyDescent="0.2">
      <c r="A2" s="260" t="str">
        <f>Overview!B4&amp; " - Effective between "&amp;Overview!D4&amp;" and "&amp;Overview!E4&amp;" - "&amp;Overview!F4&amp;" LV and HV tariffs"</f>
        <v>Western Power Distribution (South Wales) plc - Effective between 1/4/2016 and 31/3/2017 - Final LV and HV tariffs</v>
      </c>
      <c r="B2" s="260"/>
      <c r="C2" s="260"/>
      <c r="D2" s="260"/>
      <c r="E2" s="260"/>
      <c r="F2" s="260"/>
      <c r="G2" s="260"/>
      <c r="H2" s="260"/>
      <c r="I2" s="260"/>
      <c r="J2" s="260"/>
      <c r="K2" s="4"/>
    </row>
    <row r="3" spans="1:12" s="2" customFormat="1" ht="27" customHeight="1" x14ac:dyDescent="0.2">
      <c r="A3" s="292" t="s">
        <v>475</v>
      </c>
      <c r="B3" s="292"/>
      <c r="C3" s="292"/>
      <c r="D3" s="292"/>
      <c r="E3" s="292"/>
      <c r="F3" s="292"/>
      <c r="G3" s="292"/>
      <c r="H3" s="292"/>
      <c r="I3" s="292"/>
      <c r="J3" s="292"/>
      <c r="K3" s="4"/>
    </row>
    <row r="4" spans="1:12" s="2" customFormat="1" ht="71.25" customHeight="1" x14ac:dyDescent="0.2">
      <c r="A4" s="18"/>
      <c r="B4" s="205" t="s">
        <v>50</v>
      </c>
      <c r="C4" s="200" t="s">
        <v>93</v>
      </c>
      <c r="D4" s="200" t="s">
        <v>668</v>
      </c>
      <c r="E4" s="200" t="s">
        <v>669</v>
      </c>
      <c r="F4" s="200" t="s">
        <v>94</v>
      </c>
      <c r="G4" s="200"/>
      <c r="H4" s="200"/>
      <c r="I4" s="200"/>
      <c r="J4" s="200"/>
      <c r="K4" s="4"/>
    </row>
    <row r="5" spans="1:12" s="2" customFormat="1" ht="32.25" customHeight="1" x14ac:dyDescent="0.2">
      <c r="A5" s="19" t="s">
        <v>16</v>
      </c>
      <c r="B5" s="178">
        <v>400</v>
      </c>
      <c r="C5" s="201" t="s">
        <v>20</v>
      </c>
      <c r="D5" s="202">
        <v>2.1960000000000002</v>
      </c>
      <c r="E5" s="202">
        <v>6.6000000000000003E-2</v>
      </c>
      <c r="F5" s="203">
        <v>161.56</v>
      </c>
      <c r="G5" s="204"/>
      <c r="H5" s="204">
        <v>0</v>
      </c>
      <c r="I5" s="204">
        <v>0</v>
      </c>
      <c r="J5" s="204"/>
      <c r="K5" s="4"/>
      <c r="L5" s="4"/>
    </row>
    <row r="6" spans="1:12" ht="12.75" customHeight="1" x14ac:dyDescent="0.2">
      <c r="A6" s="295" t="s">
        <v>52</v>
      </c>
      <c r="B6" s="299" t="s">
        <v>559</v>
      </c>
      <c r="C6" s="299"/>
      <c r="D6" s="299"/>
      <c r="E6" s="299"/>
      <c r="F6" s="299"/>
      <c r="G6" s="299"/>
      <c r="H6" s="300"/>
      <c r="I6" s="300"/>
      <c r="J6" s="300"/>
    </row>
    <row r="7" spans="1:12" x14ac:dyDescent="0.2">
      <c r="A7" s="295"/>
      <c r="B7" s="293"/>
      <c r="C7" s="293"/>
      <c r="D7" s="293"/>
      <c r="E7" s="293"/>
      <c r="F7" s="293"/>
      <c r="G7" s="293"/>
      <c r="H7" s="294"/>
      <c r="I7" s="294"/>
      <c r="J7" s="294"/>
    </row>
    <row r="8" spans="1:12" x14ac:dyDescent="0.2">
      <c r="A8" s="295"/>
      <c r="B8" s="293"/>
      <c r="C8" s="293"/>
      <c r="D8" s="293"/>
      <c r="E8" s="293"/>
      <c r="F8" s="293"/>
      <c r="G8" s="293"/>
      <c r="H8" s="294"/>
      <c r="I8" s="294"/>
      <c r="J8" s="294"/>
    </row>
    <row r="9" spans="1:12" x14ac:dyDescent="0.2">
      <c r="A9" s="76"/>
      <c r="B9" s="76"/>
      <c r="C9" s="76"/>
      <c r="D9" s="76"/>
      <c r="E9" s="76"/>
      <c r="F9" s="76"/>
      <c r="G9" s="76"/>
      <c r="H9" s="76"/>
      <c r="I9" s="76"/>
      <c r="J9" s="76"/>
    </row>
    <row r="10" spans="1:12" x14ac:dyDescent="0.2">
      <c r="A10" s="76"/>
      <c r="B10" s="76"/>
      <c r="C10" s="76"/>
      <c r="D10" s="76"/>
      <c r="E10" s="76"/>
      <c r="F10" s="76"/>
      <c r="G10" s="76"/>
      <c r="H10" s="76"/>
      <c r="I10" s="76"/>
      <c r="J10" s="76"/>
    </row>
    <row r="11" spans="1:12" s="2" customFormat="1" ht="27" customHeight="1" x14ac:dyDescent="0.2">
      <c r="A11" s="292" t="s">
        <v>476</v>
      </c>
      <c r="B11" s="292"/>
      <c r="C11" s="292"/>
      <c r="D11" s="292"/>
      <c r="E11" s="292"/>
      <c r="F11" s="292"/>
      <c r="G11" s="292"/>
      <c r="H11" s="292"/>
      <c r="I11" s="292"/>
      <c r="J11" s="292"/>
      <c r="K11" s="4"/>
    </row>
    <row r="12" spans="1:12" s="2" customFormat="1" ht="58.5" customHeight="1" x14ac:dyDescent="0.2">
      <c r="A12" s="18"/>
      <c r="B12" s="31" t="s">
        <v>50</v>
      </c>
      <c r="C12" s="177" t="s">
        <v>93</v>
      </c>
      <c r="D12" s="177" t="s">
        <v>670</v>
      </c>
      <c r="E12" s="177" t="s">
        <v>671</v>
      </c>
      <c r="F12" s="177" t="s">
        <v>672</v>
      </c>
      <c r="G12" s="177" t="s">
        <v>94</v>
      </c>
      <c r="H12" s="177" t="s">
        <v>95</v>
      </c>
      <c r="I12" s="177" t="s">
        <v>474</v>
      </c>
      <c r="J12" s="177" t="s">
        <v>663</v>
      </c>
      <c r="K12" s="4"/>
    </row>
    <row r="13" spans="1:12" s="2" customFormat="1" ht="32.25" customHeight="1" x14ac:dyDescent="0.2">
      <c r="A13" s="19"/>
      <c r="B13" s="30"/>
      <c r="C13" s="20">
        <v>0</v>
      </c>
      <c r="D13" s="21"/>
      <c r="E13" s="21"/>
      <c r="F13" s="21"/>
      <c r="G13" s="22"/>
      <c r="H13" s="22"/>
      <c r="I13" s="21"/>
      <c r="J13" s="22"/>
      <c r="K13" s="4"/>
    </row>
    <row r="14" spans="1:12" x14ac:dyDescent="0.2">
      <c r="A14" s="295" t="s">
        <v>52</v>
      </c>
      <c r="B14" s="296"/>
      <c r="C14" s="296"/>
      <c r="D14" s="296"/>
      <c r="E14" s="296"/>
      <c r="F14" s="296"/>
      <c r="G14" s="296"/>
      <c r="H14" s="297"/>
      <c r="I14" s="297"/>
      <c r="J14" s="297"/>
    </row>
    <row r="15" spans="1:12" x14ac:dyDescent="0.2">
      <c r="A15" s="295"/>
      <c r="B15" s="293"/>
      <c r="C15" s="293"/>
      <c r="D15" s="293"/>
      <c r="E15" s="293"/>
      <c r="F15" s="293"/>
      <c r="G15" s="293"/>
      <c r="H15" s="294"/>
      <c r="I15" s="294"/>
      <c r="J15" s="294"/>
    </row>
    <row r="16" spans="1:12" x14ac:dyDescent="0.2">
      <c r="A16" s="295"/>
      <c r="B16" s="293"/>
      <c r="C16" s="293"/>
      <c r="D16" s="293"/>
      <c r="E16" s="293"/>
      <c r="F16" s="293"/>
      <c r="G16" s="293"/>
      <c r="H16" s="294"/>
      <c r="I16" s="294"/>
      <c r="J16" s="294"/>
    </row>
    <row r="17" spans="1:10" x14ac:dyDescent="0.2">
      <c r="A17" s="298"/>
      <c r="B17" s="293"/>
      <c r="C17" s="293"/>
      <c r="D17" s="293"/>
      <c r="E17" s="293"/>
      <c r="F17" s="293"/>
      <c r="G17" s="293"/>
      <c r="H17" s="294"/>
      <c r="I17" s="294"/>
      <c r="J17" s="294"/>
    </row>
    <row r="18" spans="1:10" x14ac:dyDescent="0.2">
      <c r="A18" s="298"/>
      <c r="B18" s="293"/>
      <c r="C18" s="293"/>
      <c r="D18" s="293"/>
      <c r="E18" s="293"/>
      <c r="F18" s="293"/>
      <c r="G18" s="293"/>
      <c r="H18" s="294"/>
      <c r="I18" s="294"/>
      <c r="J18" s="294"/>
    </row>
    <row r="19" spans="1:10" x14ac:dyDescent="0.2">
      <c r="A19" s="298"/>
      <c r="B19" s="293"/>
      <c r="C19" s="293"/>
      <c r="D19" s="293"/>
      <c r="E19" s="293"/>
      <c r="F19" s="293"/>
      <c r="G19" s="293"/>
      <c r="H19" s="294"/>
      <c r="I19" s="294"/>
      <c r="J19" s="294"/>
    </row>
    <row r="20" spans="1:10" x14ac:dyDescent="0.2">
      <c r="A20" s="298"/>
      <c r="B20" s="293"/>
      <c r="C20" s="293"/>
      <c r="D20" s="293"/>
      <c r="E20" s="293"/>
      <c r="F20" s="293"/>
      <c r="G20" s="293"/>
      <c r="H20" s="294"/>
      <c r="I20" s="294"/>
      <c r="J20" s="294"/>
    </row>
    <row r="21" spans="1:10" x14ac:dyDescent="0.2">
      <c r="A21" s="298"/>
      <c r="B21" s="293"/>
      <c r="C21" s="293"/>
      <c r="D21" s="293"/>
      <c r="E21" s="293"/>
      <c r="F21" s="293"/>
      <c r="G21" s="293"/>
      <c r="H21" s="294"/>
      <c r="I21" s="294"/>
      <c r="J21" s="29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2" zoomScale="55" zoomScaleNormal="85" zoomScaleSheetLayoutView="55" workbookViewId="0">
      <selection activeCell="C84" sqref="C84"/>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87</v>
      </c>
      <c r="B1" s="307" t="s">
        <v>1002</v>
      </c>
      <c r="C1" s="308"/>
      <c r="D1" s="308"/>
      <c r="F1" s="309" t="s">
        <v>1003</v>
      </c>
      <c r="G1" s="310"/>
      <c r="H1" s="311"/>
      <c r="I1" s="2"/>
      <c r="J1" s="2"/>
      <c r="K1" s="2"/>
      <c r="L1" s="2"/>
    </row>
    <row r="2" spans="1:14" ht="31.5" customHeight="1" x14ac:dyDescent="0.2">
      <c r="A2" s="304" t="str">
        <f>Overview!B4&amp; " - Effective between "&amp;Overview!D4&amp;" and "&amp;Overview!E4&amp;" - "&amp;Overview!F4&amp;" LDNO tariffs"</f>
        <v>Western Power Distribution (South Wales) plc - Effective between 1/4/2016 and 31/3/2017 - Final LDNO tariffs</v>
      </c>
      <c r="B2" s="304"/>
      <c r="C2" s="304"/>
      <c r="D2" s="304"/>
      <c r="E2" s="304"/>
      <c r="F2" s="304"/>
      <c r="G2" s="304"/>
      <c r="H2" s="304"/>
      <c r="I2" s="304"/>
      <c r="J2" s="304"/>
    </row>
    <row r="3" spans="1:14" ht="8.25" customHeight="1" x14ac:dyDescent="0.2">
      <c r="A3" s="106"/>
      <c r="B3" s="106"/>
      <c r="C3" s="106"/>
      <c r="D3" s="106"/>
      <c r="E3" s="106"/>
      <c r="F3" s="106"/>
      <c r="G3" s="106"/>
      <c r="H3" s="106"/>
      <c r="I3" s="106"/>
      <c r="J3" s="106"/>
    </row>
    <row r="4" spans="1:14" ht="18" x14ac:dyDescent="0.2">
      <c r="A4" s="260" t="s">
        <v>537</v>
      </c>
      <c r="B4" s="260"/>
      <c r="C4" s="260"/>
      <c r="D4" s="260"/>
      <c r="E4" s="110"/>
      <c r="F4" s="260" t="s">
        <v>536</v>
      </c>
      <c r="G4" s="260"/>
      <c r="H4" s="260"/>
      <c r="I4" s="260"/>
      <c r="J4" s="260"/>
      <c r="M4" s="4"/>
    </row>
    <row r="5" spans="1:14" ht="30" x14ac:dyDescent="0.2">
      <c r="A5" s="97" t="s">
        <v>80</v>
      </c>
      <c r="B5" s="118" t="s">
        <v>530</v>
      </c>
      <c r="C5" s="127" t="s">
        <v>531</v>
      </c>
      <c r="D5" s="99" t="s">
        <v>532</v>
      </c>
      <c r="E5" s="102"/>
      <c r="F5" s="305"/>
      <c r="G5" s="306"/>
      <c r="H5" s="100" t="s">
        <v>534</v>
      </c>
      <c r="I5" s="101" t="s">
        <v>535</v>
      </c>
      <c r="J5" s="99" t="s">
        <v>532</v>
      </c>
      <c r="K5" s="102"/>
      <c r="L5" s="102"/>
      <c r="M5" s="4"/>
      <c r="N5" s="4"/>
    </row>
    <row r="6" spans="1:14" ht="25.5" x14ac:dyDescent="0.2">
      <c r="A6" s="119" t="s">
        <v>557</v>
      </c>
      <c r="B6" s="231" t="s">
        <v>762</v>
      </c>
      <c r="C6" s="238" t="s">
        <v>763</v>
      </c>
      <c r="D6" s="232" t="s">
        <v>764</v>
      </c>
      <c r="E6" s="102"/>
      <c r="F6" s="267" t="s">
        <v>765</v>
      </c>
      <c r="G6" s="267"/>
      <c r="H6" s="231" t="s">
        <v>762</v>
      </c>
      <c r="I6" s="233" t="s">
        <v>763</v>
      </c>
      <c r="J6" s="233" t="s">
        <v>764</v>
      </c>
      <c r="K6" s="102"/>
      <c r="L6" s="102"/>
      <c r="M6" s="4"/>
      <c r="N6" s="4"/>
    </row>
    <row r="7" spans="1:14" ht="38.25" x14ac:dyDescent="0.2">
      <c r="A7" s="119" t="s">
        <v>558</v>
      </c>
      <c r="B7" s="234"/>
      <c r="C7" s="239" t="s">
        <v>766</v>
      </c>
      <c r="D7" s="233" t="s">
        <v>770</v>
      </c>
      <c r="E7" s="102"/>
      <c r="F7" s="267" t="s">
        <v>768</v>
      </c>
      <c r="G7" s="267"/>
      <c r="H7" s="234"/>
      <c r="I7" s="233" t="s">
        <v>769</v>
      </c>
      <c r="J7" s="233" t="s">
        <v>764</v>
      </c>
      <c r="K7" s="102"/>
      <c r="L7" s="102"/>
      <c r="M7" s="4"/>
      <c r="N7" s="4"/>
    </row>
    <row r="8" spans="1:14" ht="38.25" x14ac:dyDescent="0.2">
      <c r="A8" s="120" t="s">
        <v>81</v>
      </c>
      <c r="B8" s="312" t="s">
        <v>82</v>
      </c>
      <c r="C8" s="312"/>
      <c r="D8" s="312"/>
      <c r="E8" s="102"/>
      <c r="F8" s="267" t="s">
        <v>558</v>
      </c>
      <c r="G8" s="267"/>
      <c r="H8" s="234"/>
      <c r="I8" s="233" t="s">
        <v>766</v>
      </c>
      <c r="J8" s="233" t="s">
        <v>770</v>
      </c>
      <c r="K8" s="102"/>
      <c r="L8" s="102"/>
      <c r="M8" s="4"/>
      <c r="N8" s="4"/>
    </row>
    <row r="9" spans="1:14" s="98" customFormat="1" ht="18" x14ac:dyDescent="0.2">
      <c r="A9" s="123"/>
      <c r="B9" s="122"/>
      <c r="C9" s="124"/>
      <c r="D9" s="122"/>
      <c r="E9" s="107"/>
      <c r="F9" s="313" t="s">
        <v>81</v>
      </c>
      <c r="G9" s="313"/>
      <c r="H9" s="283" t="s">
        <v>82</v>
      </c>
      <c r="I9" s="284"/>
      <c r="J9" s="285"/>
      <c r="K9" s="102"/>
      <c r="L9" s="102"/>
      <c r="M9" s="76"/>
      <c r="N9" s="76"/>
    </row>
    <row r="10" spans="1:14" s="104" customFormat="1" ht="18" x14ac:dyDescent="0.2">
      <c r="A10" s="121"/>
      <c r="B10" s="275"/>
      <c r="C10" s="275"/>
      <c r="D10" s="275"/>
      <c r="E10" s="125"/>
      <c r="F10" s="314"/>
      <c r="G10" s="315"/>
      <c r="H10" s="126"/>
      <c r="I10" s="122"/>
      <c r="J10" s="122"/>
      <c r="K10" s="102"/>
      <c r="L10" s="102"/>
      <c r="M10" s="103"/>
      <c r="N10" s="103"/>
    </row>
    <row r="11" spans="1:14" s="104" customFormat="1" ht="18" x14ac:dyDescent="0.2">
      <c r="A11" s="102"/>
      <c r="B11" s="102"/>
      <c r="C11" s="102"/>
      <c r="D11" s="102"/>
      <c r="E11" s="102"/>
      <c r="F11" s="301"/>
      <c r="G11" s="302"/>
      <c r="H11" s="303"/>
      <c r="I11" s="272"/>
      <c r="J11" s="272"/>
      <c r="K11" s="103"/>
      <c r="L11" s="103"/>
      <c r="M11" s="103"/>
    </row>
    <row r="12" spans="1:14" s="104" customFormat="1" ht="18" x14ac:dyDescent="0.2">
      <c r="A12" s="102"/>
      <c r="B12" s="102"/>
      <c r="C12" s="102"/>
      <c r="D12" s="102"/>
      <c r="E12" s="102"/>
      <c r="F12" s="108"/>
      <c r="G12" s="108"/>
      <c r="H12" s="109"/>
      <c r="I12" s="109"/>
      <c r="J12" s="109"/>
      <c r="K12" s="103"/>
      <c r="L12" s="103"/>
      <c r="M12" s="103"/>
    </row>
    <row r="13" spans="1:14" ht="63" customHeight="1" x14ac:dyDescent="0.2">
      <c r="A13" s="47" t="s">
        <v>996</v>
      </c>
      <c r="B13" s="47" t="s">
        <v>215</v>
      </c>
      <c r="C13" s="26" t="s">
        <v>93</v>
      </c>
      <c r="D13" s="244" t="s">
        <v>660</v>
      </c>
      <c r="E13" s="244" t="s">
        <v>661</v>
      </c>
      <c r="F13" s="244" t="s">
        <v>662</v>
      </c>
      <c r="G13" s="26" t="s">
        <v>94</v>
      </c>
      <c r="H13" s="26" t="s">
        <v>95</v>
      </c>
      <c r="I13" s="26" t="s">
        <v>474</v>
      </c>
      <c r="J13" s="47" t="s">
        <v>997</v>
      </c>
      <c r="K13" s="2"/>
      <c r="L13" s="2"/>
    </row>
    <row r="14" spans="1:14" ht="27" customHeight="1" x14ac:dyDescent="0.2">
      <c r="A14" s="27" t="s">
        <v>21</v>
      </c>
      <c r="B14" s="30">
        <v>30300</v>
      </c>
      <c r="C14" s="174">
        <v>1</v>
      </c>
      <c r="D14" s="50">
        <v>2.012</v>
      </c>
      <c r="E14" s="53">
        <v>0</v>
      </c>
      <c r="F14" s="53">
        <v>0</v>
      </c>
      <c r="G14" s="61">
        <f>2.81+1.43</f>
        <v>4.24</v>
      </c>
      <c r="H14" s="53">
        <v>0</v>
      </c>
      <c r="I14" s="53">
        <v>0</v>
      </c>
      <c r="J14" s="75">
        <f>H14</f>
        <v>0</v>
      </c>
      <c r="K14" s="132"/>
      <c r="L14" s="2"/>
    </row>
    <row r="15" spans="1:14" ht="27" customHeight="1" x14ac:dyDescent="0.2">
      <c r="A15" s="27" t="s">
        <v>22</v>
      </c>
      <c r="B15" s="30">
        <v>30301</v>
      </c>
      <c r="C15" s="174">
        <v>2</v>
      </c>
      <c r="D15" s="50">
        <v>2.1819999999999999</v>
      </c>
      <c r="E15" s="50">
        <v>0.128</v>
      </c>
      <c r="F15" s="53">
        <v>0</v>
      </c>
      <c r="G15" s="61">
        <f>2.81+1.43</f>
        <v>4.24</v>
      </c>
      <c r="H15" s="53">
        <v>0</v>
      </c>
      <c r="I15" s="53">
        <v>0</v>
      </c>
      <c r="J15" s="75">
        <f t="shared" ref="J15:J70" si="0">H15</f>
        <v>0</v>
      </c>
      <c r="K15" s="132"/>
      <c r="L15" s="2"/>
    </row>
    <row r="16" spans="1:14" ht="27" customHeight="1" x14ac:dyDescent="0.2">
      <c r="A16" s="27" t="s">
        <v>23</v>
      </c>
      <c r="B16" s="30">
        <v>30302</v>
      </c>
      <c r="C16" s="174">
        <v>2</v>
      </c>
      <c r="D16" s="50">
        <v>0.214</v>
      </c>
      <c r="E16" s="53">
        <v>0</v>
      </c>
      <c r="F16" s="53">
        <v>0</v>
      </c>
      <c r="G16" s="53">
        <v>0</v>
      </c>
      <c r="H16" s="53">
        <v>0</v>
      </c>
      <c r="I16" s="53">
        <v>0</v>
      </c>
      <c r="J16" s="75">
        <f t="shared" si="0"/>
        <v>0</v>
      </c>
      <c r="K16" s="2"/>
      <c r="L16" s="2"/>
    </row>
    <row r="17" spans="1:12" ht="27" customHeight="1" x14ac:dyDescent="0.2">
      <c r="A17" s="27" t="s">
        <v>24</v>
      </c>
      <c r="B17" s="30">
        <v>30303</v>
      </c>
      <c r="C17" s="174">
        <v>3</v>
      </c>
      <c r="D17" s="50">
        <v>1.4630000000000001</v>
      </c>
      <c r="E17" s="53">
        <v>0</v>
      </c>
      <c r="F17" s="53">
        <v>0</v>
      </c>
      <c r="G17" s="61">
        <v>4.76</v>
      </c>
      <c r="H17" s="53">
        <v>0</v>
      </c>
      <c r="I17" s="53">
        <v>0</v>
      </c>
      <c r="J17" s="75">
        <f t="shared" si="0"/>
        <v>0</v>
      </c>
      <c r="K17" s="2"/>
      <c r="L17" s="2"/>
    </row>
    <row r="18" spans="1:12" ht="27" customHeight="1" x14ac:dyDescent="0.2">
      <c r="A18" s="27" t="s">
        <v>25</v>
      </c>
      <c r="B18" s="30">
        <v>30304</v>
      </c>
      <c r="C18" s="174">
        <v>4</v>
      </c>
      <c r="D18" s="50">
        <v>1.9750000000000001</v>
      </c>
      <c r="E18" s="50">
        <v>0.16900000000000001</v>
      </c>
      <c r="F18" s="53">
        <v>0</v>
      </c>
      <c r="G18" s="61">
        <v>4.76</v>
      </c>
      <c r="H18" s="53">
        <v>0</v>
      </c>
      <c r="I18" s="53">
        <v>0</v>
      </c>
      <c r="J18" s="75">
        <f t="shared" si="0"/>
        <v>0</v>
      </c>
      <c r="K18" s="2"/>
      <c r="L18" s="2"/>
    </row>
    <row r="19" spans="1:12" ht="27" customHeight="1" x14ac:dyDescent="0.2">
      <c r="A19" s="27" t="s">
        <v>26</v>
      </c>
      <c r="B19" s="30">
        <v>30305</v>
      </c>
      <c r="C19" s="174">
        <v>4</v>
      </c>
      <c r="D19" s="50">
        <v>0.219</v>
      </c>
      <c r="E19" s="53">
        <v>0</v>
      </c>
      <c r="F19" s="53">
        <v>0</v>
      </c>
      <c r="G19" s="53">
        <v>0</v>
      </c>
      <c r="H19" s="53">
        <v>0</v>
      </c>
      <c r="I19" s="53">
        <v>0</v>
      </c>
      <c r="J19" s="75">
        <f t="shared" si="0"/>
        <v>0</v>
      </c>
      <c r="K19" s="2"/>
      <c r="L19" s="2"/>
    </row>
    <row r="20" spans="1:12" ht="27" customHeight="1" x14ac:dyDescent="0.2">
      <c r="A20" s="27" t="s">
        <v>27</v>
      </c>
      <c r="B20" s="30">
        <v>30306</v>
      </c>
      <c r="C20" s="174" t="s">
        <v>20</v>
      </c>
      <c r="D20" s="50">
        <v>1.7889999999999999</v>
      </c>
      <c r="E20" s="50">
        <v>9.0999999999999998E-2</v>
      </c>
      <c r="F20" s="53">
        <v>0</v>
      </c>
      <c r="G20" s="61">
        <v>26.1</v>
      </c>
      <c r="H20" s="53">
        <v>0</v>
      </c>
      <c r="I20" s="53">
        <v>0</v>
      </c>
      <c r="J20" s="75">
        <f t="shared" si="0"/>
        <v>0</v>
      </c>
      <c r="K20" s="2"/>
      <c r="L20" s="2"/>
    </row>
    <row r="21" spans="1:12" ht="27" customHeight="1" x14ac:dyDescent="0.2">
      <c r="A21" s="27" t="s">
        <v>624</v>
      </c>
      <c r="B21" s="30">
        <v>30307</v>
      </c>
      <c r="C21" s="175">
        <v>0</v>
      </c>
      <c r="D21" s="59">
        <v>11.422000000000001</v>
      </c>
      <c r="E21" s="55">
        <v>1.3460000000000001</v>
      </c>
      <c r="F21" s="63">
        <v>0.10100000000000001</v>
      </c>
      <c r="G21" s="61">
        <f>2.81+1.43</f>
        <v>4.24</v>
      </c>
      <c r="H21" s="53">
        <v>0</v>
      </c>
      <c r="I21" s="53">
        <v>0</v>
      </c>
      <c r="J21" s="75">
        <f t="shared" si="0"/>
        <v>0</v>
      </c>
      <c r="K21" s="2"/>
      <c r="L21" s="2"/>
    </row>
    <row r="22" spans="1:12" ht="27" customHeight="1" x14ac:dyDescent="0.2">
      <c r="A22" s="27" t="s">
        <v>625</v>
      </c>
      <c r="B22" s="30">
        <v>30308</v>
      </c>
      <c r="C22" s="175">
        <v>0</v>
      </c>
      <c r="D22" s="59">
        <v>10.439</v>
      </c>
      <c r="E22" s="55">
        <v>1.226</v>
      </c>
      <c r="F22" s="63">
        <v>9.2999999999999999E-2</v>
      </c>
      <c r="G22" s="61">
        <v>4.76</v>
      </c>
      <c r="H22" s="53">
        <v>0</v>
      </c>
      <c r="I22" s="53">
        <v>0</v>
      </c>
      <c r="J22" s="75">
        <f t="shared" si="0"/>
        <v>0</v>
      </c>
      <c r="K22" s="2"/>
      <c r="L22" s="2"/>
    </row>
    <row r="23" spans="1:12" ht="27" customHeight="1" x14ac:dyDescent="0.2">
      <c r="A23" s="27" t="s">
        <v>28</v>
      </c>
      <c r="B23" s="30">
        <v>30309</v>
      </c>
      <c r="C23" s="175">
        <v>0</v>
      </c>
      <c r="D23" s="59">
        <v>8.5730000000000004</v>
      </c>
      <c r="E23" s="55">
        <v>1.0049999999999999</v>
      </c>
      <c r="F23" s="63">
        <v>6.9000000000000006E-2</v>
      </c>
      <c r="G23" s="61">
        <v>7.21</v>
      </c>
      <c r="H23" s="61">
        <v>1.82</v>
      </c>
      <c r="I23" s="50">
        <v>0.32100000000000001</v>
      </c>
      <c r="J23" s="74">
        <f t="shared" si="0"/>
        <v>1.82</v>
      </c>
      <c r="K23" s="2"/>
      <c r="L23" s="2"/>
    </row>
    <row r="24" spans="1:12" ht="27" customHeight="1" x14ac:dyDescent="0.2">
      <c r="A24" s="45" t="s">
        <v>207</v>
      </c>
      <c r="B24" s="30">
        <v>30310</v>
      </c>
      <c r="C24" s="174">
        <v>8</v>
      </c>
      <c r="D24" s="50">
        <v>1.6439999999999999</v>
      </c>
      <c r="E24" s="53">
        <v>0</v>
      </c>
      <c r="F24" s="53">
        <v>0</v>
      </c>
      <c r="G24" s="53">
        <v>0</v>
      </c>
      <c r="H24" s="53">
        <v>0</v>
      </c>
      <c r="I24" s="53">
        <v>0</v>
      </c>
      <c r="J24" s="75">
        <f t="shared" si="0"/>
        <v>0</v>
      </c>
      <c r="K24" s="2"/>
      <c r="L24" s="2"/>
    </row>
    <row r="25" spans="1:12" ht="27" customHeight="1" x14ac:dyDescent="0.2">
      <c r="A25" s="45" t="s">
        <v>208</v>
      </c>
      <c r="B25" s="30">
        <v>30311</v>
      </c>
      <c r="C25" s="174">
        <v>1</v>
      </c>
      <c r="D25" s="50">
        <v>1.8109999999999999</v>
      </c>
      <c r="E25" s="53">
        <v>0</v>
      </c>
      <c r="F25" s="53">
        <v>0</v>
      </c>
      <c r="G25" s="53">
        <v>0</v>
      </c>
      <c r="H25" s="53">
        <v>0</v>
      </c>
      <c r="I25" s="53">
        <v>0</v>
      </c>
      <c r="J25" s="75">
        <f t="shared" si="0"/>
        <v>0</v>
      </c>
      <c r="K25" s="2"/>
      <c r="L25" s="2"/>
    </row>
    <row r="26" spans="1:12" ht="27" customHeight="1" x14ac:dyDescent="0.2">
      <c r="A26" s="45" t="s">
        <v>209</v>
      </c>
      <c r="B26" s="30">
        <v>30312</v>
      </c>
      <c r="C26" s="174">
        <v>1</v>
      </c>
      <c r="D26" s="50">
        <v>2.62</v>
      </c>
      <c r="E26" s="53">
        <v>0</v>
      </c>
      <c r="F26" s="53">
        <v>0</v>
      </c>
      <c r="G26" s="53">
        <v>0</v>
      </c>
      <c r="H26" s="53">
        <v>0</v>
      </c>
      <c r="I26" s="53">
        <v>0</v>
      </c>
      <c r="J26" s="75">
        <f t="shared" si="0"/>
        <v>0</v>
      </c>
      <c r="K26" s="2"/>
      <c r="L26" s="2"/>
    </row>
    <row r="27" spans="1:12" ht="27" customHeight="1" x14ac:dyDescent="0.2">
      <c r="A27" s="45" t="s">
        <v>210</v>
      </c>
      <c r="B27" s="30">
        <v>30313</v>
      </c>
      <c r="C27" s="174">
        <v>1</v>
      </c>
      <c r="D27" s="50">
        <v>1.4830000000000001</v>
      </c>
      <c r="E27" s="53">
        <v>0</v>
      </c>
      <c r="F27" s="53">
        <v>0</v>
      </c>
      <c r="G27" s="53">
        <v>0</v>
      </c>
      <c r="H27" s="53">
        <v>0</v>
      </c>
      <c r="I27" s="53">
        <v>0</v>
      </c>
      <c r="J27" s="75">
        <f t="shared" si="0"/>
        <v>0</v>
      </c>
      <c r="K27" s="2"/>
      <c r="L27" s="2"/>
    </row>
    <row r="28" spans="1:12" ht="27" customHeight="1" x14ac:dyDescent="0.2">
      <c r="A28" s="27" t="s">
        <v>29</v>
      </c>
      <c r="B28" s="30">
        <v>30314</v>
      </c>
      <c r="C28" s="175">
        <v>0</v>
      </c>
      <c r="D28" s="72">
        <v>23.728000000000002</v>
      </c>
      <c r="E28" s="58">
        <v>1.718</v>
      </c>
      <c r="F28" s="63">
        <v>0.6</v>
      </c>
      <c r="G28" s="53">
        <v>0</v>
      </c>
      <c r="H28" s="53">
        <v>0</v>
      </c>
      <c r="I28" s="53">
        <v>0</v>
      </c>
      <c r="J28" s="75">
        <f t="shared" si="0"/>
        <v>0</v>
      </c>
      <c r="K28" s="2"/>
      <c r="L28" s="2"/>
    </row>
    <row r="29" spans="1:12" ht="27" customHeight="1" x14ac:dyDescent="0.2">
      <c r="A29" s="27" t="s">
        <v>626</v>
      </c>
      <c r="B29" s="162">
        <v>30315</v>
      </c>
      <c r="C29" s="175" t="s">
        <v>1011</v>
      </c>
      <c r="D29" s="50">
        <v>-0.75600000000000001</v>
      </c>
      <c r="E29" s="53">
        <v>0</v>
      </c>
      <c r="F29" s="53">
        <v>0</v>
      </c>
      <c r="G29" s="53">
        <v>0</v>
      </c>
      <c r="H29" s="53">
        <v>0</v>
      </c>
      <c r="I29" s="53">
        <v>0</v>
      </c>
      <c r="J29" s="75">
        <f t="shared" si="0"/>
        <v>0</v>
      </c>
      <c r="K29" s="2"/>
      <c r="L29" s="2"/>
    </row>
    <row r="30" spans="1:12" ht="27" customHeight="1" x14ac:dyDescent="0.2">
      <c r="A30" s="27" t="s">
        <v>30</v>
      </c>
      <c r="B30" s="30">
        <v>30316</v>
      </c>
      <c r="C30" s="175">
        <v>0</v>
      </c>
      <c r="D30" s="50">
        <v>-0.75600000000000001</v>
      </c>
      <c r="E30" s="53">
        <v>0</v>
      </c>
      <c r="F30" s="53">
        <v>0</v>
      </c>
      <c r="G30" s="53">
        <v>0</v>
      </c>
      <c r="H30" s="53">
        <v>0</v>
      </c>
      <c r="I30" s="50">
        <v>0.248</v>
      </c>
      <c r="J30" s="75">
        <f t="shared" si="0"/>
        <v>0</v>
      </c>
      <c r="K30" s="132"/>
      <c r="L30" s="2"/>
    </row>
    <row r="31" spans="1:12" ht="27" customHeight="1" x14ac:dyDescent="0.2">
      <c r="A31" s="27" t="s">
        <v>31</v>
      </c>
      <c r="B31" s="30">
        <v>30317</v>
      </c>
      <c r="C31" s="175">
        <v>0</v>
      </c>
      <c r="D31" s="59">
        <v>-5.9219999999999997</v>
      </c>
      <c r="E31" s="60">
        <v>-0.623</v>
      </c>
      <c r="F31" s="56">
        <v>-9.6000000000000002E-2</v>
      </c>
      <c r="G31" s="53">
        <v>0</v>
      </c>
      <c r="H31" s="53">
        <v>0</v>
      </c>
      <c r="I31" s="50">
        <v>0.248</v>
      </c>
      <c r="J31" s="75">
        <f t="shared" si="0"/>
        <v>0</v>
      </c>
      <c r="K31" s="132"/>
      <c r="L31" s="2"/>
    </row>
    <row r="32" spans="1:12" ht="27" customHeight="1" x14ac:dyDescent="0.2">
      <c r="A32" s="32" t="s">
        <v>32</v>
      </c>
      <c r="B32" s="30">
        <v>30318</v>
      </c>
      <c r="C32" s="175">
        <v>1</v>
      </c>
      <c r="D32" s="50">
        <v>1.0680000000000001</v>
      </c>
      <c r="E32" s="53">
        <v>0</v>
      </c>
      <c r="F32" s="53">
        <v>0</v>
      </c>
      <c r="G32" s="61">
        <f>1.49+1.43</f>
        <v>2.92</v>
      </c>
      <c r="H32" s="53">
        <v>0</v>
      </c>
      <c r="I32" s="53">
        <v>0</v>
      </c>
      <c r="J32" s="75">
        <f t="shared" si="0"/>
        <v>0</v>
      </c>
      <c r="K32" s="2"/>
      <c r="L32" s="2"/>
    </row>
    <row r="33" spans="1:12" ht="27" customHeight="1" x14ac:dyDescent="0.2">
      <c r="A33" s="27" t="s">
        <v>33</v>
      </c>
      <c r="B33" s="30">
        <v>30319</v>
      </c>
      <c r="C33" s="175">
        <v>2</v>
      </c>
      <c r="D33" s="50">
        <v>1.159</v>
      </c>
      <c r="E33" s="50">
        <v>6.8000000000000005E-2</v>
      </c>
      <c r="F33" s="53">
        <v>0</v>
      </c>
      <c r="G33" s="61">
        <f>1.49+1.43</f>
        <v>2.92</v>
      </c>
      <c r="H33" s="53">
        <v>0</v>
      </c>
      <c r="I33" s="53">
        <v>0</v>
      </c>
      <c r="J33" s="75">
        <f t="shared" si="0"/>
        <v>0</v>
      </c>
      <c r="K33" s="2"/>
      <c r="L33" s="2"/>
    </row>
    <row r="34" spans="1:12" ht="27" customHeight="1" x14ac:dyDescent="0.2">
      <c r="A34" s="27" t="s">
        <v>34</v>
      </c>
      <c r="B34" s="30">
        <v>30320</v>
      </c>
      <c r="C34" s="175">
        <v>2</v>
      </c>
      <c r="D34" s="50">
        <v>0.114</v>
      </c>
      <c r="E34" s="53">
        <v>0</v>
      </c>
      <c r="F34" s="53">
        <v>0</v>
      </c>
      <c r="G34" s="53">
        <v>0</v>
      </c>
      <c r="H34" s="53">
        <v>0</v>
      </c>
      <c r="I34" s="53">
        <v>0</v>
      </c>
      <c r="J34" s="75">
        <f t="shared" si="0"/>
        <v>0</v>
      </c>
      <c r="K34" s="2"/>
      <c r="L34" s="2"/>
    </row>
    <row r="35" spans="1:12" ht="27" customHeight="1" x14ac:dyDescent="0.2">
      <c r="A35" s="27" t="s">
        <v>35</v>
      </c>
      <c r="B35" s="30">
        <v>30321</v>
      </c>
      <c r="C35" s="175">
        <v>3</v>
      </c>
      <c r="D35" s="50">
        <v>0.77700000000000002</v>
      </c>
      <c r="E35" s="53">
        <v>0</v>
      </c>
      <c r="F35" s="53">
        <v>0</v>
      </c>
      <c r="G35" s="61">
        <v>2.5299999999999998</v>
      </c>
      <c r="H35" s="53">
        <v>0</v>
      </c>
      <c r="I35" s="53">
        <v>0</v>
      </c>
      <c r="J35" s="75">
        <f t="shared" si="0"/>
        <v>0</v>
      </c>
      <c r="K35" s="2"/>
      <c r="L35" s="2"/>
    </row>
    <row r="36" spans="1:12" ht="27" customHeight="1" x14ac:dyDescent="0.2">
      <c r="A36" s="27" t="s">
        <v>36</v>
      </c>
      <c r="B36" s="30">
        <v>30322</v>
      </c>
      <c r="C36" s="175">
        <v>4</v>
      </c>
      <c r="D36" s="50">
        <v>1.0489999999999999</v>
      </c>
      <c r="E36" s="50">
        <v>0.09</v>
      </c>
      <c r="F36" s="53">
        <v>0</v>
      </c>
      <c r="G36" s="61">
        <v>2.5299999999999998</v>
      </c>
      <c r="H36" s="53">
        <v>0</v>
      </c>
      <c r="I36" s="53">
        <v>0</v>
      </c>
      <c r="J36" s="75">
        <f t="shared" si="0"/>
        <v>0</v>
      </c>
      <c r="K36" s="2"/>
      <c r="L36" s="2"/>
    </row>
    <row r="37" spans="1:12" ht="27" customHeight="1" x14ac:dyDescent="0.2">
      <c r="A37" s="27" t="s">
        <v>37</v>
      </c>
      <c r="B37" s="30">
        <v>30323</v>
      </c>
      <c r="C37" s="175">
        <v>4</v>
      </c>
      <c r="D37" s="50">
        <v>0.11600000000000001</v>
      </c>
      <c r="E37" s="53">
        <v>0</v>
      </c>
      <c r="F37" s="53">
        <v>0</v>
      </c>
      <c r="G37" s="53">
        <v>0</v>
      </c>
      <c r="H37" s="53">
        <v>0</v>
      </c>
      <c r="I37" s="53">
        <v>0</v>
      </c>
      <c r="J37" s="75">
        <f t="shared" si="0"/>
        <v>0</v>
      </c>
      <c r="K37" s="2"/>
      <c r="L37" s="2"/>
    </row>
    <row r="38" spans="1:12" ht="27" customHeight="1" x14ac:dyDescent="0.2">
      <c r="A38" s="27" t="s">
        <v>38</v>
      </c>
      <c r="B38" s="30">
        <v>30324</v>
      </c>
      <c r="C38" s="175" t="s">
        <v>20</v>
      </c>
      <c r="D38" s="50">
        <v>0.95</v>
      </c>
      <c r="E38" s="50">
        <v>4.8000000000000001E-2</v>
      </c>
      <c r="F38" s="53">
        <v>0</v>
      </c>
      <c r="G38" s="61">
        <v>13.86</v>
      </c>
      <c r="H38" s="53">
        <v>0</v>
      </c>
      <c r="I38" s="53">
        <v>0</v>
      </c>
      <c r="J38" s="75">
        <f t="shared" si="0"/>
        <v>0</v>
      </c>
      <c r="K38" s="2"/>
      <c r="L38" s="2"/>
    </row>
    <row r="39" spans="1:12" ht="27" customHeight="1" x14ac:dyDescent="0.2">
      <c r="A39" s="27" t="s">
        <v>627</v>
      </c>
      <c r="B39" s="30">
        <v>30325</v>
      </c>
      <c r="C39" s="175">
        <v>0</v>
      </c>
      <c r="D39" s="59">
        <v>6.0659999999999998</v>
      </c>
      <c r="E39" s="55">
        <v>0.71499999999999997</v>
      </c>
      <c r="F39" s="63">
        <v>5.3999999999999999E-2</v>
      </c>
      <c r="G39" s="61">
        <f>1.49+1.43</f>
        <v>2.92</v>
      </c>
      <c r="H39" s="53">
        <v>0</v>
      </c>
      <c r="I39" s="53">
        <v>0</v>
      </c>
      <c r="J39" s="75">
        <f t="shared" si="0"/>
        <v>0</v>
      </c>
      <c r="K39" s="2"/>
      <c r="L39" s="2"/>
    </row>
    <row r="40" spans="1:12" ht="27" customHeight="1" x14ac:dyDescent="0.2">
      <c r="A40" s="27" t="s">
        <v>628</v>
      </c>
      <c r="B40" s="30">
        <v>30326</v>
      </c>
      <c r="C40" s="175">
        <v>0</v>
      </c>
      <c r="D40" s="59">
        <v>5.5449999999999999</v>
      </c>
      <c r="E40" s="55">
        <v>0.65100000000000002</v>
      </c>
      <c r="F40" s="63">
        <v>4.9000000000000002E-2</v>
      </c>
      <c r="G40" s="61">
        <v>2.5299999999999998</v>
      </c>
      <c r="H40" s="53">
        <v>0</v>
      </c>
      <c r="I40" s="53">
        <v>0</v>
      </c>
      <c r="J40" s="75">
        <f t="shared" si="0"/>
        <v>0</v>
      </c>
      <c r="K40" s="2"/>
      <c r="L40" s="2"/>
    </row>
    <row r="41" spans="1:12" ht="27" customHeight="1" x14ac:dyDescent="0.2">
      <c r="A41" s="27" t="s">
        <v>39</v>
      </c>
      <c r="B41" s="30">
        <v>30327</v>
      </c>
      <c r="C41" s="175">
        <v>0</v>
      </c>
      <c r="D41" s="59">
        <v>4.5529999999999999</v>
      </c>
      <c r="E41" s="55">
        <v>0.53400000000000003</v>
      </c>
      <c r="F41" s="63">
        <v>3.5999999999999997E-2</v>
      </c>
      <c r="G41" s="61">
        <v>3.83</v>
      </c>
      <c r="H41" s="61">
        <v>0.97</v>
      </c>
      <c r="I41" s="50">
        <v>0.17</v>
      </c>
      <c r="J41" s="74">
        <f t="shared" si="0"/>
        <v>0.97</v>
      </c>
      <c r="K41" s="2"/>
      <c r="L41" s="2"/>
    </row>
    <row r="42" spans="1:12" ht="27" customHeight="1" x14ac:dyDescent="0.2">
      <c r="A42" s="27" t="s">
        <v>40</v>
      </c>
      <c r="B42" s="30">
        <v>30328</v>
      </c>
      <c r="C42" s="175">
        <v>0</v>
      </c>
      <c r="D42" s="59">
        <v>5.9710000000000001</v>
      </c>
      <c r="E42" s="55">
        <v>0.69399999999999995</v>
      </c>
      <c r="F42" s="63">
        <v>3.9E-2</v>
      </c>
      <c r="G42" s="61">
        <v>4.5</v>
      </c>
      <c r="H42" s="61">
        <v>1.64</v>
      </c>
      <c r="I42" s="50">
        <v>0.22900000000000001</v>
      </c>
      <c r="J42" s="74">
        <f t="shared" si="0"/>
        <v>1.64</v>
      </c>
      <c r="K42" s="2"/>
      <c r="L42" s="2"/>
    </row>
    <row r="43" spans="1:12" ht="27" customHeight="1" x14ac:dyDescent="0.2">
      <c r="A43" s="27" t="s">
        <v>41</v>
      </c>
      <c r="B43" s="30">
        <v>30329</v>
      </c>
      <c r="C43" s="175">
        <v>0</v>
      </c>
      <c r="D43" s="59">
        <v>6.28</v>
      </c>
      <c r="E43" s="55">
        <v>0.73299999999999998</v>
      </c>
      <c r="F43" s="63">
        <v>3.4000000000000002E-2</v>
      </c>
      <c r="G43" s="61">
        <v>53.59</v>
      </c>
      <c r="H43" s="61">
        <v>2.06</v>
      </c>
      <c r="I43" s="50">
        <v>0.22</v>
      </c>
      <c r="J43" s="74">
        <f t="shared" si="0"/>
        <v>2.06</v>
      </c>
      <c r="K43" s="2"/>
      <c r="L43" s="2"/>
    </row>
    <row r="44" spans="1:12" ht="27" customHeight="1" x14ac:dyDescent="0.2">
      <c r="A44" s="45" t="s">
        <v>211</v>
      </c>
      <c r="B44" s="30">
        <v>30330</v>
      </c>
      <c r="C44" s="175">
        <v>8</v>
      </c>
      <c r="D44" s="50">
        <v>0.873</v>
      </c>
      <c r="E44" s="53">
        <v>0</v>
      </c>
      <c r="F44" s="53">
        <v>0</v>
      </c>
      <c r="G44" s="53">
        <v>0</v>
      </c>
      <c r="H44" s="53">
        <v>0</v>
      </c>
      <c r="I44" s="53">
        <v>0</v>
      </c>
      <c r="J44" s="75">
        <f t="shared" si="0"/>
        <v>0</v>
      </c>
      <c r="K44" s="2"/>
      <c r="L44" s="2"/>
    </row>
    <row r="45" spans="1:12" ht="27" customHeight="1" x14ac:dyDescent="0.2">
      <c r="A45" s="45" t="s">
        <v>212</v>
      </c>
      <c r="B45" s="30">
        <v>30331</v>
      </c>
      <c r="C45" s="175">
        <v>1</v>
      </c>
      <c r="D45" s="50">
        <v>0.96199999999999997</v>
      </c>
      <c r="E45" s="53">
        <v>0</v>
      </c>
      <c r="F45" s="53">
        <v>0</v>
      </c>
      <c r="G45" s="53">
        <v>0</v>
      </c>
      <c r="H45" s="53">
        <v>0</v>
      </c>
      <c r="I45" s="53">
        <v>0</v>
      </c>
      <c r="J45" s="75">
        <f t="shared" si="0"/>
        <v>0</v>
      </c>
      <c r="K45" s="2"/>
      <c r="L45" s="2"/>
    </row>
    <row r="46" spans="1:12" ht="27" customHeight="1" x14ac:dyDescent="0.2">
      <c r="A46" s="45" t="s">
        <v>213</v>
      </c>
      <c r="B46" s="30">
        <v>30332</v>
      </c>
      <c r="C46" s="175">
        <v>1</v>
      </c>
      <c r="D46" s="50">
        <v>1.3919999999999999</v>
      </c>
      <c r="E46" s="53">
        <v>0</v>
      </c>
      <c r="F46" s="53">
        <v>0</v>
      </c>
      <c r="G46" s="53">
        <v>0</v>
      </c>
      <c r="H46" s="53">
        <v>0</v>
      </c>
      <c r="I46" s="53">
        <v>0</v>
      </c>
      <c r="J46" s="75">
        <f t="shared" si="0"/>
        <v>0</v>
      </c>
      <c r="K46" s="2"/>
      <c r="L46" s="2"/>
    </row>
    <row r="47" spans="1:12" ht="27" customHeight="1" x14ac:dyDescent="0.2">
      <c r="A47" s="45" t="s">
        <v>214</v>
      </c>
      <c r="B47" s="30">
        <v>30333</v>
      </c>
      <c r="C47" s="175">
        <v>1</v>
      </c>
      <c r="D47" s="50">
        <v>0.78800000000000003</v>
      </c>
      <c r="E47" s="53">
        <v>0</v>
      </c>
      <c r="F47" s="53">
        <v>0</v>
      </c>
      <c r="G47" s="53">
        <v>0</v>
      </c>
      <c r="H47" s="53">
        <v>0</v>
      </c>
      <c r="I47" s="53">
        <v>0</v>
      </c>
      <c r="J47" s="75">
        <f t="shared" si="0"/>
        <v>0</v>
      </c>
      <c r="K47" s="2"/>
      <c r="L47" s="2"/>
    </row>
    <row r="48" spans="1:12" ht="27" customHeight="1" x14ac:dyDescent="0.2">
      <c r="A48" s="27" t="s">
        <v>42</v>
      </c>
      <c r="B48" s="30">
        <v>30334</v>
      </c>
      <c r="C48" s="175">
        <v>0</v>
      </c>
      <c r="D48" s="72">
        <v>12.603</v>
      </c>
      <c r="E48" s="58">
        <v>0.91200000000000003</v>
      </c>
      <c r="F48" s="56">
        <v>0.31900000000000001</v>
      </c>
      <c r="G48" s="53">
        <v>0</v>
      </c>
      <c r="H48" s="53">
        <v>0</v>
      </c>
      <c r="I48" s="53">
        <v>0</v>
      </c>
      <c r="J48" s="75">
        <f t="shared" si="0"/>
        <v>0</v>
      </c>
      <c r="K48" s="2"/>
      <c r="L48" s="2"/>
    </row>
    <row r="49" spans="1:18" ht="27" customHeight="1" x14ac:dyDescent="0.2">
      <c r="A49" s="27" t="s">
        <v>629</v>
      </c>
      <c r="B49" s="162">
        <v>30335</v>
      </c>
      <c r="C49" s="175" t="s">
        <v>1011</v>
      </c>
      <c r="D49" s="50">
        <v>-0.75600000000000001</v>
      </c>
      <c r="E49" s="53">
        <v>0</v>
      </c>
      <c r="F49" s="53">
        <v>0</v>
      </c>
      <c r="G49" s="53">
        <v>0</v>
      </c>
      <c r="H49" s="53">
        <v>0</v>
      </c>
      <c r="I49" s="53">
        <v>0</v>
      </c>
      <c r="J49" s="75">
        <f t="shared" si="0"/>
        <v>0</v>
      </c>
      <c r="K49" s="2"/>
      <c r="L49" s="2"/>
    </row>
    <row r="50" spans="1:18" ht="27" customHeight="1" x14ac:dyDescent="0.2">
      <c r="A50" s="27" t="s">
        <v>43</v>
      </c>
      <c r="B50" s="30">
        <v>30336</v>
      </c>
      <c r="C50" s="175">
        <v>8</v>
      </c>
      <c r="D50" s="50">
        <v>-0.69</v>
      </c>
      <c r="E50" s="53">
        <v>0</v>
      </c>
      <c r="F50" s="53">
        <v>0</v>
      </c>
      <c r="G50" s="53">
        <v>0</v>
      </c>
      <c r="H50" s="53">
        <v>0</v>
      </c>
      <c r="I50" s="53">
        <v>0</v>
      </c>
      <c r="J50" s="75">
        <f t="shared" si="0"/>
        <v>0</v>
      </c>
      <c r="K50" s="2"/>
      <c r="L50" s="2"/>
    </row>
    <row r="51" spans="1:18" ht="27" customHeight="1" x14ac:dyDescent="0.2">
      <c r="A51" s="27" t="s">
        <v>44</v>
      </c>
      <c r="B51" s="30">
        <v>30337</v>
      </c>
      <c r="C51" s="175">
        <v>0</v>
      </c>
      <c r="D51" s="50">
        <v>-0.75600000000000001</v>
      </c>
      <c r="E51" s="53">
        <v>0</v>
      </c>
      <c r="F51" s="53">
        <v>0</v>
      </c>
      <c r="G51" s="53">
        <v>0</v>
      </c>
      <c r="H51" s="53">
        <v>0</v>
      </c>
      <c r="I51" s="50">
        <v>0.248</v>
      </c>
      <c r="J51" s="75">
        <f t="shared" si="0"/>
        <v>0</v>
      </c>
      <c r="K51" s="2"/>
      <c r="L51" s="2"/>
    </row>
    <row r="52" spans="1:18" ht="27" customHeight="1" x14ac:dyDescent="0.2">
      <c r="A52" s="27" t="s">
        <v>45</v>
      </c>
      <c r="B52" s="30">
        <v>30338</v>
      </c>
      <c r="C52" s="175">
        <v>0</v>
      </c>
      <c r="D52" s="59">
        <v>-5.9219999999999997</v>
      </c>
      <c r="E52" s="60">
        <v>-0.623</v>
      </c>
      <c r="F52" s="56">
        <v>-9.6000000000000002E-2</v>
      </c>
      <c r="G52" s="53">
        <v>0</v>
      </c>
      <c r="H52" s="53">
        <v>0</v>
      </c>
      <c r="I52" s="50">
        <v>0.248</v>
      </c>
      <c r="J52" s="75">
        <f t="shared" si="0"/>
        <v>0</v>
      </c>
      <c r="K52" s="2"/>
      <c r="L52" s="2"/>
    </row>
    <row r="53" spans="1:18" ht="39.75" customHeight="1" x14ac:dyDescent="0.2">
      <c r="A53" s="27" t="s">
        <v>46</v>
      </c>
      <c r="B53" s="30">
        <v>30339</v>
      </c>
      <c r="C53" s="175">
        <v>0</v>
      </c>
      <c r="D53" s="50">
        <v>-0.69</v>
      </c>
      <c r="E53" s="53">
        <v>0</v>
      </c>
      <c r="F53" s="53">
        <v>0</v>
      </c>
      <c r="G53" s="53">
        <v>0</v>
      </c>
      <c r="H53" s="53">
        <v>0</v>
      </c>
      <c r="I53" s="50">
        <v>0.216</v>
      </c>
      <c r="J53" s="75">
        <f t="shared" si="0"/>
        <v>0</v>
      </c>
      <c r="K53" s="2"/>
      <c r="L53" s="2"/>
    </row>
    <row r="54" spans="1:18" ht="27" customHeight="1" x14ac:dyDescent="0.2">
      <c r="A54" s="27" t="s">
        <v>47</v>
      </c>
      <c r="B54" s="30">
        <v>30340</v>
      </c>
      <c r="C54" s="175">
        <v>0</v>
      </c>
      <c r="D54" s="59">
        <v>-5.4480000000000004</v>
      </c>
      <c r="E54" s="55">
        <v>-0.56499999999999995</v>
      </c>
      <c r="F54" s="56">
        <v>-8.5999999999999993E-2</v>
      </c>
      <c r="G54" s="53">
        <v>0</v>
      </c>
      <c r="H54" s="53">
        <v>0</v>
      </c>
      <c r="I54" s="50">
        <v>0.216</v>
      </c>
      <c r="J54" s="75">
        <f t="shared" si="0"/>
        <v>0</v>
      </c>
      <c r="K54" s="132"/>
      <c r="L54" s="2"/>
      <c r="M54" s="128"/>
      <c r="P54" s="128"/>
    </row>
    <row r="55" spans="1:18" ht="27" customHeight="1" x14ac:dyDescent="0.2">
      <c r="A55" s="27" t="s">
        <v>48</v>
      </c>
      <c r="B55" s="30">
        <v>30341</v>
      </c>
      <c r="C55" s="175">
        <v>0</v>
      </c>
      <c r="D55" s="50">
        <v>-0.48</v>
      </c>
      <c r="E55" s="53">
        <v>0</v>
      </c>
      <c r="F55" s="53">
        <v>0</v>
      </c>
      <c r="G55" s="53">
        <v>0</v>
      </c>
      <c r="H55" s="53">
        <v>0</v>
      </c>
      <c r="I55" s="50">
        <v>0.17799999999999999</v>
      </c>
      <c r="J55" s="75">
        <f t="shared" si="0"/>
        <v>0</v>
      </c>
      <c r="K55" s="132"/>
      <c r="L55" s="2"/>
      <c r="M55" s="128"/>
      <c r="N55" s="128"/>
      <c r="P55" s="128"/>
    </row>
    <row r="56" spans="1:18" ht="27" customHeight="1" x14ac:dyDescent="0.2">
      <c r="A56" s="27" t="s">
        <v>49</v>
      </c>
      <c r="B56" s="30">
        <v>30342</v>
      </c>
      <c r="C56" s="175">
        <v>0</v>
      </c>
      <c r="D56" s="59">
        <v>-3.93</v>
      </c>
      <c r="E56" s="55">
        <v>-0.376</v>
      </c>
      <c r="F56" s="56">
        <v>-5.1999999999999998E-2</v>
      </c>
      <c r="G56" s="53">
        <v>0</v>
      </c>
      <c r="H56" s="53">
        <v>0</v>
      </c>
      <c r="I56" s="50">
        <v>0.17799999999999999</v>
      </c>
      <c r="J56" s="75"/>
      <c r="K56" s="2"/>
      <c r="L56" s="2"/>
      <c r="M56" s="128"/>
    </row>
    <row r="57" spans="1:18" ht="27" customHeight="1" x14ac:dyDescent="0.2">
      <c r="A57" s="46" t="s">
        <v>98</v>
      </c>
      <c r="B57" s="30">
        <v>30343</v>
      </c>
      <c r="C57" s="240">
        <v>1</v>
      </c>
      <c r="D57" s="50">
        <v>0.75800000000000001</v>
      </c>
      <c r="E57" s="51"/>
      <c r="F57" s="51"/>
      <c r="G57" s="61">
        <f>1.06+1.43</f>
        <v>2.4900000000000002</v>
      </c>
      <c r="H57" s="51"/>
      <c r="I57" s="51"/>
      <c r="J57" s="28"/>
      <c r="K57" s="2"/>
      <c r="L57" s="128">
        <f>IF(D57&lt;&gt;"",ROUND(D57,3),"")</f>
        <v>0.75800000000000001</v>
      </c>
      <c r="M57" s="128" t="str">
        <f t="shared" ref="M57:N72" si="1">IF(E57&lt;&gt;"",ROUND(E57,3),"")</f>
        <v/>
      </c>
      <c r="N57" s="128" t="str">
        <f t="shared" si="1"/>
        <v/>
      </c>
      <c r="O57" s="128">
        <f>IF(G57&lt;&gt;"",ROUND(G57,2),"")</f>
        <v>2.4900000000000002</v>
      </c>
      <c r="P57" s="128" t="str">
        <f>IF(H57&lt;&gt;"",ROUND(H57,2),"")</f>
        <v/>
      </c>
      <c r="Q57" s="128" t="str">
        <f>IF(I57&lt;&gt;"",ROUND(I57,3),"")</f>
        <v/>
      </c>
    </row>
    <row r="58" spans="1:18" ht="27" customHeight="1" x14ac:dyDescent="0.2">
      <c r="A58" s="46" t="s">
        <v>99</v>
      </c>
      <c r="B58" s="30">
        <v>30344</v>
      </c>
      <c r="C58" s="240">
        <v>2</v>
      </c>
      <c r="D58" s="50">
        <v>0.82199999999999995</v>
      </c>
      <c r="E58" s="50">
        <v>4.8000000000000001E-2</v>
      </c>
      <c r="F58" s="51"/>
      <c r="G58" s="61">
        <f>1.06+1.43</f>
        <v>2.4900000000000002</v>
      </c>
      <c r="H58" s="51"/>
      <c r="I58" s="51"/>
      <c r="J58" s="28"/>
      <c r="K58" s="2"/>
      <c r="L58" s="128">
        <f t="shared" ref="L58:L121" si="2">IF(D58&lt;&gt;"",ROUND(D58,3),"")</f>
        <v>0.82199999999999995</v>
      </c>
      <c r="M58" s="128">
        <f t="shared" si="1"/>
        <v>4.8000000000000001E-2</v>
      </c>
      <c r="N58" s="128" t="str">
        <f t="shared" si="1"/>
        <v/>
      </c>
      <c r="O58" s="128">
        <f t="shared" ref="O58:O121" si="3">IF(G58&lt;&gt;"",ROUND(G58,2),"")</f>
        <v>2.4900000000000002</v>
      </c>
      <c r="P58" s="128" t="str">
        <f t="shared" ref="P58:P121" si="4">IF(H58&lt;&gt;"",ROUND(H58,2),"")</f>
        <v/>
      </c>
      <c r="Q58" s="128" t="str">
        <f t="shared" ref="Q58:Q121" si="5">IF(I58&lt;&gt;"",ROUND(I58,3),"")</f>
        <v/>
      </c>
    </row>
    <row r="59" spans="1:18" ht="27" customHeight="1" x14ac:dyDescent="0.2">
      <c r="A59" s="46" t="s">
        <v>100</v>
      </c>
      <c r="B59" s="30">
        <v>30345</v>
      </c>
      <c r="C59" s="240">
        <v>2</v>
      </c>
      <c r="D59" s="50">
        <v>8.1000000000000003E-2</v>
      </c>
      <c r="E59" s="51"/>
      <c r="F59" s="51"/>
      <c r="G59" s="51"/>
      <c r="H59" s="51"/>
      <c r="I59" s="51"/>
      <c r="J59" s="28"/>
      <c r="K59" s="2"/>
      <c r="L59" s="128">
        <f t="shared" si="2"/>
        <v>8.1000000000000003E-2</v>
      </c>
      <c r="M59" s="128" t="str">
        <f t="shared" si="1"/>
        <v/>
      </c>
      <c r="N59" s="128" t="str">
        <f t="shared" si="1"/>
        <v/>
      </c>
      <c r="O59" s="128" t="str">
        <f t="shared" si="3"/>
        <v/>
      </c>
      <c r="P59" s="128" t="str">
        <f t="shared" si="4"/>
        <v/>
      </c>
      <c r="Q59" s="128" t="str">
        <f t="shared" si="5"/>
        <v/>
      </c>
    </row>
    <row r="60" spans="1:18" ht="27" customHeight="1" x14ac:dyDescent="0.2">
      <c r="A60" s="46" t="s">
        <v>101</v>
      </c>
      <c r="B60" s="30">
        <v>30346</v>
      </c>
      <c r="C60" s="240">
        <v>3</v>
      </c>
      <c r="D60" s="50">
        <v>0.55200000000000005</v>
      </c>
      <c r="E60" s="51"/>
      <c r="F60" s="51"/>
      <c r="G60" s="61">
        <v>1.79</v>
      </c>
      <c r="H60" s="51"/>
      <c r="I60" s="51"/>
      <c r="J60" s="28"/>
      <c r="K60" s="2"/>
      <c r="L60" s="128">
        <f t="shared" si="2"/>
        <v>0.55200000000000005</v>
      </c>
      <c r="M60" s="128" t="str">
        <f t="shared" si="1"/>
        <v/>
      </c>
      <c r="N60" s="128" t="str">
        <f t="shared" si="1"/>
        <v/>
      </c>
      <c r="O60" s="128">
        <f t="shared" si="3"/>
        <v>1.79</v>
      </c>
      <c r="P60" s="128" t="str">
        <f t="shared" si="4"/>
        <v/>
      </c>
      <c r="Q60" s="128" t="str">
        <f t="shared" si="5"/>
        <v/>
      </c>
    </row>
    <row r="61" spans="1:18" ht="27" customHeight="1" x14ac:dyDescent="0.2">
      <c r="A61" s="46" t="s">
        <v>102</v>
      </c>
      <c r="B61" s="30">
        <v>30347</v>
      </c>
      <c r="C61" s="240">
        <v>4</v>
      </c>
      <c r="D61" s="50">
        <v>0.745</v>
      </c>
      <c r="E61" s="50">
        <v>6.4000000000000001E-2</v>
      </c>
      <c r="F61" s="51"/>
      <c r="G61" s="61">
        <v>1.79</v>
      </c>
      <c r="H61" s="51"/>
      <c r="I61" s="51"/>
      <c r="J61" s="28"/>
      <c r="K61" s="2"/>
      <c r="L61" s="128">
        <f t="shared" si="2"/>
        <v>0.745</v>
      </c>
      <c r="M61" s="128">
        <f t="shared" si="1"/>
        <v>6.4000000000000001E-2</v>
      </c>
      <c r="N61" s="128" t="str">
        <f t="shared" si="1"/>
        <v/>
      </c>
      <c r="O61" s="128">
        <f t="shared" si="3"/>
        <v>1.79</v>
      </c>
      <c r="P61" s="128" t="str">
        <f t="shared" si="4"/>
        <v/>
      </c>
      <c r="Q61" s="128" t="str">
        <f t="shared" si="5"/>
        <v/>
      </c>
    </row>
    <row r="62" spans="1:18" ht="27" customHeight="1" x14ac:dyDescent="0.2">
      <c r="A62" s="46" t="s">
        <v>103</v>
      </c>
      <c r="B62" s="30">
        <v>30348</v>
      </c>
      <c r="C62" s="240">
        <v>4</v>
      </c>
      <c r="D62" s="50">
        <v>8.3000000000000004E-2</v>
      </c>
      <c r="E62" s="51"/>
      <c r="F62" s="51"/>
      <c r="G62" s="51"/>
      <c r="H62" s="51"/>
      <c r="I62" s="51"/>
      <c r="J62" s="28"/>
      <c r="K62" s="2"/>
      <c r="L62" s="128">
        <f t="shared" si="2"/>
        <v>8.3000000000000004E-2</v>
      </c>
      <c r="M62" s="128" t="str">
        <f t="shared" si="1"/>
        <v/>
      </c>
      <c r="N62" s="128" t="str">
        <f t="shared" si="1"/>
        <v/>
      </c>
      <c r="O62" s="128" t="str">
        <f t="shared" si="3"/>
        <v/>
      </c>
      <c r="P62" s="128" t="str">
        <f t="shared" si="4"/>
        <v/>
      </c>
      <c r="Q62" s="128" t="str">
        <f t="shared" si="5"/>
        <v/>
      </c>
      <c r="R62" s="128"/>
    </row>
    <row r="63" spans="1:18" ht="27" customHeight="1" x14ac:dyDescent="0.2">
      <c r="A63" s="46" t="s">
        <v>104</v>
      </c>
      <c r="B63" s="30">
        <v>30349</v>
      </c>
      <c r="C63" s="240" t="s">
        <v>20</v>
      </c>
      <c r="D63" s="50">
        <v>0.67500000000000004</v>
      </c>
      <c r="E63" s="50">
        <v>3.4000000000000002E-2</v>
      </c>
      <c r="F63" s="51"/>
      <c r="G63" s="61">
        <v>9.84</v>
      </c>
      <c r="H63" s="51"/>
      <c r="I63" s="51"/>
      <c r="J63" s="28"/>
      <c r="K63" s="2"/>
      <c r="L63" s="128">
        <f t="shared" si="2"/>
        <v>0.67500000000000004</v>
      </c>
      <c r="M63" s="128">
        <f t="shared" si="1"/>
        <v>3.4000000000000002E-2</v>
      </c>
      <c r="N63" s="128" t="str">
        <f t="shared" si="1"/>
        <v/>
      </c>
      <c r="O63" s="128">
        <f t="shared" si="3"/>
        <v>9.84</v>
      </c>
      <c r="P63" s="128" t="str">
        <f t="shared" si="4"/>
        <v/>
      </c>
      <c r="Q63" s="128" t="str">
        <f t="shared" si="5"/>
        <v/>
      </c>
      <c r="R63" s="128"/>
    </row>
    <row r="64" spans="1:18" ht="27" customHeight="1" x14ac:dyDescent="0.2">
      <c r="A64" s="46" t="s">
        <v>105</v>
      </c>
      <c r="B64" s="30">
        <v>30350</v>
      </c>
      <c r="C64" s="240" t="s">
        <v>20</v>
      </c>
      <c r="D64" s="50">
        <v>0.98499999999999999</v>
      </c>
      <c r="E64" s="50">
        <v>4.5999999999999999E-2</v>
      </c>
      <c r="F64" s="51"/>
      <c r="G64" s="61">
        <v>11.29</v>
      </c>
      <c r="H64" s="51"/>
      <c r="I64" s="51"/>
      <c r="J64" s="28"/>
      <c r="K64" s="2"/>
      <c r="L64" s="128">
        <f t="shared" si="2"/>
        <v>0.98499999999999999</v>
      </c>
      <c r="M64" s="128">
        <f t="shared" si="1"/>
        <v>4.5999999999999999E-2</v>
      </c>
      <c r="N64" s="128" t="str">
        <f t="shared" si="1"/>
        <v/>
      </c>
      <c r="O64" s="128">
        <f t="shared" si="3"/>
        <v>11.29</v>
      </c>
      <c r="P64" s="128" t="str">
        <f t="shared" si="4"/>
        <v/>
      </c>
      <c r="Q64" s="128" t="str">
        <f t="shared" si="5"/>
        <v/>
      </c>
      <c r="R64" s="128"/>
    </row>
    <row r="65" spans="1:18" ht="27" customHeight="1" x14ac:dyDescent="0.2">
      <c r="A65" s="46" t="s">
        <v>106</v>
      </c>
      <c r="B65" s="30">
        <v>30351</v>
      </c>
      <c r="C65" s="240" t="s">
        <v>20</v>
      </c>
      <c r="D65" s="50">
        <v>1.0029999999999999</v>
      </c>
      <c r="E65" s="50">
        <v>0.03</v>
      </c>
      <c r="F65" s="51"/>
      <c r="G65" s="61">
        <v>73.81</v>
      </c>
      <c r="H65" s="51"/>
      <c r="I65" s="51"/>
      <c r="J65" s="28"/>
      <c r="K65" s="2"/>
      <c r="L65" s="128">
        <f t="shared" si="2"/>
        <v>1.0029999999999999</v>
      </c>
      <c r="M65" s="128">
        <f t="shared" si="1"/>
        <v>0.03</v>
      </c>
      <c r="N65" s="128" t="str">
        <f t="shared" si="1"/>
        <v/>
      </c>
      <c r="O65" s="128">
        <f t="shared" si="3"/>
        <v>73.81</v>
      </c>
      <c r="P65" s="128" t="str">
        <f t="shared" si="4"/>
        <v/>
      </c>
      <c r="Q65" s="128" t="str">
        <f t="shared" si="5"/>
        <v/>
      </c>
    </row>
    <row r="66" spans="1:18" ht="27" customHeight="1" x14ac:dyDescent="0.2">
      <c r="A66" s="46" t="s">
        <v>630</v>
      </c>
      <c r="B66" s="30">
        <v>30352</v>
      </c>
      <c r="C66" s="240">
        <v>0</v>
      </c>
      <c r="D66" s="59">
        <v>4.306</v>
      </c>
      <c r="E66" s="55">
        <v>0.50700000000000001</v>
      </c>
      <c r="F66" s="65">
        <v>3.7999999999999999E-2</v>
      </c>
      <c r="G66" s="61">
        <f>1.06+1.43</f>
        <v>2.4900000000000002</v>
      </c>
      <c r="H66" s="51"/>
      <c r="I66" s="51"/>
      <c r="J66" s="28"/>
      <c r="K66" s="2"/>
      <c r="L66" s="128">
        <f t="shared" si="2"/>
        <v>4.306</v>
      </c>
      <c r="M66" s="128">
        <f t="shared" si="1"/>
        <v>0.50700000000000001</v>
      </c>
      <c r="N66" s="128">
        <f t="shared" si="1"/>
        <v>3.7999999999999999E-2</v>
      </c>
      <c r="O66" s="128">
        <f t="shared" si="3"/>
        <v>2.4900000000000002</v>
      </c>
      <c r="P66" s="128" t="str">
        <f t="shared" si="4"/>
        <v/>
      </c>
      <c r="Q66" s="128" t="str">
        <f t="shared" si="5"/>
        <v/>
      </c>
    </row>
    <row r="67" spans="1:18" ht="27" customHeight="1" x14ac:dyDescent="0.2">
      <c r="A67" s="46" t="s">
        <v>631</v>
      </c>
      <c r="B67" s="30">
        <v>30353</v>
      </c>
      <c r="C67" s="240">
        <v>0</v>
      </c>
      <c r="D67" s="59">
        <v>3.9350000000000001</v>
      </c>
      <c r="E67" s="55">
        <v>0.46200000000000002</v>
      </c>
      <c r="F67" s="65">
        <v>3.5000000000000003E-2</v>
      </c>
      <c r="G67" s="61">
        <v>1.79</v>
      </c>
      <c r="H67" s="51"/>
      <c r="I67" s="51"/>
      <c r="J67" s="28"/>
      <c r="K67" s="2"/>
      <c r="L67" s="128">
        <f t="shared" si="2"/>
        <v>3.9350000000000001</v>
      </c>
      <c r="M67" s="128">
        <f t="shared" si="1"/>
        <v>0.46200000000000002</v>
      </c>
      <c r="N67" s="128">
        <f t="shared" si="1"/>
        <v>3.5000000000000003E-2</v>
      </c>
      <c r="O67" s="128">
        <f t="shared" si="3"/>
        <v>1.79</v>
      </c>
      <c r="P67" s="128" t="str">
        <f t="shared" si="4"/>
        <v/>
      </c>
      <c r="Q67" s="128" t="str">
        <f t="shared" si="5"/>
        <v/>
      </c>
    </row>
    <row r="68" spans="1:18" ht="27" customHeight="1" x14ac:dyDescent="0.2">
      <c r="A68" s="46" t="s">
        <v>107</v>
      </c>
      <c r="B68" s="30">
        <v>30354</v>
      </c>
      <c r="C68" s="240">
        <v>0</v>
      </c>
      <c r="D68" s="59">
        <v>3.2320000000000002</v>
      </c>
      <c r="E68" s="55">
        <v>0.379</v>
      </c>
      <c r="F68" s="65">
        <v>2.5999999999999999E-2</v>
      </c>
      <c r="G68" s="61">
        <v>2.72</v>
      </c>
      <c r="H68" s="61">
        <v>0.69</v>
      </c>
      <c r="I68" s="50">
        <v>0.121</v>
      </c>
      <c r="J68" s="74">
        <f t="shared" si="0"/>
        <v>0.69</v>
      </c>
      <c r="K68" s="2"/>
      <c r="L68" s="128">
        <f t="shared" si="2"/>
        <v>3.2320000000000002</v>
      </c>
      <c r="M68" s="128">
        <f t="shared" si="1"/>
        <v>0.379</v>
      </c>
      <c r="N68" s="128">
        <f t="shared" si="1"/>
        <v>2.5999999999999999E-2</v>
      </c>
      <c r="O68" s="128">
        <f t="shared" si="3"/>
        <v>2.72</v>
      </c>
      <c r="P68" s="128">
        <f t="shared" si="4"/>
        <v>0.69</v>
      </c>
      <c r="Q68" s="128">
        <f t="shared" si="5"/>
        <v>0.121</v>
      </c>
    </row>
    <row r="69" spans="1:18" ht="27" customHeight="1" x14ac:dyDescent="0.2">
      <c r="A69" s="46" t="s">
        <v>108</v>
      </c>
      <c r="B69" s="30">
        <v>30355</v>
      </c>
      <c r="C69" s="240">
        <v>0</v>
      </c>
      <c r="D69" s="59">
        <v>4.17</v>
      </c>
      <c r="E69" s="55">
        <v>0.48499999999999999</v>
      </c>
      <c r="F69" s="65">
        <v>2.7E-2</v>
      </c>
      <c r="G69" s="61">
        <v>3.14</v>
      </c>
      <c r="H69" s="61">
        <v>1.1499999999999999</v>
      </c>
      <c r="I69" s="50">
        <v>0.16</v>
      </c>
      <c r="J69" s="74">
        <f t="shared" si="0"/>
        <v>1.1499999999999999</v>
      </c>
      <c r="K69" s="2"/>
      <c r="L69" s="128">
        <f t="shared" si="2"/>
        <v>4.17</v>
      </c>
      <c r="M69" s="128">
        <f t="shared" si="1"/>
        <v>0.48499999999999999</v>
      </c>
      <c r="N69" s="128">
        <f t="shared" si="1"/>
        <v>2.7E-2</v>
      </c>
      <c r="O69" s="128">
        <f t="shared" si="3"/>
        <v>3.14</v>
      </c>
      <c r="P69" s="128">
        <f t="shared" si="4"/>
        <v>1.1499999999999999</v>
      </c>
      <c r="Q69" s="128">
        <f t="shared" si="5"/>
        <v>0.16</v>
      </c>
    </row>
    <row r="70" spans="1:18" ht="27" customHeight="1" x14ac:dyDescent="0.2">
      <c r="A70" s="46" t="s">
        <v>109</v>
      </c>
      <c r="B70" s="30">
        <v>30356</v>
      </c>
      <c r="C70" s="240">
        <v>0</v>
      </c>
      <c r="D70" s="59">
        <v>4.34</v>
      </c>
      <c r="E70" s="55">
        <v>0.50700000000000001</v>
      </c>
      <c r="F70" s="65">
        <v>2.4E-2</v>
      </c>
      <c r="G70" s="61">
        <v>37.03</v>
      </c>
      <c r="H70" s="61">
        <v>1.42</v>
      </c>
      <c r="I70" s="50">
        <v>0.152</v>
      </c>
      <c r="J70" s="74">
        <f t="shared" si="0"/>
        <v>1.42</v>
      </c>
      <c r="K70" s="2"/>
      <c r="L70" s="128">
        <f t="shared" si="2"/>
        <v>4.34</v>
      </c>
      <c r="M70" s="128">
        <f t="shared" si="1"/>
        <v>0.50700000000000001</v>
      </c>
      <c r="N70" s="128">
        <f t="shared" si="1"/>
        <v>2.4E-2</v>
      </c>
      <c r="O70" s="128">
        <f t="shared" si="3"/>
        <v>37.03</v>
      </c>
      <c r="P70" s="128">
        <f t="shared" si="4"/>
        <v>1.42</v>
      </c>
      <c r="Q70" s="128">
        <f t="shared" si="5"/>
        <v>0.152</v>
      </c>
    </row>
    <row r="71" spans="1:18" ht="27" customHeight="1" x14ac:dyDescent="0.2">
      <c r="A71" s="48" t="s">
        <v>216</v>
      </c>
      <c r="B71" s="30">
        <v>30357</v>
      </c>
      <c r="C71" s="240">
        <v>8</v>
      </c>
      <c r="D71" s="50">
        <v>0.62</v>
      </c>
      <c r="E71" s="51"/>
      <c r="F71" s="51"/>
      <c r="G71" s="51"/>
      <c r="H71" s="51"/>
      <c r="I71" s="51"/>
      <c r="J71" s="29"/>
      <c r="K71" s="2"/>
      <c r="L71" s="128">
        <f t="shared" si="2"/>
        <v>0.62</v>
      </c>
      <c r="M71" s="128" t="str">
        <f t="shared" si="1"/>
        <v/>
      </c>
      <c r="N71" s="128" t="str">
        <f t="shared" si="1"/>
        <v/>
      </c>
      <c r="O71" s="128" t="str">
        <f t="shared" si="3"/>
        <v/>
      </c>
      <c r="P71" s="128" t="str">
        <f t="shared" si="4"/>
        <v/>
      </c>
      <c r="Q71" s="128" t="str">
        <f t="shared" si="5"/>
        <v/>
      </c>
    </row>
    <row r="72" spans="1:18" ht="27" customHeight="1" x14ac:dyDescent="0.2">
      <c r="A72" s="48" t="s">
        <v>217</v>
      </c>
      <c r="B72" s="30">
        <v>30358</v>
      </c>
      <c r="C72" s="240">
        <v>1</v>
      </c>
      <c r="D72" s="50">
        <v>0.68200000000000005</v>
      </c>
      <c r="E72" s="51"/>
      <c r="F72" s="51"/>
      <c r="G72" s="51"/>
      <c r="H72" s="51"/>
      <c r="I72" s="51"/>
      <c r="J72" s="29"/>
      <c r="K72" s="2"/>
      <c r="L72" s="128">
        <f t="shared" si="2"/>
        <v>0.68200000000000005</v>
      </c>
      <c r="M72" s="128" t="str">
        <f t="shared" si="1"/>
        <v/>
      </c>
      <c r="N72" s="128" t="str">
        <f t="shared" si="1"/>
        <v/>
      </c>
      <c r="O72" s="128" t="str">
        <f t="shared" si="3"/>
        <v/>
      </c>
      <c r="P72" s="128" t="str">
        <f t="shared" si="4"/>
        <v/>
      </c>
      <c r="Q72" s="128" t="str">
        <f t="shared" si="5"/>
        <v/>
      </c>
      <c r="R72" s="128"/>
    </row>
    <row r="73" spans="1:18" ht="27" customHeight="1" x14ac:dyDescent="0.2">
      <c r="A73" s="48" t="s">
        <v>218</v>
      </c>
      <c r="B73" s="30">
        <v>30359</v>
      </c>
      <c r="C73" s="240">
        <v>1</v>
      </c>
      <c r="D73" s="50">
        <v>0.98799999999999999</v>
      </c>
      <c r="E73" s="51"/>
      <c r="F73" s="51"/>
      <c r="G73" s="51"/>
      <c r="H73" s="51"/>
      <c r="I73" s="51"/>
      <c r="J73" s="29"/>
      <c r="K73" s="2"/>
      <c r="L73" s="128">
        <f t="shared" si="2"/>
        <v>0.98799999999999999</v>
      </c>
      <c r="M73" s="128" t="str">
        <f t="shared" ref="M73:M136" si="6">IF(E73&lt;&gt;"",ROUND(E73,3),"")</f>
        <v/>
      </c>
      <c r="N73" s="128" t="str">
        <f t="shared" ref="N73:N136" si="7">IF(F73&lt;&gt;"",ROUND(F73,3),"")</f>
        <v/>
      </c>
      <c r="O73" s="128" t="str">
        <f t="shared" si="3"/>
        <v/>
      </c>
      <c r="P73" s="128" t="str">
        <f t="shared" si="4"/>
        <v/>
      </c>
      <c r="Q73" s="128" t="str">
        <f t="shared" si="5"/>
        <v/>
      </c>
      <c r="R73" s="128"/>
    </row>
    <row r="74" spans="1:18" ht="27" customHeight="1" x14ac:dyDescent="0.2">
      <c r="A74" s="48" t="s">
        <v>219</v>
      </c>
      <c r="B74" s="30">
        <v>30360</v>
      </c>
      <c r="C74" s="240">
        <v>1</v>
      </c>
      <c r="D74" s="50">
        <v>0.55900000000000005</v>
      </c>
      <c r="E74" s="51"/>
      <c r="F74" s="51"/>
      <c r="G74" s="51"/>
      <c r="H74" s="51"/>
      <c r="I74" s="51"/>
      <c r="J74" s="29"/>
      <c r="K74" s="2"/>
      <c r="L74" s="128">
        <f t="shared" si="2"/>
        <v>0.55900000000000005</v>
      </c>
      <c r="M74" s="128" t="str">
        <f t="shared" si="6"/>
        <v/>
      </c>
      <c r="N74" s="128" t="str">
        <f t="shared" si="7"/>
        <v/>
      </c>
      <c r="O74" s="128" t="str">
        <f t="shared" si="3"/>
        <v/>
      </c>
      <c r="P74" s="128" t="str">
        <f t="shared" si="4"/>
        <v/>
      </c>
      <c r="Q74" s="128" t="str">
        <f t="shared" si="5"/>
        <v/>
      </c>
      <c r="R74" s="128"/>
    </row>
    <row r="75" spans="1:18" ht="27" customHeight="1" x14ac:dyDescent="0.2">
      <c r="A75" s="46" t="s">
        <v>110</v>
      </c>
      <c r="B75" s="30">
        <v>30361</v>
      </c>
      <c r="C75" s="240">
        <v>0</v>
      </c>
      <c r="D75" s="72">
        <v>8.9450000000000003</v>
      </c>
      <c r="E75" s="58">
        <v>0.64800000000000002</v>
      </c>
      <c r="F75" s="65">
        <v>0.22600000000000001</v>
      </c>
      <c r="G75" s="51"/>
      <c r="H75" s="51"/>
      <c r="I75" s="51"/>
      <c r="J75" s="28"/>
      <c r="K75" s="2"/>
      <c r="L75" s="128">
        <f t="shared" si="2"/>
        <v>8.9450000000000003</v>
      </c>
      <c r="M75" s="128">
        <f t="shared" si="6"/>
        <v>0.64800000000000002</v>
      </c>
      <c r="N75" s="128">
        <f t="shared" si="7"/>
        <v>0.22600000000000001</v>
      </c>
      <c r="O75" s="128" t="str">
        <f t="shared" si="3"/>
        <v/>
      </c>
      <c r="P75" s="128" t="str">
        <f t="shared" si="4"/>
        <v/>
      </c>
      <c r="Q75" s="128" t="str">
        <f t="shared" si="5"/>
        <v/>
      </c>
      <c r="R75" s="128"/>
    </row>
    <row r="76" spans="1:18" ht="27" customHeight="1" x14ac:dyDescent="0.2">
      <c r="A76" s="46" t="s">
        <v>632</v>
      </c>
      <c r="B76" s="30">
        <v>30362</v>
      </c>
      <c r="C76" s="240" t="s">
        <v>623</v>
      </c>
      <c r="D76" s="50">
        <v>-0.29099999999999998</v>
      </c>
      <c r="E76" s="51"/>
      <c r="F76" s="51"/>
      <c r="G76" s="61">
        <v>0</v>
      </c>
      <c r="H76" s="51"/>
      <c r="I76" s="51"/>
      <c r="J76" s="28"/>
      <c r="K76" s="2"/>
      <c r="L76" s="128">
        <f t="shared" si="2"/>
        <v>-0.29099999999999998</v>
      </c>
      <c r="M76" s="128" t="str">
        <f t="shared" si="6"/>
        <v/>
      </c>
      <c r="N76" s="128" t="str">
        <f t="shared" si="7"/>
        <v/>
      </c>
      <c r="O76" s="128">
        <f t="shared" si="3"/>
        <v>0</v>
      </c>
      <c r="P76" s="128" t="str">
        <f t="shared" si="4"/>
        <v/>
      </c>
      <c r="Q76" s="128" t="str">
        <f t="shared" si="5"/>
        <v/>
      </c>
      <c r="R76" s="128"/>
    </row>
    <row r="77" spans="1:18" ht="27" customHeight="1" x14ac:dyDescent="0.2">
      <c r="A77" s="46" t="s">
        <v>111</v>
      </c>
      <c r="B77" s="30">
        <v>30363</v>
      </c>
      <c r="C77" s="240">
        <v>8</v>
      </c>
      <c r="D77" s="50">
        <v>-0.315</v>
      </c>
      <c r="E77" s="51"/>
      <c r="F77" s="51"/>
      <c r="G77" s="61">
        <v>0</v>
      </c>
      <c r="H77" s="51"/>
      <c r="I77" s="51"/>
      <c r="J77" s="28"/>
      <c r="K77" s="2"/>
      <c r="L77" s="128">
        <f t="shared" si="2"/>
        <v>-0.315</v>
      </c>
      <c r="M77" s="128" t="str">
        <f t="shared" si="6"/>
        <v/>
      </c>
      <c r="N77" s="128" t="str">
        <f t="shared" si="7"/>
        <v/>
      </c>
      <c r="O77" s="128">
        <f t="shared" si="3"/>
        <v>0</v>
      </c>
      <c r="P77" s="128" t="str">
        <f t="shared" si="4"/>
        <v/>
      </c>
      <c r="Q77" s="128" t="str">
        <f t="shared" si="5"/>
        <v/>
      </c>
      <c r="R77" s="128"/>
    </row>
    <row r="78" spans="1:18" ht="27" customHeight="1" x14ac:dyDescent="0.2">
      <c r="A78" s="46" t="s">
        <v>112</v>
      </c>
      <c r="B78" s="30">
        <v>30364</v>
      </c>
      <c r="C78" s="240">
        <v>0</v>
      </c>
      <c r="D78" s="50">
        <v>-0.29099999999999998</v>
      </c>
      <c r="E78" s="51"/>
      <c r="F78" s="51"/>
      <c r="G78" s="61">
        <v>0</v>
      </c>
      <c r="H78" s="51"/>
      <c r="I78" s="50">
        <v>9.5000000000000001E-2</v>
      </c>
      <c r="J78" s="28"/>
      <c r="K78" s="132"/>
      <c r="L78" s="128">
        <f t="shared" si="2"/>
        <v>-0.29099999999999998</v>
      </c>
      <c r="M78" s="128" t="str">
        <f t="shared" si="6"/>
        <v/>
      </c>
      <c r="N78" s="128" t="str">
        <f t="shared" si="7"/>
        <v/>
      </c>
      <c r="O78" s="128">
        <f t="shared" si="3"/>
        <v>0</v>
      </c>
      <c r="P78" s="128" t="str">
        <f t="shared" si="4"/>
        <v/>
      </c>
      <c r="Q78" s="128">
        <f t="shared" si="5"/>
        <v>9.5000000000000001E-2</v>
      </c>
    </row>
    <row r="79" spans="1:18" ht="27" customHeight="1" x14ac:dyDescent="0.2">
      <c r="A79" s="46" t="s">
        <v>113</v>
      </c>
      <c r="B79" s="30">
        <v>30365</v>
      </c>
      <c r="C79" s="240">
        <v>0</v>
      </c>
      <c r="D79" s="59">
        <v>-2.2759999999999998</v>
      </c>
      <c r="E79" s="55">
        <v>-0.23899999999999999</v>
      </c>
      <c r="F79" s="65">
        <v>-3.6999999999999998E-2</v>
      </c>
      <c r="G79" s="61">
        <v>0</v>
      </c>
      <c r="H79" s="51"/>
      <c r="I79" s="50">
        <v>9.5000000000000001E-2</v>
      </c>
      <c r="J79" s="28"/>
      <c r="K79" s="132"/>
      <c r="L79" s="128">
        <f t="shared" si="2"/>
        <v>-2.2759999999999998</v>
      </c>
      <c r="M79" s="128">
        <f t="shared" si="6"/>
        <v>-0.23899999999999999</v>
      </c>
      <c r="N79" s="128">
        <f t="shared" si="7"/>
        <v>-3.6999999999999998E-2</v>
      </c>
      <c r="O79" s="128">
        <f t="shared" si="3"/>
        <v>0</v>
      </c>
      <c r="P79" s="128" t="str">
        <f t="shared" si="4"/>
        <v/>
      </c>
      <c r="Q79" s="128">
        <f t="shared" si="5"/>
        <v>9.5000000000000001E-2</v>
      </c>
    </row>
    <row r="80" spans="1:18" ht="27" customHeight="1" x14ac:dyDescent="0.2">
      <c r="A80" s="46" t="s">
        <v>114</v>
      </c>
      <c r="B80" s="30">
        <v>30366</v>
      </c>
      <c r="C80" s="240">
        <v>0</v>
      </c>
      <c r="D80" s="50">
        <v>-0.315</v>
      </c>
      <c r="E80" s="51"/>
      <c r="F80" s="51"/>
      <c r="G80" s="61">
        <v>0</v>
      </c>
      <c r="H80" s="51"/>
      <c r="I80" s="50">
        <v>9.9000000000000005E-2</v>
      </c>
      <c r="J80" s="28"/>
      <c r="K80" s="2"/>
      <c r="L80" s="128">
        <f t="shared" si="2"/>
        <v>-0.315</v>
      </c>
      <c r="M80" s="128" t="str">
        <f t="shared" si="6"/>
        <v/>
      </c>
      <c r="N80" s="128" t="str">
        <f t="shared" si="7"/>
        <v/>
      </c>
      <c r="O80" s="128">
        <f t="shared" si="3"/>
        <v>0</v>
      </c>
      <c r="P80" s="128" t="str">
        <f t="shared" si="4"/>
        <v/>
      </c>
      <c r="Q80" s="128">
        <f t="shared" si="5"/>
        <v>9.9000000000000005E-2</v>
      </c>
    </row>
    <row r="81" spans="1:18" ht="27" customHeight="1" x14ac:dyDescent="0.2">
      <c r="A81" s="46" t="s">
        <v>115</v>
      </c>
      <c r="B81" s="30">
        <v>30367</v>
      </c>
      <c r="C81" s="240">
        <v>0</v>
      </c>
      <c r="D81" s="59">
        <v>-2.4889999999999999</v>
      </c>
      <c r="E81" s="55">
        <v>-0.25800000000000001</v>
      </c>
      <c r="F81" s="65">
        <v>-3.9E-2</v>
      </c>
      <c r="G81" s="61">
        <v>0</v>
      </c>
      <c r="H81" s="51"/>
      <c r="I81" s="50">
        <v>9.9000000000000005E-2</v>
      </c>
      <c r="J81" s="28"/>
      <c r="K81" s="132"/>
      <c r="L81" s="128">
        <f t="shared" si="2"/>
        <v>-2.4889999999999999</v>
      </c>
      <c r="M81" s="128">
        <f t="shared" si="6"/>
        <v>-0.25800000000000001</v>
      </c>
      <c r="N81" s="128">
        <f t="shared" si="7"/>
        <v>-3.9E-2</v>
      </c>
      <c r="O81" s="128">
        <f t="shared" si="3"/>
        <v>0</v>
      </c>
      <c r="P81" s="128" t="str">
        <f t="shared" si="4"/>
        <v/>
      </c>
      <c r="Q81" s="128">
        <f t="shared" si="5"/>
        <v>9.9000000000000005E-2</v>
      </c>
    </row>
    <row r="82" spans="1:18" ht="27" customHeight="1" x14ac:dyDescent="0.2">
      <c r="A82" s="46" t="s">
        <v>116</v>
      </c>
      <c r="B82" s="30">
        <v>30368</v>
      </c>
      <c r="C82" s="240">
        <v>0</v>
      </c>
      <c r="D82" s="50">
        <v>-0.48</v>
      </c>
      <c r="E82" s="51"/>
      <c r="F82" s="51"/>
      <c r="G82" s="61">
        <v>39.08</v>
      </c>
      <c r="H82" s="51"/>
      <c r="I82" s="50">
        <v>0.17799999999999999</v>
      </c>
      <c r="J82" s="28"/>
      <c r="K82" s="132"/>
      <c r="L82" s="128">
        <f t="shared" si="2"/>
        <v>-0.48</v>
      </c>
      <c r="M82" s="128" t="str">
        <f t="shared" si="6"/>
        <v/>
      </c>
      <c r="N82" s="128" t="str">
        <f t="shared" si="7"/>
        <v/>
      </c>
      <c r="O82" s="128">
        <f t="shared" si="3"/>
        <v>39.08</v>
      </c>
      <c r="P82" s="128" t="str">
        <f t="shared" si="4"/>
        <v/>
      </c>
      <c r="Q82" s="128">
        <f t="shared" si="5"/>
        <v>0.17799999999999999</v>
      </c>
    </row>
    <row r="83" spans="1:18" ht="27" customHeight="1" x14ac:dyDescent="0.2">
      <c r="A83" s="46" t="s">
        <v>117</v>
      </c>
      <c r="B83" s="30">
        <v>30369</v>
      </c>
      <c r="C83" s="240">
        <v>0</v>
      </c>
      <c r="D83" s="59">
        <v>-3.93</v>
      </c>
      <c r="E83" s="55">
        <v>-0.376</v>
      </c>
      <c r="F83" s="65">
        <v>-5.1999999999999998E-2</v>
      </c>
      <c r="G83" s="61">
        <v>39.08</v>
      </c>
      <c r="H83" s="51"/>
      <c r="I83" s="50">
        <v>0.17799999999999999</v>
      </c>
      <c r="J83" s="28"/>
      <c r="K83" s="2"/>
      <c r="L83" s="128">
        <f t="shared" si="2"/>
        <v>-3.93</v>
      </c>
      <c r="M83" s="128">
        <f t="shared" si="6"/>
        <v>-0.376</v>
      </c>
      <c r="N83" s="128">
        <f t="shared" si="7"/>
        <v>-5.1999999999999998E-2</v>
      </c>
      <c r="O83" s="128">
        <f t="shared" si="3"/>
        <v>39.08</v>
      </c>
      <c r="P83" s="128" t="str">
        <f t="shared" si="4"/>
        <v/>
      </c>
      <c r="Q83" s="128">
        <f t="shared" si="5"/>
        <v>0.17799999999999999</v>
      </c>
    </row>
    <row r="84" spans="1:18" ht="27" customHeight="1" x14ac:dyDescent="0.2">
      <c r="A84" s="46" t="s">
        <v>62</v>
      </c>
      <c r="B84" s="30">
        <v>30370</v>
      </c>
      <c r="C84" s="240">
        <v>1</v>
      </c>
      <c r="D84" s="50">
        <v>0.60499999999999998</v>
      </c>
      <c r="E84" s="51"/>
      <c r="F84" s="51"/>
      <c r="G84" s="61">
        <f>0.84+1.43</f>
        <v>2.27</v>
      </c>
      <c r="H84" s="51"/>
      <c r="I84" s="51"/>
      <c r="J84" s="66"/>
      <c r="K84" s="2"/>
      <c r="L84" s="128">
        <f t="shared" si="2"/>
        <v>0.60499999999999998</v>
      </c>
      <c r="M84" s="128" t="str">
        <f t="shared" si="6"/>
        <v/>
      </c>
      <c r="N84" s="128" t="str">
        <f t="shared" si="7"/>
        <v/>
      </c>
      <c r="O84" s="128">
        <f t="shared" si="3"/>
        <v>2.27</v>
      </c>
      <c r="P84" s="128" t="str">
        <f t="shared" si="4"/>
        <v/>
      </c>
      <c r="Q84" s="128" t="str">
        <f t="shared" si="5"/>
        <v/>
      </c>
    </row>
    <row r="85" spans="1:18" ht="27" customHeight="1" x14ac:dyDescent="0.2">
      <c r="A85" s="46" t="s">
        <v>63</v>
      </c>
      <c r="B85" s="30">
        <v>30371</v>
      </c>
      <c r="C85" s="240">
        <v>2</v>
      </c>
      <c r="D85" s="50">
        <v>0.65600000000000003</v>
      </c>
      <c r="E85" s="50">
        <v>3.9E-2</v>
      </c>
      <c r="F85" s="51"/>
      <c r="G85" s="61">
        <f>0.84+1.43</f>
        <v>2.27</v>
      </c>
      <c r="H85" s="51"/>
      <c r="I85" s="51"/>
      <c r="J85" s="66"/>
      <c r="K85" s="2"/>
      <c r="L85" s="128">
        <f t="shared" si="2"/>
        <v>0.65600000000000003</v>
      </c>
      <c r="M85" s="128">
        <f t="shared" si="6"/>
        <v>3.9E-2</v>
      </c>
      <c r="N85" s="128" t="str">
        <f t="shared" si="7"/>
        <v/>
      </c>
      <c r="O85" s="128">
        <f t="shared" si="3"/>
        <v>2.27</v>
      </c>
      <c r="P85" s="128" t="str">
        <f t="shared" si="4"/>
        <v/>
      </c>
      <c r="Q85" s="128" t="str">
        <f t="shared" si="5"/>
        <v/>
      </c>
    </row>
    <row r="86" spans="1:18" ht="27" customHeight="1" x14ac:dyDescent="0.2">
      <c r="A86" s="46" t="s">
        <v>64</v>
      </c>
      <c r="B86" s="30">
        <v>30372</v>
      </c>
      <c r="C86" s="240">
        <v>2</v>
      </c>
      <c r="D86" s="50">
        <v>6.4000000000000001E-2</v>
      </c>
      <c r="E86" s="51"/>
      <c r="F86" s="51"/>
      <c r="G86" s="51"/>
      <c r="H86" s="51"/>
      <c r="I86" s="51"/>
      <c r="J86" s="66"/>
      <c r="K86" s="2"/>
      <c r="L86" s="128">
        <f t="shared" si="2"/>
        <v>6.4000000000000001E-2</v>
      </c>
      <c r="M86" s="128" t="str">
        <f t="shared" si="6"/>
        <v/>
      </c>
      <c r="N86" s="128" t="str">
        <f t="shared" si="7"/>
        <v/>
      </c>
      <c r="O86" s="128" t="str">
        <f t="shared" si="3"/>
        <v/>
      </c>
      <c r="P86" s="128" t="str">
        <f t="shared" si="4"/>
        <v/>
      </c>
      <c r="Q86" s="128" t="str">
        <f t="shared" si="5"/>
        <v/>
      </c>
    </row>
    <row r="87" spans="1:18" ht="27" customHeight="1" x14ac:dyDescent="0.2">
      <c r="A87" s="46" t="s">
        <v>65</v>
      </c>
      <c r="B87" s="30">
        <v>30373</v>
      </c>
      <c r="C87" s="240">
        <v>3</v>
      </c>
      <c r="D87" s="50">
        <v>0.44</v>
      </c>
      <c r="E87" s="51"/>
      <c r="F87" s="51"/>
      <c r="G87" s="61">
        <v>1.43</v>
      </c>
      <c r="H87" s="51"/>
      <c r="I87" s="51"/>
      <c r="J87" s="66"/>
      <c r="K87" s="2"/>
      <c r="L87" s="128">
        <f t="shared" si="2"/>
        <v>0.44</v>
      </c>
      <c r="M87" s="128" t="str">
        <f t="shared" si="6"/>
        <v/>
      </c>
      <c r="N87" s="128" t="str">
        <f t="shared" si="7"/>
        <v/>
      </c>
      <c r="O87" s="128">
        <f t="shared" si="3"/>
        <v>1.43</v>
      </c>
      <c r="P87" s="128" t="str">
        <f t="shared" si="4"/>
        <v/>
      </c>
      <c r="Q87" s="128" t="str">
        <f t="shared" si="5"/>
        <v/>
      </c>
      <c r="R87" s="128"/>
    </row>
    <row r="88" spans="1:18" ht="27" customHeight="1" x14ac:dyDescent="0.2">
      <c r="A88" s="46" t="s">
        <v>66</v>
      </c>
      <c r="B88" s="30">
        <v>30374</v>
      </c>
      <c r="C88" s="240">
        <v>4</v>
      </c>
      <c r="D88" s="50">
        <v>0.59399999999999997</v>
      </c>
      <c r="E88" s="50">
        <v>5.0999999999999997E-2</v>
      </c>
      <c r="F88" s="51"/>
      <c r="G88" s="61">
        <v>1.43</v>
      </c>
      <c r="H88" s="51"/>
      <c r="I88" s="51"/>
      <c r="J88" s="66"/>
      <c r="K88" s="2"/>
      <c r="L88" s="128">
        <f t="shared" si="2"/>
        <v>0.59399999999999997</v>
      </c>
      <c r="M88" s="128">
        <f t="shared" si="6"/>
        <v>5.0999999999999997E-2</v>
      </c>
      <c r="N88" s="128" t="str">
        <f t="shared" si="7"/>
        <v/>
      </c>
      <c r="O88" s="128">
        <f t="shared" si="3"/>
        <v>1.43</v>
      </c>
      <c r="P88" s="128" t="str">
        <f t="shared" si="4"/>
        <v/>
      </c>
      <c r="Q88" s="128" t="str">
        <f t="shared" si="5"/>
        <v/>
      </c>
      <c r="R88" s="128"/>
    </row>
    <row r="89" spans="1:18" ht="27" customHeight="1" x14ac:dyDescent="0.2">
      <c r="A89" s="46" t="s">
        <v>67</v>
      </c>
      <c r="B89" s="30">
        <v>30375</v>
      </c>
      <c r="C89" s="240">
        <v>4</v>
      </c>
      <c r="D89" s="50">
        <v>6.6000000000000003E-2</v>
      </c>
      <c r="E89" s="51"/>
      <c r="F89" s="51"/>
      <c r="G89" s="51"/>
      <c r="H89" s="51"/>
      <c r="I89" s="51"/>
      <c r="J89" s="66"/>
      <c r="K89" s="2"/>
      <c r="L89" s="128">
        <f t="shared" si="2"/>
        <v>6.6000000000000003E-2</v>
      </c>
      <c r="M89" s="128" t="str">
        <f t="shared" si="6"/>
        <v/>
      </c>
      <c r="N89" s="128" t="str">
        <f t="shared" si="7"/>
        <v/>
      </c>
      <c r="O89" s="128" t="str">
        <f t="shared" si="3"/>
        <v/>
      </c>
      <c r="P89" s="128" t="str">
        <f t="shared" si="4"/>
        <v/>
      </c>
      <c r="Q89" s="128" t="str">
        <f t="shared" si="5"/>
        <v/>
      </c>
      <c r="R89" s="128"/>
    </row>
    <row r="90" spans="1:18" ht="27" customHeight="1" x14ac:dyDescent="0.2">
      <c r="A90" s="46" t="s">
        <v>68</v>
      </c>
      <c r="B90" s="30">
        <v>30376</v>
      </c>
      <c r="C90" s="240" t="s">
        <v>20</v>
      </c>
      <c r="D90" s="50">
        <v>0.53800000000000003</v>
      </c>
      <c r="E90" s="50">
        <v>2.7E-2</v>
      </c>
      <c r="F90" s="51"/>
      <c r="G90" s="61">
        <v>7.85</v>
      </c>
      <c r="H90" s="51"/>
      <c r="I90" s="51"/>
      <c r="J90" s="66"/>
      <c r="K90" s="2"/>
      <c r="L90" s="128">
        <f t="shared" si="2"/>
        <v>0.53800000000000003</v>
      </c>
      <c r="M90" s="128">
        <f t="shared" si="6"/>
        <v>2.7E-2</v>
      </c>
      <c r="N90" s="128" t="str">
        <f t="shared" si="7"/>
        <v/>
      </c>
      <c r="O90" s="128">
        <f t="shared" si="3"/>
        <v>7.85</v>
      </c>
      <c r="P90" s="128" t="str">
        <f t="shared" si="4"/>
        <v/>
      </c>
      <c r="Q90" s="128" t="str">
        <f t="shared" si="5"/>
        <v/>
      </c>
    </row>
    <row r="91" spans="1:18" ht="27" customHeight="1" x14ac:dyDescent="0.2">
      <c r="A91" s="46" t="s">
        <v>118</v>
      </c>
      <c r="B91" s="30">
        <v>30377</v>
      </c>
      <c r="C91" s="240" t="s">
        <v>20</v>
      </c>
      <c r="D91" s="50">
        <v>0.78600000000000003</v>
      </c>
      <c r="E91" s="50">
        <v>3.5999999999999997E-2</v>
      </c>
      <c r="F91" s="51"/>
      <c r="G91" s="61">
        <v>9.01</v>
      </c>
      <c r="H91" s="51"/>
      <c r="I91" s="51"/>
      <c r="J91" s="66"/>
      <c r="K91" s="2"/>
      <c r="L91" s="128">
        <f t="shared" si="2"/>
        <v>0.78600000000000003</v>
      </c>
      <c r="M91" s="128">
        <f t="shared" si="6"/>
        <v>3.5999999999999997E-2</v>
      </c>
      <c r="N91" s="128" t="str">
        <f t="shared" si="7"/>
        <v/>
      </c>
      <c r="O91" s="128">
        <f t="shared" si="3"/>
        <v>9.01</v>
      </c>
      <c r="P91" s="128" t="str">
        <f t="shared" si="4"/>
        <v/>
      </c>
      <c r="Q91" s="128" t="str">
        <f t="shared" si="5"/>
        <v/>
      </c>
    </row>
    <row r="92" spans="1:18" ht="27" customHeight="1" x14ac:dyDescent="0.2">
      <c r="A92" s="46" t="s">
        <v>119</v>
      </c>
      <c r="B92" s="30">
        <v>30378</v>
      </c>
      <c r="C92" s="240" t="s">
        <v>20</v>
      </c>
      <c r="D92" s="50">
        <v>0.8</v>
      </c>
      <c r="E92" s="50">
        <v>2.4E-2</v>
      </c>
      <c r="F92" s="51"/>
      <c r="G92" s="61">
        <v>58.85</v>
      </c>
      <c r="H92" s="51"/>
      <c r="I92" s="51"/>
      <c r="J92" s="66"/>
      <c r="K92" s="2"/>
      <c r="L92" s="128">
        <f t="shared" si="2"/>
        <v>0.8</v>
      </c>
      <c r="M92" s="128">
        <f t="shared" si="6"/>
        <v>2.4E-2</v>
      </c>
      <c r="N92" s="128" t="str">
        <f t="shared" si="7"/>
        <v/>
      </c>
      <c r="O92" s="128">
        <f t="shared" si="3"/>
        <v>58.85</v>
      </c>
      <c r="P92" s="128" t="str">
        <f t="shared" si="4"/>
        <v/>
      </c>
      <c r="Q92" s="128" t="str">
        <f t="shared" si="5"/>
        <v/>
      </c>
    </row>
    <row r="93" spans="1:18" ht="27" customHeight="1" x14ac:dyDescent="0.2">
      <c r="A93" s="46" t="s">
        <v>633</v>
      </c>
      <c r="B93" s="30">
        <v>30379</v>
      </c>
      <c r="C93" s="240">
        <v>0</v>
      </c>
      <c r="D93" s="59">
        <v>3.4329999999999998</v>
      </c>
      <c r="E93" s="55">
        <v>0.40500000000000003</v>
      </c>
      <c r="F93" s="65">
        <v>0.03</v>
      </c>
      <c r="G93" s="61">
        <f>0.84+1.43</f>
        <v>2.27</v>
      </c>
      <c r="H93" s="51"/>
      <c r="I93" s="51"/>
      <c r="J93" s="66"/>
      <c r="K93" s="2"/>
      <c r="L93" s="128">
        <f t="shared" si="2"/>
        <v>3.4329999999999998</v>
      </c>
      <c r="M93" s="128">
        <f t="shared" si="6"/>
        <v>0.40500000000000003</v>
      </c>
      <c r="N93" s="128">
        <f t="shared" si="7"/>
        <v>0.03</v>
      </c>
      <c r="O93" s="128">
        <f t="shared" si="3"/>
        <v>2.27</v>
      </c>
      <c r="P93" s="128" t="str">
        <f t="shared" si="4"/>
        <v/>
      </c>
      <c r="Q93" s="128" t="str">
        <f t="shared" si="5"/>
        <v/>
      </c>
    </row>
    <row r="94" spans="1:18" ht="27" customHeight="1" x14ac:dyDescent="0.2">
      <c r="A94" s="46" t="s">
        <v>634</v>
      </c>
      <c r="B94" s="30">
        <v>30380</v>
      </c>
      <c r="C94" s="240">
        <v>0</v>
      </c>
      <c r="D94" s="59">
        <v>3.1379999999999999</v>
      </c>
      <c r="E94" s="55">
        <v>0.36799999999999999</v>
      </c>
      <c r="F94" s="65">
        <v>2.8000000000000001E-2</v>
      </c>
      <c r="G94" s="61">
        <v>1.43</v>
      </c>
      <c r="H94" s="51"/>
      <c r="I94" s="51"/>
      <c r="J94" s="66"/>
      <c r="K94" s="2"/>
      <c r="L94" s="128">
        <f t="shared" si="2"/>
        <v>3.1379999999999999</v>
      </c>
      <c r="M94" s="128">
        <f t="shared" si="6"/>
        <v>0.36799999999999999</v>
      </c>
      <c r="N94" s="128">
        <f t="shared" si="7"/>
        <v>2.8000000000000001E-2</v>
      </c>
      <c r="O94" s="128">
        <f t="shared" si="3"/>
        <v>1.43</v>
      </c>
      <c r="P94" s="128" t="str">
        <f t="shared" si="4"/>
        <v/>
      </c>
      <c r="Q94" s="128" t="str">
        <f t="shared" si="5"/>
        <v/>
      </c>
    </row>
    <row r="95" spans="1:18" ht="27" customHeight="1" x14ac:dyDescent="0.2">
      <c r="A95" s="46" t="s">
        <v>69</v>
      </c>
      <c r="B95" s="30">
        <v>30381</v>
      </c>
      <c r="C95" s="240">
        <v>0</v>
      </c>
      <c r="D95" s="59">
        <v>2.577</v>
      </c>
      <c r="E95" s="55">
        <v>0.30199999999999999</v>
      </c>
      <c r="F95" s="65">
        <v>2.1000000000000001E-2</v>
      </c>
      <c r="G95" s="61">
        <v>2.17</v>
      </c>
      <c r="H95" s="61">
        <v>0.55000000000000004</v>
      </c>
      <c r="I95" s="50">
        <v>9.6000000000000002E-2</v>
      </c>
      <c r="J95" s="74">
        <f t="shared" ref="J95:J124" si="8">H95</f>
        <v>0.55000000000000004</v>
      </c>
      <c r="K95" s="2"/>
      <c r="L95" s="128">
        <f t="shared" si="2"/>
        <v>2.577</v>
      </c>
      <c r="M95" s="128">
        <f t="shared" si="6"/>
        <v>0.30199999999999999</v>
      </c>
      <c r="N95" s="128">
        <f t="shared" si="7"/>
        <v>2.1000000000000001E-2</v>
      </c>
      <c r="O95" s="128">
        <f t="shared" si="3"/>
        <v>2.17</v>
      </c>
      <c r="P95" s="128">
        <f t="shared" si="4"/>
        <v>0.55000000000000004</v>
      </c>
      <c r="Q95" s="128">
        <f t="shared" si="5"/>
        <v>9.6000000000000002E-2</v>
      </c>
    </row>
    <row r="96" spans="1:18" ht="27" customHeight="1" x14ac:dyDescent="0.2">
      <c r="A96" s="46" t="s">
        <v>70</v>
      </c>
      <c r="B96" s="30">
        <v>30382</v>
      </c>
      <c r="C96" s="240">
        <v>0</v>
      </c>
      <c r="D96" s="59">
        <v>3.3250000000000002</v>
      </c>
      <c r="E96" s="55">
        <v>0.38600000000000001</v>
      </c>
      <c r="F96" s="65">
        <v>2.1999999999999999E-2</v>
      </c>
      <c r="G96" s="61">
        <v>2.5</v>
      </c>
      <c r="H96" s="61">
        <v>0.91</v>
      </c>
      <c r="I96" s="50">
        <v>0.128</v>
      </c>
      <c r="J96" s="74">
        <f t="shared" si="8"/>
        <v>0.91</v>
      </c>
      <c r="K96" s="2"/>
      <c r="L96" s="128">
        <f t="shared" si="2"/>
        <v>3.3250000000000002</v>
      </c>
      <c r="M96" s="128">
        <f t="shared" si="6"/>
        <v>0.38600000000000001</v>
      </c>
      <c r="N96" s="128">
        <f t="shared" si="7"/>
        <v>2.1999999999999999E-2</v>
      </c>
      <c r="O96" s="128">
        <f t="shared" si="3"/>
        <v>2.5</v>
      </c>
      <c r="P96" s="128">
        <f t="shared" si="4"/>
        <v>0.91</v>
      </c>
      <c r="Q96" s="128">
        <f t="shared" si="5"/>
        <v>0.128</v>
      </c>
    </row>
    <row r="97" spans="1:18" ht="27" customHeight="1" x14ac:dyDescent="0.2">
      <c r="A97" s="46" t="s">
        <v>71</v>
      </c>
      <c r="B97" s="30">
        <v>30383</v>
      </c>
      <c r="C97" s="240">
        <v>0</v>
      </c>
      <c r="D97" s="59">
        <v>3.46</v>
      </c>
      <c r="E97" s="55">
        <v>0.40400000000000003</v>
      </c>
      <c r="F97" s="65">
        <v>1.9E-2</v>
      </c>
      <c r="G97" s="61">
        <v>29.53</v>
      </c>
      <c r="H97" s="61">
        <v>1.1299999999999999</v>
      </c>
      <c r="I97" s="50">
        <v>0.121</v>
      </c>
      <c r="J97" s="74">
        <f t="shared" si="8"/>
        <v>1.1299999999999999</v>
      </c>
      <c r="K97" s="2"/>
      <c r="L97" s="128">
        <f t="shared" si="2"/>
        <v>3.46</v>
      </c>
      <c r="M97" s="128">
        <f t="shared" si="6"/>
        <v>0.40400000000000003</v>
      </c>
      <c r="N97" s="128">
        <f t="shared" si="7"/>
        <v>1.9E-2</v>
      </c>
      <c r="O97" s="128">
        <f t="shared" si="3"/>
        <v>29.53</v>
      </c>
      <c r="P97" s="128">
        <f t="shared" si="4"/>
        <v>1.1299999999999999</v>
      </c>
      <c r="Q97" s="128">
        <f t="shared" si="5"/>
        <v>0.121</v>
      </c>
      <c r="R97" s="128"/>
    </row>
    <row r="98" spans="1:18" ht="27" customHeight="1" x14ac:dyDescent="0.2">
      <c r="A98" s="48" t="s">
        <v>220</v>
      </c>
      <c r="B98" s="30">
        <v>30384</v>
      </c>
      <c r="C98" s="240">
        <v>8</v>
      </c>
      <c r="D98" s="50">
        <v>0.49399999999999999</v>
      </c>
      <c r="E98" s="51"/>
      <c r="F98" s="51"/>
      <c r="G98" s="51"/>
      <c r="H98" s="51"/>
      <c r="I98" s="51"/>
      <c r="J98" s="67"/>
      <c r="K98" s="2"/>
      <c r="L98" s="128">
        <f t="shared" si="2"/>
        <v>0.49399999999999999</v>
      </c>
      <c r="M98" s="128" t="str">
        <f t="shared" si="6"/>
        <v/>
      </c>
      <c r="N98" s="128" t="str">
        <f t="shared" si="7"/>
        <v/>
      </c>
      <c r="O98" s="128" t="str">
        <f t="shared" si="3"/>
        <v/>
      </c>
      <c r="P98" s="128" t="str">
        <f t="shared" si="4"/>
        <v/>
      </c>
      <c r="Q98" s="128" t="str">
        <f t="shared" si="5"/>
        <v/>
      </c>
      <c r="R98" s="128"/>
    </row>
    <row r="99" spans="1:18" ht="27" customHeight="1" x14ac:dyDescent="0.2">
      <c r="A99" s="48" t="s">
        <v>221</v>
      </c>
      <c r="B99" s="30">
        <v>30385</v>
      </c>
      <c r="C99" s="240">
        <v>1</v>
      </c>
      <c r="D99" s="50">
        <v>0.54400000000000004</v>
      </c>
      <c r="E99" s="51"/>
      <c r="F99" s="51"/>
      <c r="G99" s="51"/>
      <c r="H99" s="51"/>
      <c r="I99" s="51"/>
      <c r="J99" s="67"/>
      <c r="K99" s="2"/>
      <c r="L99" s="128">
        <f t="shared" si="2"/>
        <v>0.54400000000000004</v>
      </c>
      <c r="M99" s="128" t="str">
        <f t="shared" si="6"/>
        <v/>
      </c>
      <c r="N99" s="128" t="str">
        <f t="shared" si="7"/>
        <v/>
      </c>
      <c r="O99" s="128" t="str">
        <f t="shared" si="3"/>
        <v/>
      </c>
      <c r="P99" s="128" t="str">
        <f t="shared" si="4"/>
        <v/>
      </c>
      <c r="Q99" s="128" t="str">
        <f t="shared" si="5"/>
        <v/>
      </c>
      <c r="R99" s="128"/>
    </row>
    <row r="100" spans="1:18" ht="27" customHeight="1" x14ac:dyDescent="0.2">
      <c r="A100" s="48" t="s">
        <v>222</v>
      </c>
      <c r="B100" s="30">
        <v>30386</v>
      </c>
      <c r="C100" s="240">
        <v>1</v>
      </c>
      <c r="D100" s="50">
        <v>0.78800000000000003</v>
      </c>
      <c r="E100" s="51"/>
      <c r="F100" s="51"/>
      <c r="G100" s="51"/>
      <c r="H100" s="51"/>
      <c r="I100" s="51"/>
      <c r="J100" s="67"/>
      <c r="K100" s="2"/>
      <c r="L100" s="128">
        <f t="shared" si="2"/>
        <v>0.78800000000000003</v>
      </c>
      <c r="M100" s="128" t="str">
        <f t="shared" si="6"/>
        <v/>
      </c>
      <c r="N100" s="128" t="str">
        <f t="shared" si="7"/>
        <v/>
      </c>
      <c r="O100" s="128" t="str">
        <f t="shared" si="3"/>
        <v/>
      </c>
      <c r="P100" s="128" t="str">
        <f t="shared" si="4"/>
        <v/>
      </c>
      <c r="Q100" s="128" t="str">
        <f t="shared" si="5"/>
        <v/>
      </c>
      <c r="R100" s="128"/>
    </row>
    <row r="101" spans="1:18" ht="27" customHeight="1" x14ac:dyDescent="0.2">
      <c r="A101" s="48" t="s">
        <v>223</v>
      </c>
      <c r="B101" s="30">
        <v>30387</v>
      </c>
      <c r="C101" s="240">
        <v>1</v>
      </c>
      <c r="D101" s="50">
        <v>0.44600000000000001</v>
      </c>
      <c r="E101" s="51"/>
      <c r="F101" s="51"/>
      <c r="G101" s="51"/>
      <c r="H101" s="51"/>
      <c r="I101" s="51"/>
      <c r="J101" s="67"/>
      <c r="K101" s="2"/>
      <c r="L101" s="128">
        <f t="shared" si="2"/>
        <v>0.44600000000000001</v>
      </c>
      <c r="M101" s="128" t="str">
        <f t="shared" si="6"/>
        <v/>
      </c>
      <c r="N101" s="128" t="str">
        <f t="shared" si="7"/>
        <v/>
      </c>
      <c r="O101" s="128" t="str">
        <f t="shared" si="3"/>
        <v/>
      </c>
      <c r="P101" s="128" t="str">
        <f t="shared" si="4"/>
        <v/>
      </c>
      <c r="Q101" s="128" t="str">
        <f t="shared" si="5"/>
        <v/>
      </c>
      <c r="R101" s="128"/>
    </row>
    <row r="102" spans="1:18" ht="27" customHeight="1" x14ac:dyDescent="0.2">
      <c r="A102" s="46" t="s">
        <v>72</v>
      </c>
      <c r="B102" s="30">
        <v>30388</v>
      </c>
      <c r="C102" s="240">
        <v>0</v>
      </c>
      <c r="D102" s="72">
        <v>7.1319999999999997</v>
      </c>
      <c r="E102" s="58">
        <v>0.51600000000000001</v>
      </c>
      <c r="F102" s="65">
        <v>0.18</v>
      </c>
      <c r="G102" s="51"/>
      <c r="H102" s="51"/>
      <c r="I102" s="51"/>
      <c r="J102" s="66"/>
      <c r="K102" s="2"/>
      <c r="L102" s="128">
        <f t="shared" si="2"/>
        <v>7.1319999999999997</v>
      </c>
      <c r="M102" s="128">
        <f t="shared" si="6"/>
        <v>0.51600000000000001</v>
      </c>
      <c r="N102" s="128">
        <f t="shared" si="7"/>
        <v>0.18</v>
      </c>
      <c r="O102" s="128" t="str">
        <f t="shared" si="3"/>
        <v/>
      </c>
      <c r="P102" s="128" t="str">
        <f t="shared" si="4"/>
        <v/>
      </c>
      <c r="Q102" s="128" t="str">
        <f t="shared" si="5"/>
        <v/>
      </c>
      <c r="R102" s="128"/>
    </row>
    <row r="103" spans="1:18" ht="27" customHeight="1" x14ac:dyDescent="0.2">
      <c r="A103" s="46" t="s">
        <v>635</v>
      </c>
      <c r="B103" s="30">
        <v>30389</v>
      </c>
      <c r="C103" s="240" t="s">
        <v>623</v>
      </c>
      <c r="D103" s="50">
        <v>-0.23200000000000001</v>
      </c>
      <c r="E103" s="51"/>
      <c r="F103" s="51"/>
      <c r="G103" s="61">
        <v>0</v>
      </c>
      <c r="H103" s="51"/>
      <c r="I103" s="51"/>
      <c r="J103" s="66"/>
      <c r="K103" s="132"/>
      <c r="L103" s="128">
        <f t="shared" si="2"/>
        <v>-0.23200000000000001</v>
      </c>
      <c r="M103" s="128" t="str">
        <f t="shared" si="6"/>
        <v/>
      </c>
      <c r="N103" s="128" t="str">
        <f t="shared" si="7"/>
        <v/>
      </c>
      <c r="O103" s="128">
        <f t="shared" si="3"/>
        <v>0</v>
      </c>
      <c r="P103" s="128" t="str">
        <f t="shared" si="4"/>
        <v/>
      </c>
      <c r="Q103" s="128" t="str">
        <f t="shared" si="5"/>
        <v/>
      </c>
    </row>
    <row r="104" spans="1:18" ht="27" customHeight="1" x14ac:dyDescent="0.2">
      <c r="A104" s="46" t="s">
        <v>73</v>
      </c>
      <c r="B104" s="30">
        <v>30390</v>
      </c>
      <c r="C104" s="240">
        <v>8</v>
      </c>
      <c r="D104" s="50">
        <v>-0.251</v>
      </c>
      <c r="E104" s="68"/>
      <c r="F104" s="51"/>
      <c r="G104" s="61">
        <v>0</v>
      </c>
      <c r="H104" s="51"/>
      <c r="I104" s="51"/>
      <c r="J104" s="28"/>
      <c r="K104" s="132"/>
      <c r="L104" s="128">
        <f t="shared" si="2"/>
        <v>-0.251</v>
      </c>
      <c r="M104" s="128" t="str">
        <f t="shared" si="6"/>
        <v/>
      </c>
      <c r="N104" s="128" t="str">
        <f t="shared" si="7"/>
        <v/>
      </c>
      <c r="O104" s="128">
        <f t="shared" si="3"/>
        <v>0</v>
      </c>
      <c r="P104" s="128" t="str">
        <f t="shared" si="4"/>
        <v/>
      </c>
      <c r="Q104" s="128" t="str">
        <f t="shared" si="5"/>
        <v/>
      </c>
    </row>
    <row r="105" spans="1:18" ht="27" customHeight="1" x14ac:dyDescent="0.2">
      <c r="A105" s="46" t="s">
        <v>74</v>
      </c>
      <c r="B105" s="30">
        <v>30391</v>
      </c>
      <c r="C105" s="240">
        <v>0</v>
      </c>
      <c r="D105" s="50">
        <v>-0.23200000000000001</v>
      </c>
      <c r="E105" s="51"/>
      <c r="F105" s="51"/>
      <c r="G105" s="61">
        <v>0</v>
      </c>
      <c r="H105" s="51"/>
      <c r="I105" s="50">
        <v>7.5999999999999998E-2</v>
      </c>
      <c r="J105" s="66"/>
      <c r="K105" s="2"/>
      <c r="L105" s="128">
        <f t="shared" si="2"/>
        <v>-0.23200000000000001</v>
      </c>
      <c r="M105" s="128" t="str">
        <f t="shared" si="6"/>
        <v/>
      </c>
      <c r="N105" s="128" t="str">
        <f t="shared" si="7"/>
        <v/>
      </c>
      <c r="O105" s="128">
        <f t="shared" si="3"/>
        <v>0</v>
      </c>
      <c r="P105" s="128" t="str">
        <f t="shared" si="4"/>
        <v/>
      </c>
      <c r="Q105" s="128">
        <f t="shared" si="5"/>
        <v>7.5999999999999998E-2</v>
      </c>
    </row>
    <row r="106" spans="1:18" ht="27" customHeight="1" x14ac:dyDescent="0.2">
      <c r="A106" s="46" t="s">
        <v>75</v>
      </c>
      <c r="B106" s="30">
        <v>30392</v>
      </c>
      <c r="C106" s="240">
        <v>0</v>
      </c>
      <c r="D106" s="59">
        <v>-1.8149999999999999</v>
      </c>
      <c r="E106" s="60">
        <v>-0.191</v>
      </c>
      <c r="F106" s="65">
        <v>-2.9000000000000001E-2</v>
      </c>
      <c r="G106" s="61">
        <v>0</v>
      </c>
      <c r="H106" s="51"/>
      <c r="I106" s="50">
        <v>7.5999999999999998E-2</v>
      </c>
      <c r="J106" s="66"/>
      <c r="K106" s="132"/>
      <c r="L106" s="128">
        <f t="shared" si="2"/>
        <v>-1.8149999999999999</v>
      </c>
      <c r="M106" s="128">
        <f t="shared" si="6"/>
        <v>-0.191</v>
      </c>
      <c r="N106" s="128">
        <f t="shared" si="7"/>
        <v>-2.9000000000000001E-2</v>
      </c>
      <c r="O106" s="128">
        <f t="shared" si="3"/>
        <v>0</v>
      </c>
      <c r="P106" s="128" t="str">
        <f t="shared" si="4"/>
        <v/>
      </c>
      <c r="Q106" s="128">
        <f t="shared" si="5"/>
        <v>7.5999999999999998E-2</v>
      </c>
    </row>
    <row r="107" spans="1:18" ht="27" customHeight="1" x14ac:dyDescent="0.2">
      <c r="A107" s="46" t="s">
        <v>76</v>
      </c>
      <c r="B107" s="30">
        <v>30393</v>
      </c>
      <c r="C107" s="240">
        <v>0</v>
      </c>
      <c r="D107" s="50">
        <v>-0.251</v>
      </c>
      <c r="E107" s="51"/>
      <c r="F107" s="51"/>
      <c r="G107" s="61">
        <v>0</v>
      </c>
      <c r="H107" s="51"/>
      <c r="I107" s="50">
        <v>7.9000000000000001E-2</v>
      </c>
      <c r="J107" s="66"/>
      <c r="K107" s="132"/>
      <c r="L107" s="128">
        <f t="shared" si="2"/>
        <v>-0.251</v>
      </c>
      <c r="M107" s="128" t="str">
        <f t="shared" si="6"/>
        <v/>
      </c>
      <c r="N107" s="128" t="str">
        <f t="shared" si="7"/>
        <v/>
      </c>
      <c r="O107" s="128">
        <f t="shared" si="3"/>
        <v>0</v>
      </c>
      <c r="P107" s="128" t="str">
        <f t="shared" si="4"/>
        <v/>
      </c>
      <c r="Q107" s="128">
        <f t="shared" si="5"/>
        <v>7.9000000000000001E-2</v>
      </c>
    </row>
    <row r="108" spans="1:18" ht="27" customHeight="1" x14ac:dyDescent="0.2">
      <c r="A108" s="46" t="s">
        <v>77</v>
      </c>
      <c r="B108" s="30">
        <v>30394</v>
      </c>
      <c r="C108" s="240">
        <v>0</v>
      </c>
      <c r="D108" s="59">
        <v>-1.9850000000000001</v>
      </c>
      <c r="E108" s="55">
        <v>-0.20599999999999999</v>
      </c>
      <c r="F108" s="65">
        <v>-3.1E-2</v>
      </c>
      <c r="G108" s="61">
        <v>0</v>
      </c>
      <c r="H108" s="51"/>
      <c r="I108" s="50">
        <v>7.9000000000000001E-2</v>
      </c>
      <c r="J108" s="66"/>
      <c r="K108" s="2"/>
      <c r="L108" s="128">
        <f t="shared" si="2"/>
        <v>-1.9850000000000001</v>
      </c>
      <c r="M108" s="128">
        <f t="shared" si="6"/>
        <v>-0.20599999999999999</v>
      </c>
      <c r="N108" s="128">
        <f t="shared" si="7"/>
        <v>-3.1E-2</v>
      </c>
      <c r="O108" s="128">
        <f t="shared" si="3"/>
        <v>0</v>
      </c>
      <c r="P108" s="128" t="str">
        <f t="shared" si="4"/>
        <v/>
      </c>
      <c r="Q108" s="128">
        <f t="shared" si="5"/>
        <v>7.9000000000000001E-2</v>
      </c>
    </row>
    <row r="109" spans="1:18" ht="27" customHeight="1" x14ac:dyDescent="0.2">
      <c r="A109" s="46" t="s">
        <v>78</v>
      </c>
      <c r="B109" s="30">
        <v>30395</v>
      </c>
      <c r="C109" s="240">
        <v>0</v>
      </c>
      <c r="D109" s="50">
        <v>-0.38300000000000001</v>
      </c>
      <c r="E109" s="51"/>
      <c r="F109" s="51"/>
      <c r="G109" s="61">
        <v>31.16</v>
      </c>
      <c r="H109" s="51"/>
      <c r="I109" s="50">
        <v>0.14199999999999999</v>
      </c>
      <c r="J109" s="66"/>
      <c r="K109" s="2"/>
      <c r="L109" s="128">
        <f t="shared" si="2"/>
        <v>-0.38300000000000001</v>
      </c>
      <c r="M109" s="128" t="str">
        <f t="shared" si="6"/>
        <v/>
      </c>
      <c r="N109" s="128" t="str">
        <f t="shared" si="7"/>
        <v/>
      </c>
      <c r="O109" s="128">
        <f t="shared" si="3"/>
        <v>31.16</v>
      </c>
      <c r="P109" s="128" t="str">
        <f t="shared" si="4"/>
        <v/>
      </c>
      <c r="Q109" s="128">
        <f t="shared" si="5"/>
        <v>0.14199999999999999</v>
      </c>
    </row>
    <row r="110" spans="1:18" ht="27" customHeight="1" x14ac:dyDescent="0.2">
      <c r="A110" s="46" t="s">
        <v>79</v>
      </c>
      <c r="B110" s="30">
        <v>30396</v>
      </c>
      <c r="C110" s="240">
        <v>0</v>
      </c>
      <c r="D110" s="59">
        <v>-3.1339999999999999</v>
      </c>
      <c r="E110" s="55">
        <v>-0.3</v>
      </c>
      <c r="F110" s="65">
        <v>-4.1000000000000002E-2</v>
      </c>
      <c r="G110" s="61">
        <v>31.16</v>
      </c>
      <c r="H110" s="51"/>
      <c r="I110" s="50">
        <v>0.14199999999999999</v>
      </c>
      <c r="J110" s="66"/>
      <c r="K110" s="2"/>
      <c r="L110" s="128">
        <f t="shared" si="2"/>
        <v>-3.1339999999999999</v>
      </c>
      <c r="M110" s="128">
        <f t="shared" si="6"/>
        <v>-0.3</v>
      </c>
      <c r="N110" s="128">
        <f t="shared" si="7"/>
        <v>-4.1000000000000002E-2</v>
      </c>
      <c r="O110" s="128">
        <f t="shared" si="3"/>
        <v>31.16</v>
      </c>
      <c r="P110" s="128" t="str">
        <f t="shared" si="4"/>
        <v/>
      </c>
      <c r="Q110" s="128">
        <f t="shared" si="5"/>
        <v>0.14199999999999999</v>
      </c>
    </row>
    <row r="111" spans="1:18" ht="27" customHeight="1" x14ac:dyDescent="0.2">
      <c r="A111" s="46" t="s">
        <v>120</v>
      </c>
      <c r="B111" s="30">
        <v>30397</v>
      </c>
      <c r="C111" s="240">
        <v>1</v>
      </c>
      <c r="D111" s="50">
        <v>0.50700000000000001</v>
      </c>
      <c r="E111" s="51"/>
      <c r="F111" s="51"/>
      <c r="G111" s="61">
        <f>0.71+1.43</f>
        <v>2.1399999999999997</v>
      </c>
      <c r="H111" s="51"/>
      <c r="I111" s="51"/>
      <c r="J111" s="66"/>
      <c r="K111" s="2"/>
      <c r="L111" s="128">
        <f t="shared" si="2"/>
        <v>0.50700000000000001</v>
      </c>
      <c r="M111" s="128" t="str">
        <f t="shared" si="6"/>
        <v/>
      </c>
      <c r="N111" s="128" t="str">
        <f t="shared" si="7"/>
        <v/>
      </c>
      <c r="O111" s="128">
        <f t="shared" si="3"/>
        <v>2.14</v>
      </c>
      <c r="P111" s="128" t="str">
        <f t="shared" si="4"/>
        <v/>
      </c>
      <c r="Q111" s="128" t="str">
        <f t="shared" si="5"/>
        <v/>
      </c>
    </row>
    <row r="112" spans="1:18" ht="27" customHeight="1" x14ac:dyDescent="0.2">
      <c r="A112" s="46" t="s">
        <v>121</v>
      </c>
      <c r="B112" s="30">
        <v>30398</v>
      </c>
      <c r="C112" s="240">
        <v>2</v>
      </c>
      <c r="D112" s="50">
        <v>0.54900000000000004</v>
      </c>
      <c r="E112" s="50">
        <v>3.2000000000000001E-2</v>
      </c>
      <c r="F112" s="51"/>
      <c r="G112" s="61">
        <f>0.71+1.43</f>
        <v>2.1399999999999997</v>
      </c>
      <c r="H112" s="51"/>
      <c r="I112" s="51"/>
      <c r="J112" s="66"/>
      <c r="K112" s="2"/>
      <c r="L112" s="128">
        <f t="shared" si="2"/>
        <v>0.54900000000000004</v>
      </c>
      <c r="M112" s="128">
        <f t="shared" si="6"/>
        <v>3.2000000000000001E-2</v>
      </c>
      <c r="N112" s="128" t="str">
        <f t="shared" si="7"/>
        <v/>
      </c>
      <c r="O112" s="128">
        <f t="shared" si="3"/>
        <v>2.14</v>
      </c>
      <c r="P112" s="128" t="str">
        <f t="shared" si="4"/>
        <v/>
      </c>
      <c r="Q112" s="128" t="str">
        <f t="shared" si="5"/>
        <v/>
      </c>
      <c r="R112" s="128"/>
    </row>
    <row r="113" spans="1:18" ht="27" customHeight="1" x14ac:dyDescent="0.2">
      <c r="A113" s="46" t="s">
        <v>122</v>
      </c>
      <c r="B113" s="30">
        <v>30399</v>
      </c>
      <c r="C113" s="240">
        <v>2</v>
      </c>
      <c r="D113" s="50">
        <v>5.3999999999999999E-2</v>
      </c>
      <c r="E113" s="51"/>
      <c r="F113" s="51"/>
      <c r="G113" s="51"/>
      <c r="H113" s="51"/>
      <c r="I113" s="51"/>
      <c r="J113" s="66"/>
      <c r="K113" s="2"/>
      <c r="L113" s="128">
        <f t="shared" si="2"/>
        <v>5.3999999999999999E-2</v>
      </c>
      <c r="M113" s="128" t="str">
        <f t="shared" si="6"/>
        <v/>
      </c>
      <c r="N113" s="128" t="str">
        <f t="shared" si="7"/>
        <v/>
      </c>
      <c r="O113" s="128" t="str">
        <f t="shared" si="3"/>
        <v/>
      </c>
      <c r="P113" s="128" t="str">
        <f t="shared" si="4"/>
        <v/>
      </c>
      <c r="Q113" s="128" t="str">
        <f t="shared" si="5"/>
        <v/>
      </c>
      <c r="R113" s="128"/>
    </row>
    <row r="114" spans="1:18" ht="27" customHeight="1" x14ac:dyDescent="0.2">
      <c r="A114" s="46" t="s">
        <v>123</v>
      </c>
      <c r="B114" s="30">
        <v>30400</v>
      </c>
      <c r="C114" s="240">
        <v>3</v>
      </c>
      <c r="D114" s="50">
        <v>0.36799999999999999</v>
      </c>
      <c r="E114" s="51"/>
      <c r="F114" s="51"/>
      <c r="G114" s="61">
        <v>1.2</v>
      </c>
      <c r="H114" s="51"/>
      <c r="I114" s="51"/>
      <c r="J114" s="66"/>
      <c r="K114" s="2"/>
      <c r="L114" s="128">
        <f t="shared" si="2"/>
        <v>0.36799999999999999</v>
      </c>
      <c r="M114" s="128" t="str">
        <f t="shared" si="6"/>
        <v/>
      </c>
      <c r="N114" s="128" t="str">
        <f t="shared" si="7"/>
        <v/>
      </c>
      <c r="O114" s="128">
        <f t="shared" si="3"/>
        <v>1.2</v>
      </c>
      <c r="P114" s="128" t="str">
        <f t="shared" si="4"/>
        <v/>
      </c>
      <c r="Q114" s="128" t="str">
        <f t="shared" si="5"/>
        <v/>
      </c>
      <c r="R114" s="128"/>
    </row>
    <row r="115" spans="1:18" ht="27" customHeight="1" x14ac:dyDescent="0.2">
      <c r="A115" s="46" t="s">
        <v>124</v>
      </c>
      <c r="B115" s="30">
        <v>30401</v>
      </c>
      <c r="C115" s="240">
        <v>4</v>
      </c>
      <c r="D115" s="50">
        <v>0.497</v>
      </c>
      <c r="E115" s="50">
        <v>4.2999999999999997E-2</v>
      </c>
      <c r="F115" s="51"/>
      <c r="G115" s="61">
        <v>1.2</v>
      </c>
      <c r="H115" s="51"/>
      <c r="I115" s="51"/>
      <c r="J115" s="66"/>
      <c r="K115" s="2"/>
      <c r="L115" s="128">
        <f t="shared" si="2"/>
        <v>0.497</v>
      </c>
      <c r="M115" s="128">
        <f t="shared" si="6"/>
        <v>4.2999999999999997E-2</v>
      </c>
      <c r="N115" s="128" t="str">
        <f t="shared" si="7"/>
        <v/>
      </c>
      <c r="O115" s="128">
        <f t="shared" si="3"/>
        <v>1.2</v>
      </c>
      <c r="P115" s="128" t="str">
        <f t="shared" si="4"/>
        <v/>
      </c>
      <c r="Q115" s="128" t="str">
        <f t="shared" si="5"/>
        <v/>
      </c>
    </row>
    <row r="116" spans="1:18" ht="27" customHeight="1" x14ac:dyDescent="0.2">
      <c r="A116" s="46" t="s">
        <v>125</v>
      </c>
      <c r="B116" s="30">
        <v>30402</v>
      </c>
      <c r="C116" s="240">
        <v>4</v>
      </c>
      <c r="D116" s="50">
        <v>5.5E-2</v>
      </c>
      <c r="E116" s="51"/>
      <c r="F116" s="51"/>
      <c r="G116" s="51"/>
      <c r="H116" s="51"/>
      <c r="I116" s="51"/>
      <c r="J116" s="66"/>
      <c r="K116" s="2"/>
      <c r="L116" s="128">
        <f t="shared" si="2"/>
        <v>5.5E-2</v>
      </c>
      <c r="M116" s="128" t="str">
        <f t="shared" si="6"/>
        <v/>
      </c>
      <c r="N116" s="128" t="str">
        <f t="shared" si="7"/>
        <v/>
      </c>
      <c r="O116" s="128" t="str">
        <f t="shared" si="3"/>
        <v/>
      </c>
      <c r="P116" s="128" t="str">
        <f t="shared" si="4"/>
        <v/>
      </c>
      <c r="Q116" s="128" t="str">
        <f t="shared" si="5"/>
        <v/>
      </c>
    </row>
    <row r="117" spans="1:18" ht="27" customHeight="1" x14ac:dyDescent="0.2">
      <c r="A117" s="46" t="s">
        <v>126</v>
      </c>
      <c r="B117" s="30">
        <v>30403</v>
      </c>
      <c r="C117" s="240" t="s">
        <v>20</v>
      </c>
      <c r="D117" s="50">
        <v>0.45100000000000001</v>
      </c>
      <c r="E117" s="50">
        <v>2.3E-2</v>
      </c>
      <c r="F117" s="51"/>
      <c r="G117" s="61">
        <v>6.57</v>
      </c>
      <c r="H117" s="51"/>
      <c r="I117" s="51"/>
      <c r="J117" s="66"/>
      <c r="K117" s="2"/>
      <c r="L117" s="128">
        <f t="shared" si="2"/>
        <v>0.45100000000000001</v>
      </c>
      <c r="M117" s="128">
        <f t="shared" si="6"/>
        <v>2.3E-2</v>
      </c>
      <c r="N117" s="128" t="str">
        <f t="shared" si="7"/>
        <v/>
      </c>
      <c r="O117" s="128">
        <f t="shared" si="3"/>
        <v>6.57</v>
      </c>
      <c r="P117" s="128" t="str">
        <f t="shared" si="4"/>
        <v/>
      </c>
      <c r="Q117" s="128" t="str">
        <f t="shared" si="5"/>
        <v/>
      </c>
    </row>
    <row r="118" spans="1:18" ht="27" customHeight="1" x14ac:dyDescent="0.2">
      <c r="A118" s="46" t="s">
        <v>127</v>
      </c>
      <c r="B118" s="30">
        <v>30404</v>
      </c>
      <c r="C118" s="240" t="s">
        <v>20</v>
      </c>
      <c r="D118" s="50">
        <v>0.65800000000000003</v>
      </c>
      <c r="E118" s="50">
        <v>3.1E-2</v>
      </c>
      <c r="F118" s="51"/>
      <c r="G118" s="61">
        <v>7.55</v>
      </c>
      <c r="H118" s="51"/>
      <c r="I118" s="51"/>
      <c r="J118" s="66"/>
      <c r="K118" s="2"/>
      <c r="L118" s="128">
        <f t="shared" si="2"/>
        <v>0.65800000000000003</v>
      </c>
      <c r="M118" s="128">
        <f t="shared" si="6"/>
        <v>3.1E-2</v>
      </c>
      <c r="N118" s="128" t="str">
        <f t="shared" si="7"/>
        <v/>
      </c>
      <c r="O118" s="128">
        <f t="shared" si="3"/>
        <v>7.55</v>
      </c>
      <c r="P118" s="128" t="str">
        <f t="shared" si="4"/>
        <v/>
      </c>
      <c r="Q118" s="128" t="str">
        <f t="shared" si="5"/>
        <v/>
      </c>
    </row>
    <row r="119" spans="1:18" ht="27" customHeight="1" x14ac:dyDescent="0.2">
      <c r="A119" s="46" t="s">
        <v>128</v>
      </c>
      <c r="B119" s="30">
        <v>30405</v>
      </c>
      <c r="C119" s="240" t="s">
        <v>20</v>
      </c>
      <c r="D119" s="50">
        <v>0.67</v>
      </c>
      <c r="E119" s="50">
        <v>0.02</v>
      </c>
      <c r="F119" s="51"/>
      <c r="G119" s="61">
        <v>49.31</v>
      </c>
      <c r="H119" s="51"/>
      <c r="I119" s="51"/>
      <c r="J119" s="66"/>
      <c r="K119" s="2"/>
      <c r="L119" s="128">
        <f t="shared" si="2"/>
        <v>0.67</v>
      </c>
      <c r="M119" s="128">
        <f t="shared" si="6"/>
        <v>0.02</v>
      </c>
      <c r="N119" s="128" t="str">
        <f t="shared" si="7"/>
        <v/>
      </c>
      <c r="O119" s="128">
        <f t="shared" si="3"/>
        <v>49.31</v>
      </c>
      <c r="P119" s="128" t="str">
        <f t="shared" si="4"/>
        <v/>
      </c>
      <c r="Q119" s="128" t="str">
        <f t="shared" si="5"/>
        <v/>
      </c>
    </row>
    <row r="120" spans="1:18" ht="27" customHeight="1" x14ac:dyDescent="0.2">
      <c r="A120" s="46" t="s">
        <v>636</v>
      </c>
      <c r="B120" s="30">
        <v>30406</v>
      </c>
      <c r="C120" s="240">
        <v>0</v>
      </c>
      <c r="D120" s="59">
        <v>2.8759999999999999</v>
      </c>
      <c r="E120" s="55">
        <v>0.33900000000000002</v>
      </c>
      <c r="F120" s="65">
        <v>2.5999999999999999E-2</v>
      </c>
      <c r="G120" s="61">
        <f>0.71+1.43</f>
        <v>2.1399999999999997</v>
      </c>
      <c r="H120" s="51"/>
      <c r="I120" s="51"/>
      <c r="J120" s="66"/>
      <c r="K120" s="2"/>
      <c r="L120" s="128">
        <f t="shared" si="2"/>
        <v>2.8759999999999999</v>
      </c>
      <c r="M120" s="128">
        <f t="shared" si="6"/>
        <v>0.33900000000000002</v>
      </c>
      <c r="N120" s="128">
        <f t="shared" si="7"/>
        <v>2.5999999999999999E-2</v>
      </c>
      <c r="O120" s="128">
        <f t="shared" si="3"/>
        <v>2.14</v>
      </c>
      <c r="P120" s="128" t="str">
        <f t="shared" si="4"/>
        <v/>
      </c>
      <c r="Q120" s="128" t="str">
        <f t="shared" si="5"/>
        <v/>
      </c>
    </row>
    <row r="121" spans="1:18" ht="27" customHeight="1" x14ac:dyDescent="0.2">
      <c r="A121" s="46" t="s">
        <v>637</v>
      </c>
      <c r="B121" s="30">
        <v>30407</v>
      </c>
      <c r="C121" s="240">
        <v>0</v>
      </c>
      <c r="D121" s="59">
        <v>2.629</v>
      </c>
      <c r="E121" s="55">
        <v>0.309</v>
      </c>
      <c r="F121" s="65">
        <v>2.3E-2</v>
      </c>
      <c r="G121" s="61">
        <v>1.2</v>
      </c>
      <c r="H121" s="51"/>
      <c r="I121" s="51"/>
      <c r="J121" s="66"/>
      <c r="K121" s="2"/>
      <c r="L121" s="128">
        <f t="shared" si="2"/>
        <v>2.629</v>
      </c>
      <c r="M121" s="128">
        <f t="shared" si="6"/>
        <v>0.309</v>
      </c>
      <c r="N121" s="128">
        <f t="shared" si="7"/>
        <v>2.3E-2</v>
      </c>
      <c r="O121" s="128">
        <f t="shared" si="3"/>
        <v>1.2</v>
      </c>
      <c r="P121" s="128" t="str">
        <f t="shared" si="4"/>
        <v/>
      </c>
      <c r="Q121" s="128" t="str">
        <f t="shared" si="5"/>
        <v/>
      </c>
    </row>
    <row r="122" spans="1:18" ht="27" customHeight="1" x14ac:dyDescent="0.2">
      <c r="A122" s="46" t="s">
        <v>129</v>
      </c>
      <c r="B122" s="30">
        <v>30408</v>
      </c>
      <c r="C122" s="240">
        <v>0</v>
      </c>
      <c r="D122" s="59">
        <v>2.1589999999999998</v>
      </c>
      <c r="E122" s="55">
        <v>0.253</v>
      </c>
      <c r="F122" s="65">
        <v>1.7000000000000001E-2</v>
      </c>
      <c r="G122" s="61">
        <v>1.82</v>
      </c>
      <c r="H122" s="61">
        <v>0.46</v>
      </c>
      <c r="I122" s="50">
        <v>8.1000000000000003E-2</v>
      </c>
      <c r="J122" s="74">
        <f t="shared" si="8"/>
        <v>0.46</v>
      </c>
      <c r="K122" s="2"/>
      <c r="L122" s="128">
        <f t="shared" ref="L122:L185" si="9">IF(D122&lt;&gt;"",ROUND(D122,3),"")</f>
        <v>2.1589999999999998</v>
      </c>
      <c r="M122" s="128">
        <f t="shared" si="6"/>
        <v>0.253</v>
      </c>
      <c r="N122" s="128">
        <f t="shared" si="7"/>
        <v>1.7000000000000001E-2</v>
      </c>
      <c r="O122" s="128">
        <f t="shared" ref="O122:O185" si="10">IF(G122&lt;&gt;"",ROUND(G122,2),"")</f>
        <v>1.82</v>
      </c>
      <c r="P122" s="128">
        <f t="shared" ref="P122:P185" si="11">IF(H122&lt;&gt;"",ROUND(H122,2),"")</f>
        <v>0.46</v>
      </c>
      <c r="Q122" s="128">
        <f t="shared" ref="Q122:Q185" si="12">IF(I122&lt;&gt;"",ROUND(I122,3),"")</f>
        <v>8.1000000000000003E-2</v>
      </c>
      <c r="R122" s="128"/>
    </row>
    <row r="123" spans="1:18" ht="27" customHeight="1" x14ac:dyDescent="0.2">
      <c r="A123" s="46" t="s">
        <v>130</v>
      </c>
      <c r="B123" s="30">
        <v>30409</v>
      </c>
      <c r="C123" s="240">
        <v>0</v>
      </c>
      <c r="D123" s="59">
        <v>2.786</v>
      </c>
      <c r="E123" s="55">
        <v>0.32400000000000001</v>
      </c>
      <c r="F123" s="65">
        <v>1.7999999999999999E-2</v>
      </c>
      <c r="G123" s="61">
        <v>2.1</v>
      </c>
      <c r="H123" s="61">
        <v>0.77</v>
      </c>
      <c r="I123" s="50">
        <v>0.107</v>
      </c>
      <c r="J123" s="74">
        <f t="shared" si="8"/>
        <v>0.77</v>
      </c>
      <c r="K123" s="2"/>
      <c r="L123" s="128">
        <f t="shared" si="9"/>
        <v>2.786</v>
      </c>
      <c r="M123" s="128">
        <f t="shared" si="6"/>
        <v>0.32400000000000001</v>
      </c>
      <c r="N123" s="128">
        <f t="shared" si="7"/>
        <v>1.7999999999999999E-2</v>
      </c>
      <c r="O123" s="128">
        <f t="shared" si="10"/>
        <v>2.1</v>
      </c>
      <c r="P123" s="128">
        <f t="shared" si="11"/>
        <v>0.77</v>
      </c>
      <c r="Q123" s="128">
        <f t="shared" si="12"/>
        <v>0.107</v>
      </c>
      <c r="R123" s="128"/>
    </row>
    <row r="124" spans="1:18" ht="27" customHeight="1" x14ac:dyDescent="0.2">
      <c r="A124" s="49" t="s">
        <v>131</v>
      </c>
      <c r="B124" s="30">
        <v>30410</v>
      </c>
      <c r="C124" s="240">
        <v>0</v>
      </c>
      <c r="D124" s="59">
        <v>2.899</v>
      </c>
      <c r="E124" s="55">
        <v>0.33800000000000002</v>
      </c>
      <c r="F124" s="65">
        <v>1.6E-2</v>
      </c>
      <c r="G124" s="61">
        <v>24.74</v>
      </c>
      <c r="H124" s="61">
        <v>0.95</v>
      </c>
      <c r="I124" s="50">
        <v>0.10199999999999999</v>
      </c>
      <c r="J124" s="74">
        <f t="shared" si="8"/>
        <v>0.95</v>
      </c>
      <c r="K124" s="2"/>
      <c r="L124" s="128">
        <f t="shared" si="9"/>
        <v>2.899</v>
      </c>
      <c r="M124" s="128">
        <f t="shared" si="6"/>
        <v>0.33800000000000002</v>
      </c>
      <c r="N124" s="128">
        <f t="shared" si="7"/>
        <v>1.6E-2</v>
      </c>
      <c r="O124" s="128">
        <f t="shared" si="10"/>
        <v>24.74</v>
      </c>
      <c r="P124" s="128">
        <f t="shared" si="11"/>
        <v>0.95</v>
      </c>
      <c r="Q124" s="128">
        <f t="shared" si="12"/>
        <v>0.10199999999999999</v>
      </c>
      <c r="R124" s="128"/>
    </row>
    <row r="125" spans="1:18" ht="27" customHeight="1" x14ac:dyDescent="0.2">
      <c r="A125" s="48" t="s">
        <v>224</v>
      </c>
      <c r="B125" s="30">
        <v>30411</v>
      </c>
      <c r="C125" s="240">
        <v>8</v>
      </c>
      <c r="D125" s="50">
        <v>0.41399999999999998</v>
      </c>
      <c r="E125" s="51"/>
      <c r="F125" s="51"/>
      <c r="G125" s="51"/>
      <c r="H125" s="51"/>
      <c r="I125" s="51"/>
      <c r="J125" s="67"/>
      <c r="K125" s="2"/>
      <c r="L125" s="128">
        <f t="shared" si="9"/>
        <v>0.41399999999999998</v>
      </c>
      <c r="M125" s="128" t="str">
        <f t="shared" si="6"/>
        <v/>
      </c>
      <c r="N125" s="128" t="str">
        <f t="shared" si="7"/>
        <v/>
      </c>
      <c r="O125" s="128" t="str">
        <f t="shared" si="10"/>
        <v/>
      </c>
      <c r="P125" s="128" t="str">
        <f t="shared" si="11"/>
        <v/>
      </c>
      <c r="Q125" s="128" t="str">
        <f t="shared" si="12"/>
        <v/>
      </c>
      <c r="R125" s="128"/>
    </row>
    <row r="126" spans="1:18" ht="27" customHeight="1" x14ac:dyDescent="0.2">
      <c r="A126" s="48" t="s">
        <v>225</v>
      </c>
      <c r="B126" s="30">
        <v>30412</v>
      </c>
      <c r="C126" s="240">
        <v>1</v>
      </c>
      <c r="D126" s="50">
        <v>0.45600000000000002</v>
      </c>
      <c r="E126" s="51"/>
      <c r="F126" s="51"/>
      <c r="G126" s="51"/>
      <c r="H126" s="51"/>
      <c r="I126" s="51"/>
      <c r="J126" s="67"/>
      <c r="K126" s="2"/>
      <c r="L126" s="128">
        <f t="shared" si="9"/>
        <v>0.45600000000000002</v>
      </c>
      <c r="M126" s="128" t="str">
        <f t="shared" si="6"/>
        <v/>
      </c>
      <c r="N126" s="128" t="str">
        <f t="shared" si="7"/>
        <v/>
      </c>
      <c r="O126" s="128" t="str">
        <f t="shared" si="10"/>
        <v/>
      </c>
      <c r="P126" s="128" t="str">
        <f t="shared" si="11"/>
        <v/>
      </c>
      <c r="Q126" s="128" t="str">
        <f t="shared" si="12"/>
        <v/>
      </c>
      <c r="R126" s="128"/>
    </row>
    <row r="127" spans="1:18" ht="27" customHeight="1" x14ac:dyDescent="0.2">
      <c r="A127" s="48" t="s">
        <v>226</v>
      </c>
      <c r="B127" s="30">
        <v>30413</v>
      </c>
      <c r="C127" s="240">
        <v>1</v>
      </c>
      <c r="D127" s="50">
        <v>0.66</v>
      </c>
      <c r="E127" s="51"/>
      <c r="F127" s="51"/>
      <c r="G127" s="51"/>
      <c r="H127" s="51"/>
      <c r="I127" s="51"/>
      <c r="J127" s="67"/>
      <c r="K127" s="2"/>
      <c r="L127" s="128">
        <f t="shared" si="9"/>
        <v>0.66</v>
      </c>
      <c r="M127" s="128" t="str">
        <f t="shared" si="6"/>
        <v/>
      </c>
      <c r="N127" s="128" t="str">
        <f t="shared" si="7"/>
        <v/>
      </c>
      <c r="O127" s="128" t="str">
        <f t="shared" si="10"/>
        <v/>
      </c>
      <c r="P127" s="128" t="str">
        <f t="shared" si="11"/>
        <v/>
      </c>
      <c r="Q127" s="128" t="str">
        <f t="shared" si="12"/>
        <v/>
      </c>
      <c r="R127" s="128"/>
    </row>
    <row r="128" spans="1:18" ht="27" customHeight="1" x14ac:dyDescent="0.2">
      <c r="A128" s="48" t="s">
        <v>227</v>
      </c>
      <c r="B128" s="30">
        <v>30414</v>
      </c>
      <c r="C128" s="240">
        <v>1</v>
      </c>
      <c r="D128" s="50">
        <v>0.374</v>
      </c>
      <c r="E128" s="51"/>
      <c r="F128" s="51"/>
      <c r="G128" s="51"/>
      <c r="H128" s="51"/>
      <c r="I128" s="51"/>
      <c r="J128" s="67"/>
      <c r="K128" s="132"/>
      <c r="L128" s="128">
        <f t="shared" si="9"/>
        <v>0.374</v>
      </c>
      <c r="M128" s="128" t="str">
        <f t="shared" si="6"/>
        <v/>
      </c>
      <c r="N128" s="128" t="str">
        <f t="shared" si="7"/>
        <v/>
      </c>
      <c r="O128" s="128" t="str">
        <f t="shared" si="10"/>
        <v/>
      </c>
      <c r="P128" s="128" t="str">
        <f t="shared" si="11"/>
        <v/>
      </c>
      <c r="Q128" s="128" t="str">
        <f t="shared" si="12"/>
        <v/>
      </c>
    </row>
    <row r="129" spans="1:18" ht="27" customHeight="1" x14ac:dyDescent="0.2">
      <c r="A129" s="46" t="s">
        <v>132</v>
      </c>
      <c r="B129" s="30">
        <v>30415</v>
      </c>
      <c r="C129" s="240">
        <v>0</v>
      </c>
      <c r="D129" s="72">
        <v>5.976</v>
      </c>
      <c r="E129" s="58">
        <v>0.433</v>
      </c>
      <c r="F129" s="65">
        <v>0.151</v>
      </c>
      <c r="G129" s="51"/>
      <c r="H129" s="51"/>
      <c r="I129" s="51"/>
      <c r="J129" s="66"/>
      <c r="K129" s="132"/>
      <c r="L129" s="128">
        <f t="shared" si="9"/>
        <v>5.976</v>
      </c>
      <c r="M129" s="128">
        <f t="shared" si="6"/>
        <v>0.433</v>
      </c>
      <c r="N129" s="128">
        <f t="shared" si="7"/>
        <v>0.151</v>
      </c>
      <c r="O129" s="128" t="str">
        <f t="shared" si="10"/>
        <v/>
      </c>
      <c r="P129" s="128" t="str">
        <f t="shared" si="11"/>
        <v/>
      </c>
      <c r="Q129" s="128" t="str">
        <f t="shared" si="12"/>
        <v/>
      </c>
    </row>
    <row r="130" spans="1:18" ht="27" customHeight="1" x14ac:dyDescent="0.2">
      <c r="A130" s="46" t="s">
        <v>638</v>
      </c>
      <c r="B130" s="30">
        <v>30416</v>
      </c>
      <c r="C130" s="240" t="s">
        <v>623</v>
      </c>
      <c r="D130" s="50">
        <v>-0.19400000000000001</v>
      </c>
      <c r="E130" s="51"/>
      <c r="F130" s="51"/>
      <c r="G130" s="61">
        <v>0</v>
      </c>
      <c r="H130" s="51"/>
      <c r="I130" s="51"/>
      <c r="J130" s="66"/>
      <c r="K130" s="2"/>
      <c r="L130" s="128">
        <f t="shared" si="9"/>
        <v>-0.19400000000000001</v>
      </c>
      <c r="M130" s="128" t="str">
        <f t="shared" si="6"/>
        <v/>
      </c>
      <c r="N130" s="128" t="str">
        <f t="shared" si="7"/>
        <v/>
      </c>
      <c r="O130" s="128">
        <f t="shared" si="10"/>
        <v>0</v>
      </c>
      <c r="P130" s="128" t="str">
        <f t="shared" si="11"/>
        <v/>
      </c>
      <c r="Q130" s="128" t="str">
        <f t="shared" si="12"/>
        <v/>
      </c>
    </row>
    <row r="131" spans="1:18" ht="27" customHeight="1" x14ac:dyDescent="0.2">
      <c r="A131" s="46" t="s">
        <v>133</v>
      </c>
      <c r="B131" s="30">
        <v>30417</v>
      </c>
      <c r="C131" s="240">
        <v>8</v>
      </c>
      <c r="D131" s="50">
        <v>-0.21099999999999999</v>
      </c>
      <c r="E131" s="51"/>
      <c r="F131" s="51"/>
      <c r="G131" s="61">
        <v>0</v>
      </c>
      <c r="H131" s="51"/>
      <c r="I131" s="51"/>
      <c r="J131" s="28"/>
      <c r="K131" s="132"/>
      <c r="L131" s="128">
        <f t="shared" si="9"/>
        <v>-0.21099999999999999</v>
      </c>
      <c r="M131" s="128" t="str">
        <f t="shared" si="6"/>
        <v/>
      </c>
      <c r="N131" s="128" t="str">
        <f t="shared" si="7"/>
        <v/>
      </c>
      <c r="O131" s="128">
        <f t="shared" si="10"/>
        <v>0</v>
      </c>
      <c r="P131" s="128" t="str">
        <f t="shared" si="11"/>
        <v/>
      </c>
      <c r="Q131" s="128" t="str">
        <f t="shared" si="12"/>
        <v/>
      </c>
    </row>
    <row r="132" spans="1:18" ht="27" customHeight="1" x14ac:dyDescent="0.2">
      <c r="A132" s="46" t="s">
        <v>134</v>
      </c>
      <c r="B132" s="30">
        <v>30418</v>
      </c>
      <c r="C132" s="240">
        <v>0</v>
      </c>
      <c r="D132" s="50">
        <v>-0.19400000000000001</v>
      </c>
      <c r="E132" s="51"/>
      <c r="F132" s="51"/>
      <c r="G132" s="61">
        <v>0</v>
      </c>
      <c r="H132" s="51"/>
      <c r="I132" s="50">
        <v>6.4000000000000001E-2</v>
      </c>
      <c r="J132" s="28"/>
      <c r="K132" s="132"/>
      <c r="L132" s="128">
        <f t="shared" si="9"/>
        <v>-0.19400000000000001</v>
      </c>
      <c r="M132" s="128" t="str">
        <f t="shared" si="6"/>
        <v/>
      </c>
      <c r="N132" s="128" t="str">
        <f t="shared" si="7"/>
        <v/>
      </c>
      <c r="O132" s="128">
        <f t="shared" si="10"/>
        <v>0</v>
      </c>
      <c r="P132" s="128" t="str">
        <f t="shared" si="11"/>
        <v/>
      </c>
      <c r="Q132" s="128">
        <f t="shared" si="12"/>
        <v>6.4000000000000001E-2</v>
      </c>
    </row>
    <row r="133" spans="1:18" ht="27" customHeight="1" x14ac:dyDescent="0.2">
      <c r="A133" s="46" t="s">
        <v>135</v>
      </c>
      <c r="B133" s="30">
        <v>30419</v>
      </c>
      <c r="C133" s="240">
        <v>0</v>
      </c>
      <c r="D133" s="59">
        <v>-1.52</v>
      </c>
      <c r="E133" s="60">
        <v>-0.16</v>
      </c>
      <c r="F133" s="65">
        <v>-2.5000000000000001E-2</v>
      </c>
      <c r="G133" s="61">
        <v>0</v>
      </c>
      <c r="H133" s="51"/>
      <c r="I133" s="50">
        <v>6.4000000000000001E-2</v>
      </c>
      <c r="J133" s="28"/>
      <c r="K133" s="2"/>
      <c r="L133" s="128">
        <f t="shared" si="9"/>
        <v>-1.52</v>
      </c>
      <c r="M133" s="128">
        <f t="shared" si="6"/>
        <v>-0.16</v>
      </c>
      <c r="N133" s="128">
        <f t="shared" si="7"/>
        <v>-2.5000000000000001E-2</v>
      </c>
      <c r="O133" s="128">
        <f t="shared" si="10"/>
        <v>0</v>
      </c>
      <c r="P133" s="128" t="str">
        <f t="shared" si="11"/>
        <v/>
      </c>
      <c r="Q133" s="128">
        <f t="shared" si="12"/>
        <v>6.4000000000000001E-2</v>
      </c>
    </row>
    <row r="134" spans="1:18" ht="27" customHeight="1" x14ac:dyDescent="0.2">
      <c r="A134" s="46" t="s">
        <v>136</v>
      </c>
      <c r="B134" s="30">
        <v>30420</v>
      </c>
      <c r="C134" s="240">
        <v>0</v>
      </c>
      <c r="D134" s="50">
        <v>-0.21099999999999999</v>
      </c>
      <c r="E134" s="51"/>
      <c r="F134" s="51"/>
      <c r="G134" s="61">
        <v>0</v>
      </c>
      <c r="H134" s="51"/>
      <c r="I134" s="50">
        <v>6.6000000000000003E-2</v>
      </c>
      <c r="J134" s="28"/>
      <c r="K134" s="2"/>
      <c r="L134" s="128">
        <f t="shared" si="9"/>
        <v>-0.21099999999999999</v>
      </c>
      <c r="M134" s="128" t="str">
        <f t="shared" si="6"/>
        <v/>
      </c>
      <c r="N134" s="128" t="str">
        <f t="shared" si="7"/>
        <v/>
      </c>
      <c r="O134" s="128">
        <f t="shared" si="10"/>
        <v>0</v>
      </c>
      <c r="P134" s="128" t="str">
        <f t="shared" si="11"/>
        <v/>
      </c>
      <c r="Q134" s="128">
        <f t="shared" si="12"/>
        <v>6.6000000000000003E-2</v>
      </c>
    </row>
    <row r="135" spans="1:18" ht="27" customHeight="1" x14ac:dyDescent="0.2">
      <c r="A135" s="46" t="s">
        <v>137</v>
      </c>
      <c r="B135" s="30">
        <v>30421</v>
      </c>
      <c r="C135" s="240">
        <v>0</v>
      </c>
      <c r="D135" s="59">
        <v>-1.663</v>
      </c>
      <c r="E135" s="55">
        <v>-0.17199999999999999</v>
      </c>
      <c r="F135" s="65">
        <v>-2.5999999999999999E-2</v>
      </c>
      <c r="G135" s="61">
        <v>0</v>
      </c>
      <c r="H135" s="51"/>
      <c r="I135" s="50">
        <v>6.6000000000000003E-2</v>
      </c>
      <c r="J135" s="28"/>
      <c r="K135" s="2"/>
      <c r="L135" s="128">
        <f t="shared" si="9"/>
        <v>-1.663</v>
      </c>
      <c r="M135" s="128">
        <f t="shared" si="6"/>
        <v>-0.17199999999999999</v>
      </c>
      <c r="N135" s="128">
        <f t="shared" si="7"/>
        <v>-2.5999999999999999E-2</v>
      </c>
      <c r="O135" s="128">
        <f t="shared" si="10"/>
        <v>0</v>
      </c>
      <c r="P135" s="128" t="str">
        <f t="shared" si="11"/>
        <v/>
      </c>
      <c r="Q135" s="128">
        <f t="shared" si="12"/>
        <v>6.6000000000000003E-2</v>
      </c>
    </row>
    <row r="136" spans="1:18" ht="27" customHeight="1" x14ac:dyDescent="0.2">
      <c r="A136" s="46" t="s">
        <v>138</v>
      </c>
      <c r="B136" s="30">
        <v>30422</v>
      </c>
      <c r="C136" s="240">
        <v>0</v>
      </c>
      <c r="D136" s="50">
        <v>-0.32100000000000001</v>
      </c>
      <c r="E136" s="51"/>
      <c r="F136" s="51"/>
      <c r="G136" s="61">
        <v>26.11</v>
      </c>
      <c r="H136" s="51"/>
      <c r="I136" s="50">
        <v>0.11899999999999999</v>
      </c>
      <c r="J136" s="28"/>
      <c r="K136" s="2"/>
      <c r="L136" s="128">
        <f t="shared" si="9"/>
        <v>-0.32100000000000001</v>
      </c>
      <c r="M136" s="128" t="str">
        <f t="shared" si="6"/>
        <v/>
      </c>
      <c r="N136" s="128" t="str">
        <f t="shared" si="7"/>
        <v/>
      </c>
      <c r="O136" s="128">
        <f t="shared" si="10"/>
        <v>26.11</v>
      </c>
      <c r="P136" s="128" t="str">
        <f t="shared" si="11"/>
        <v/>
      </c>
      <c r="Q136" s="128">
        <f t="shared" si="12"/>
        <v>0.11899999999999999</v>
      </c>
    </row>
    <row r="137" spans="1:18" ht="27" customHeight="1" x14ac:dyDescent="0.2">
      <c r="A137" s="46" t="s">
        <v>139</v>
      </c>
      <c r="B137" s="30">
        <v>30423</v>
      </c>
      <c r="C137" s="240">
        <v>0</v>
      </c>
      <c r="D137" s="59">
        <v>-2.6259999999999999</v>
      </c>
      <c r="E137" s="55">
        <v>-0.251</v>
      </c>
      <c r="F137" s="65">
        <v>-3.5000000000000003E-2</v>
      </c>
      <c r="G137" s="61">
        <v>26.11</v>
      </c>
      <c r="H137" s="51"/>
      <c r="I137" s="50">
        <v>0.11899999999999999</v>
      </c>
      <c r="J137" s="28"/>
      <c r="K137" s="2"/>
      <c r="L137" s="128">
        <f t="shared" si="9"/>
        <v>-2.6259999999999999</v>
      </c>
      <c r="M137" s="128">
        <f t="shared" ref="M137:M191" si="13">IF(E137&lt;&gt;"",ROUND(E137,3),"")</f>
        <v>-0.251</v>
      </c>
      <c r="N137" s="128">
        <f t="shared" ref="N137:N191" si="14">IF(F137&lt;&gt;"",ROUND(F137,3),"")</f>
        <v>-3.5000000000000003E-2</v>
      </c>
      <c r="O137" s="128">
        <f t="shared" si="10"/>
        <v>26.11</v>
      </c>
      <c r="P137" s="128" t="str">
        <f t="shared" si="11"/>
        <v/>
      </c>
      <c r="Q137" s="128">
        <f t="shared" si="12"/>
        <v>0.11899999999999999</v>
      </c>
      <c r="R137" s="128"/>
    </row>
    <row r="138" spans="1:18" ht="27" customHeight="1" x14ac:dyDescent="0.2">
      <c r="A138" s="46" t="s">
        <v>140</v>
      </c>
      <c r="B138" s="30">
        <v>30424</v>
      </c>
      <c r="C138" s="240">
        <v>1</v>
      </c>
      <c r="D138" s="50">
        <v>0.28599999999999998</v>
      </c>
      <c r="E138" s="51"/>
      <c r="F138" s="51"/>
      <c r="G138" s="61">
        <f>0.4+1.43</f>
        <v>1.83</v>
      </c>
      <c r="H138" s="51"/>
      <c r="I138" s="51"/>
      <c r="J138" s="66"/>
      <c r="K138" s="2"/>
      <c r="L138" s="128">
        <f t="shared" si="9"/>
        <v>0.28599999999999998</v>
      </c>
      <c r="M138" s="128" t="str">
        <f t="shared" si="13"/>
        <v/>
      </c>
      <c r="N138" s="128" t="str">
        <f t="shared" si="14"/>
        <v/>
      </c>
      <c r="O138" s="128">
        <f t="shared" si="10"/>
        <v>1.83</v>
      </c>
      <c r="P138" s="128" t="str">
        <f t="shared" si="11"/>
        <v/>
      </c>
      <c r="Q138" s="128" t="str">
        <f t="shared" si="12"/>
        <v/>
      </c>
      <c r="R138" s="128"/>
    </row>
    <row r="139" spans="1:18" ht="27" customHeight="1" x14ac:dyDescent="0.2">
      <c r="A139" s="46" t="s">
        <v>141</v>
      </c>
      <c r="B139" s="30">
        <v>30425</v>
      </c>
      <c r="C139" s="240">
        <v>2</v>
      </c>
      <c r="D139" s="50">
        <v>0.311</v>
      </c>
      <c r="E139" s="50">
        <v>1.7999999999999999E-2</v>
      </c>
      <c r="F139" s="51"/>
      <c r="G139" s="61">
        <f>0.4+1.43</f>
        <v>1.83</v>
      </c>
      <c r="H139" s="51"/>
      <c r="I139" s="51"/>
      <c r="J139" s="66"/>
      <c r="K139" s="2"/>
      <c r="L139" s="128">
        <f t="shared" si="9"/>
        <v>0.311</v>
      </c>
      <c r="M139" s="128">
        <f t="shared" si="13"/>
        <v>1.7999999999999999E-2</v>
      </c>
      <c r="N139" s="128" t="str">
        <f t="shared" si="14"/>
        <v/>
      </c>
      <c r="O139" s="128">
        <f t="shared" si="10"/>
        <v>1.83</v>
      </c>
      <c r="P139" s="128" t="str">
        <f t="shared" si="11"/>
        <v/>
      </c>
      <c r="Q139" s="128" t="str">
        <f t="shared" si="12"/>
        <v/>
      </c>
      <c r="R139" s="128"/>
    </row>
    <row r="140" spans="1:18" ht="27" customHeight="1" x14ac:dyDescent="0.2">
      <c r="A140" s="46" t="s">
        <v>142</v>
      </c>
      <c r="B140" s="30">
        <v>30426</v>
      </c>
      <c r="C140" s="240">
        <v>2</v>
      </c>
      <c r="D140" s="50">
        <v>0.03</v>
      </c>
      <c r="E140" s="51"/>
      <c r="F140" s="51"/>
      <c r="G140" s="62"/>
      <c r="H140" s="51"/>
      <c r="I140" s="51"/>
      <c r="J140" s="66"/>
      <c r="K140" s="2"/>
      <c r="L140" s="128">
        <f t="shared" si="9"/>
        <v>0.03</v>
      </c>
      <c r="M140" s="128" t="str">
        <f t="shared" si="13"/>
        <v/>
      </c>
      <c r="N140" s="128" t="str">
        <f t="shared" si="14"/>
        <v/>
      </c>
      <c r="O140" s="128" t="str">
        <f t="shared" si="10"/>
        <v/>
      </c>
      <c r="P140" s="128" t="str">
        <f t="shared" si="11"/>
        <v/>
      </c>
      <c r="Q140" s="128" t="str">
        <f t="shared" si="12"/>
        <v/>
      </c>
    </row>
    <row r="141" spans="1:18" ht="27" customHeight="1" x14ac:dyDescent="0.2">
      <c r="A141" s="46" t="s">
        <v>143</v>
      </c>
      <c r="B141" s="30">
        <v>30427</v>
      </c>
      <c r="C141" s="240">
        <v>3</v>
      </c>
      <c r="D141" s="50">
        <v>0.20799999999999999</v>
      </c>
      <c r="E141" s="51"/>
      <c r="F141" s="51"/>
      <c r="G141" s="61">
        <v>0.68</v>
      </c>
      <c r="H141" s="51"/>
      <c r="I141" s="51"/>
      <c r="J141" s="66"/>
      <c r="K141" s="2"/>
      <c r="L141" s="128">
        <f t="shared" si="9"/>
        <v>0.20799999999999999</v>
      </c>
      <c r="M141" s="128" t="str">
        <f t="shared" si="13"/>
        <v/>
      </c>
      <c r="N141" s="128" t="str">
        <f t="shared" si="14"/>
        <v/>
      </c>
      <c r="O141" s="128">
        <f t="shared" si="10"/>
        <v>0.68</v>
      </c>
      <c r="P141" s="128" t="str">
        <f t="shared" si="11"/>
        <v/>
      </c>
      <c r="Q141" s="128" t="str">
        <f t="shared" si="12"/>
        <v/>
      </c>
    </row>
    <row r="142" spans="1:18" ht="27" customHeight="1" x14ac:dyDescent="0.2">
      <c r="A142" s="46" t="s">
        <v>144</v>
      </c>
      <c r="B142" s="30">
        <v>30428</v>
      </c>
      <c r="C142" s="240">
        <v>4</v>
      </c>
      <c r="D142" s="50">
        <v>0.28100000000000003</v>
      </c>
      <c r="E142" s="50">
        <v>2.4E-2</v>
      </c>
      <c r="F142" s="51"/>
      <c r="G142" s="61">
        <v>0.68</v>
      </c>
      <c r="H142" s="51"/>
      <c r="I142" s="51"/>
      <c r="J142" s="66"/>
      <c r="K142" s="2"/>
      <c r="L142" s="128">
        <f t="shared" si="9"/>
        <v>0.28100000000000003</v>
      </c>
      <c r="M142" s="128">
        <f t="shared" si="13"/>
        <v>2.4E-2</v>
      </c>
      <c r="N142" s="128" t="str">
        <f t="shared" si="14"/>
        <v/>
      </c>
      <c r="O142" s="128">
        <f t="shared" si="10"/>
        <v>0.68</v>
      </c>
      <c r="P142" s="128" t="str">
        <f t="shared" si="11"/>
        <v/>
      </c>
      <c r="Q142" s="128" t="str">
        <f t="shared" si="12"/>
        <v/>
      </c>
    </row>
    <row r="143" spans="1:18" ht="27" customHeight="1" x14ac:dyDescent="0.2">
      <c r="A143" s="46" t="s">
        <v>145</v>
      </c>
      <c r="B143" s="30">
        <v>30429</v>
      </c>
      <c r="C143" s="240">
        <v>4</v>
      </c>
      <c r="D143" s="50">
        <v>3.1E-2</v>
      </c>
      <c r="E143" s="51"/>
      <c r="F143" s="51"/>
      <c r="G143" s="62"/>
      <c r="H143" s="51"/>
      <c r="I143" s="51"/>
      <c r="J143" s="66"/>
      <c r="K143" s="2"/>
      <c r="L143" s="128">
        <f t="shared" si="9"/>
        <v>3.1E-2</v>
      </c>
      <c r="M143" s="128" t="str">
        <f t="shared" si="13"/>
        <v/>
      </c>
      <c r="N143" s="128" t="str">
        <f t="shared" si="14"/>
        <v/>
      </c>
      <c r="O143" s="128" t="str">
        <f t="shared" si="10"/>
        <v/>
      </c>
      <c r="P143" s="128" t="str">
        <f t="shared" si="11"/>
        <v/>
      </c>
      <c r="Q143" s="128" t="str">
        <f t="shared" si="12"/>
        <v/>
      </c>
    </row>
    <row r="144" spans="1:18" ht="27" customHeight="1" x14ac:dyDescent="0.2">
      <c r="A144" s="46" t="s">
        <v>146</v>
      </c>
      <c r="B144" s="30">
        <v>30430</v>
      </c>
      <c r="C144" s="240" t="s">
        <v>20</v>
      </c>
      <c r="D144" s="50">
        <v>0.255</v>
      </c>
      <c r="E144" s="50">
        <v>1.2999999999999999E-2</v>
      </c>
      <c r="F144" s="51"/>
      <c r="G144" s="61">
        <v>3.72</v>
      </c>
      <c r="H144" s="51"/>
      <c r="I144" s="51"/>
      <c r="J144" s="66"/>
      <c r="K144" s="2"/>
      <c r="L144" s="128">
        <f t="shared" si="9"/>
        <v>0.255</v>
      </c>
      <c r="M144" s="128">
        <f t="shared" si="13"/>
        <v>1.2999999999999999E-2</v>
      </c>
      <c r="N144" s="128" t="str">
        <f t="shared" si="14"/>
        <v/>
      </c>
      <c r="O144" s="128">
        <f t="shared" si="10"/>
        <v>3.72</v>
      </c>
      <c r="P144" s="128" t="str">
        <f t="shared" si="11"/>
        <v/>
      </c>
      <c r="Q144" s="128" t="str">
        <f t="shared" si="12"/>
        <v/>
      </c>
    </row>
    <row r="145" spans="1:18" ht="27" customHeight="1" x14ac:dyDescent="0.2">
      <c r="A145" s="46" t="s">
        <v>147</v>
      </c>
      <c r="B145" s="30">
        <v>30431</v>
      </c>
      <c r="C145" s="240" t="s">
        <v>20</v>
      </c>
      <c r="D145" s="50">
        <v>0.372</v>
      </c>
      <c r="E145" s="50">
        <v>1.7000000000000001E-2</v>
      </c>
      <c r="F145" s="51"/>
      <c r="G145" s="61">
        <v>4.26</v>
      </c>
      <c r="H145" s="51"/>
      <c r="I145" s="51"/>
      <c r="J145" s="64"/>
      <c r="K145" s="2"/>
      <c r="L145" s="128">
        <f t="shared" si="9"/>
        <v>0.372</v>
      </c>
      <c r="M145" s="128">
        <f t="shared" si="13"/>
        <v>1.7000000000000001E-2</v>
      </c>
      <c r="N145" s="128" t="str">
        <f t="shared" si="14"/>
        <v/>
      </c>
      <c r="O145" s="128">
        <f t="shared" si="10"/>
        <v>4.26</v>
      </c>
      <c r="P145" s="128" t="str">
        <f t="shared" si="11"/>
        <v/>
      </c>
      <c r="Q145" s="128" t="str">
        <f t="shared" si="12"/>
        <v/>
      </c>
    </row>
    <row r="146" spans="1:18" ht="27" customHeight="1" x14ac:dyDescent="0.2">
      <c r="A146" s="46" t="s">
        <v>148</v>
      </c>
      <c r="B146" s="30">
        <v>30432</v>
      </c>
      <c r="C146" s="240" t="s">
        <v>20</v>
      </c>
      <c r="D146" s="50">
        <v>0.379</v>
      </c>
      <c r="E146" s="50">
        <v>1.0999999999999999E-2</v>
      </c>
      <c r="F146" s="51"/>
      <c r="G146" s="61">
        <v>27.87</v>
      </c>
      <c r="H146" s="51"/>
      <c r="I146" s="51"/>
      <c r="J146" s="64"/>
      <c r="K146" s="2"/>
      <c r="L146" s="128">
        <f t="shared" si="9"/>
        <v>0.379</v>
      </c>
      <c r="M146" s="128">
        <f t="shared" si="13"/>
        <v>1.0999999999999999E-2</v>
      </c>
      <c r="N146" s="128" t="str">
        <f t="shared" si="14"/>
        <v/>
      </c>
      <c r="O146" s="128">
        <f t="shared" si="10"/>
        <v>27.87</v>
      </c>
      <c r="P146" s="128" t="str">
        <f t="shared" si="11"/>
        <v/>
      </c>
      <c r="Q146" s="128" t="str">
        <f t="shared" si="12"/>
        <v/>
      </c>
    </row>
    <row r="147" spans="1:18" ht="27" customHeight="1" x14ac:dyDescent="0.2">
      <c r="A147" s="46" t="s">
        <v>639</v>
      </c>
      <c r="B147" s="30">
        <v>30433</v>
      </c>
      <c r="C147" s="240">
        <v>0</v>
      </c>
      <c r="D147" s="59">
        <v>1.6259999999999999</v>
      </c>
      <c r="E147" s="55">
        <v>0.192</v>
      </c>
      <c r="F147" s="65">
        <v>1.4E-2</v>
      </c>
      <c r="G147" s="61">
        <f>0.4+1.43</f>
        <v>1.83</v>
      </c>
      <c r="H147" s="51"/>
      <c r="I147" s="51"/>
      <c r="J147" s="64"/>
      <c r="K147" s="2"/>
      <c r="L147" s="128">
        <f t="shared" si="9"/>
        <v>1.6259999999999999</v>
      </c>
      <c r="M147" s="128">
        <f t="shared" si="13"/>
        <v>0.192</v>
      </c>
      <c r="N147" s="128">
        <f t="shared" si="14"/>
        <v>1.4E-2</v>
      </c>
      <c r="O147" s="128">
        <f t="shared" si="10"/>
        <v>1.83</v>
      </c>
      <c r="P147" s="128" t="str">
        <f t="shared" si="11"/>
        <v/>
      </c>
      <c r="Q147" s="128" t="str">
        <f t="shared" si="12"/>
        <v/>
      </c>
      <c r="R147" s="128"/>
    </row>
    <row r="148" spans="1:18" ht="27" customHeight="1" x14ac:dyDescent="0.2">
      <c r="A148" s="46" t="s">
        <v>640</v>
      </c>
      <c r="B148" s="30">
        <v>30434</v>
      </c>
      <c r="C148" s="240">
        <v>0</v>
      </c>
      <c r="D148" s="59">
        <v>1.486</v>
      </c>
      <c r="E148" s="55">
        <v>0.17399999999999999</v>
      </c>
      <c r="F148" s="65">
        <v>1.2999999999999999E-2</v>
      </c>
      <c r="G148" s="61">
        <v>0.68</v>
      </c>
      <c r="H148" s="51"/>
      <c r="I148" s="51"/>
      <c r="J148" s="64"/>
      <c r="K148" s="2"/>
      <c r="L148" s="128">
        <f t="shared" si="9"/>
        <v>1.486</v>
      </c>
      <c r="M148" s="128">
        <f t="shared" si="13"/>
        <v>0.17399999999999999</v>
      </c>
      <c r="N148" s="128">
        <f t="shared" si="14"/>
        <v>1.2999999999999999E-2</v>
      </c>
      <c r="O148" s="128">
        <f t="shared" si="10"/>
        <v>0.68</v>
      </c>
      <c r="P148" s="128" t="str">
        <f t="shared" si="11"/>
        <v/>
      </c>
      <c r="Q148" s="128" t="str">
        <f t="shared" si="12"/>
        <v/>
      </c>
      <c r="R148" s="128"/>
    </row>
    <row r="149" spans="1:18" ht="27" customHeight="1" x14ac:dyDescent="0.2">
      <c r="A149" s="46" t="s">
        <v>149</v>
      </c>
      <c r="B149" s="30">
        <v>30435</v>
      </c>
      <c r="C149" s="240">
        <v>0</v>
      </c>
      <c r="D149" s="59">
        <v>1.22</v>
      </c>
      <c r="E149" s="55">
        <v>0.14299999999999999</v>
      </c>
      <c r="F149" s="65">
        <v>0.01</v>
      </c>
      <c r="G149" s="61">
        <v>1.03</v>
      </c>
      <c r="H149" s="61">
        <v>0.26</v>
      </c>
      <c r="I149" s="50">
        <v>4.5999999999999999E-2</v>
      </c>
      <c r="J149" s="74">
        <f t="shared" ref="J149:J178" si="15">H149</f>
        <v>0.26</v>
      </c>
      <c r="K149" s="2"/>
      <c r="L149" s="128">
        <f t="shared" si="9"/>
        <v>1.22</v>
      </c>
      <c r="M149" s="128">
        <f t="shared" si="13"/>
        <v>0.14299999999999999</v>
      </c>
      <c r="N149" s="128">
        <f t="shared" si="14"/>
        <v>0.01</v>
      </c>
      <c r="O149" s="128">
        <f t="shared" si="10"/>
        <v>1.03</v>
      </c>
      <c r="P149" s="128">
        <f t="shared" si="11"/>
        <v>0.26</v>
      </c>
      <c r="Q149" s="128">
        <f t="shared" si="12"/>
        <v>4.5999999999999999E-2</v>
      </c>
      <c r="R149" s="128"/>
    </row>
    <row r="150" spans="1:18" ht="27" customHeight="1" x14ac:dyDescent="0.2">
      <c r="A150" s="46" t="s">
        <v>150</v>
      </c>
      <c r="B150" s="30">
        <v>30436</v>
      </c>
      <c r="C150" s="240">
        <v>0</v>
      </c>
      <c r="D150" s="59">
        <v>1.5740000000000001</v>
      </c>
      <c r="E150" s="55">
        <v>0.183</v>
      </c>
      <c r="F150" s="65">
        <v>0.01</v>
      </c>
      <c r="G150" s="61">
        <v>1.19</v>
      </c>
      <c r="H150" s="61">
        <v>0.43</v>
      </c>
      <c r="I150" s="50">
        <v>6.0999999999999999E-2</v>
      </c>
      <c r="J150" s="74">
        <f t="shared" si="15"/>
        <v>0.43</v>
      </c>
      <c r="K150" s="2"/>
      <c r="L150" s="128">
        <f t="shared" si="9"/>
        <v>1.5740000000000001</v>
      </c>
      <c r="M150" s="128">
        <f t="shared" si="13"/>
        <v>0.183</v>
      </c>
      <c r="N150" s="128">
        <f t="shared" si="14"/>
        <v>0.01</v>
      </c>
      <c r="O150" s="128">
        <f t="shared" si="10"/>
        <v>1.19</v>
      </c>
      <c r="P150" s="128">
        <f t="shared" si="11"/>
        <v>0.43</v>
      </c>
      <c r="Q150" s="128">
        <f t="shared" si="12"/>
        <v>6.0999999999999999E-2</v>
      </c>
      <c r="R150" s="128"/>
    </row>
    <row r="151" spans="1:18" ht="27" customHeight="1" x14ac:dyDescent="0.2">
      <c r="A151" s="46" t="s">
        <v>151</v>
      </c>
      <c r="B151" s="30">
        <v>30437</v>
      </c>
      <c r="C151" s="240">
        <v>0</v>
      </c>
      <c r="D151" s="59">
        <v>1.639</v>
      </c>
      <c r="E151" s="55">
        <v>0.191</v>
      </c>
      <c r="F151" s="65">
        <v>8.9999999999999993E-3</v>
      </c>
      <c r="G151" s="61">
        <v>13.98</v>
      </c>
      <c r="H151" s="61">
        <v>0.54</v>
      </c>
      <c r="I151" s="50">
        <v>5.7000000000000002E-2</v>
      </c>
      <c r="J151" s="74">
        <f t="shared" si="15"/>
        <v>0.54</v>
      </c>
      <c r="K151" s="2"/>
      <c r="L151" s="128">
        <f t="shared" si="9"/>
        <v>1.639</v>
      </c>
      <c r="M151" s="128">
        <f t="shared" si="13"/>
        <v>0.191</v>
      </c>
      <c r="N151" s="128">
        <f t="shared" si="14"/>
        <v>8.9999999999999993E-3</v>
      </c>
      <c r="O151" s="128">
        <f t="shared" si="10"/>
        <v>13.98</v>
      </c>
      <c r="P151" s="128">
        <f t="shared" si="11"/>
        <v>0.54</v>
      </c>
      <c r="Q151" s="128">
        <f t="shared" si="12"/>
        <v>5.7000000000000002E-2</v>
      </c>
      <c r="R151" s="128"/>
    </row>
    <row r="152" spans="1:18" ht="27" customHeight="1" x14ac:dyDescent="0.2">
      <c r="A152" s="48" t="s">
        <v>228</v>
      </c>
      <c r="B152" s="30">
        <v>30438</v>
      </c>
      <c r="C152" s="240">
        <v>8</v>
      </c>
      <c r="D152" s="50">
        <v>0.23400000000000001</v>
      </c>
      <c r="E152" s="51"/>
      <c r="F152" s="51"/>
      <c r="G152" s="51"/>
      <c r="H152" s="51"/>
      <c r="I152" s="51"/>
      <c r="J152" s="67"/>
      <c r="K152" s="2"/>
      <c r="L152" s="128">
        <f t="shared" si="9"/>
        <v>0.23400000000000001</v>
      </c>
      <c r="M152" s="128" t="str">
        <f t="shared" si="13"/>
        <v/>
      </c>
      <c r="N152" s="128" t="str">
        <f t="shared" si="14"/>
        <v/>
      </c>
      <c r="O152" s="128" t="str">
        <f t="shared" si="10"/>
        <v/>
      </c>
      <c r="P152" s="128" t="str">
        <f t="shared" si="11"/>
        <v/>
      </c>
      <c r="Q152" s="128" t="str">
        <f t="shared" si="12"/>
        <v/>
      </c>
      <c r="R152" s="128"/>
    </row>
    <row r="153" spans="1:18" ht="27" customHeight="1" x14ac:dyDescent="0.2">
      <c r="A153" s="48" t="s">
        <v>229</v>
      </c>
      <c r="B153" s="30">
        <v>30439</v>
      </c>
      <c r="C153" s="240">
        <v>1</v>
      </c>
      <c r="D153" s="50">
        <v>0.25800000000000001</v>
      </c>
      <c r="E153" s="51"/>
      <c r="F153" s="51"/>
      <c r="G153" s="51"/>
      <c r="H153" s="51"/>
      <c r="I153" s="51"/>
      <c r="J153" s="67"/>
      <c r="K153" s="132"/>
      <c r="L153" s="128">
        <f t="shared" si="9"/>
        <v>0.25800000000000001</v>
      </c>
      <c r="M153" s="128" t="str">
        <f t="shared" si="13"/>
        <v/>
      </c>
      <c r="N153" s="128" t="str">
        <f t="shared" si="14"/>
        <v/>
      </c>
      <c r="O153" s="128" t="str">
        <f t="shared" si="10"/>
        <v/>
      </c>
      <c r="P153" s="128" t="str">
        <f t="shared" si="11"/>
        <v/>
      </c>
      <c r="Q153" s="128" t="str">
        <f t="shared" si="12"/>
        <v/>
      </c>
    </row>
    <row r="154" spans="1:18" ht="27" customHeight="1" x14ac:dyDescent="0.2">
      <c r="A154" s="48" t="s">
        <v>230</v>
      </c>
      <c r="B154" s="30">
        <v>30440</v>
      </c>
      <c r="C154" s="240">
        <v>1</v>
      </c>
      <c r="D154" s="50">
        <v>0.373</v>
      </c>
      <c r="E154" s="51"/>
      <c r="F154" s="51"/>
      <c r="G154" s="51"/>
      <c r="H154" s="51"/>
      <c r="I154" s="51"/>
      <c r="J154" s="66"/>
      <c r="K154" s="132"/>
      <c r="L154" s="128">
        <f t="shared" si="9"/>
        <v>0.373</v>
      </c>
      <c r="M154" s="128" t="str">
        <f t="shared" si="13"/>
        <v/>
      </c>
      <c r="N154" s="128" t="str">
        <f t="shared" si="14"/>
        <v/>
      </c>
      <c r="O154" s="128" t="str">
        <f t="shared" si="10"/>
        <v/>
      </c>
      <c r="P154" s="128" t="str">
        <f t="shared" si="11"/>
        <v/>
      </c>
      <c r="Q154" s="128" t="str">
        <f t="shared" si="12"/>
        <v/>
      </c>
    </row>
    <row r="155" spans="1:18" ht="27" customHeight="1" x14ac:dyDescent="0.2">
      <c r="A155" s="48" t="s">
        <v>231</v>
      </c>
      <c r="B155" s="30">
        <v>30441</v>
      </c>
      <c r="C155" s="240">
        <v>1</v>
      </c>
      <c r="D155" s="50">
        <v>0.21099999999999999</v>
      </c>
      <c r="E155" s="51"/>
      <c r="F155" s="51"/>
      <c r="G155" s="51"/>
      <c r="H155" s="51"/>
      <c r="I155" s="51"/>
      <c r="J155" s="66"/>
      <c r="K155" s="2"/>
      <c r="L155" s="128">
        <f t="shared" si="9"/>
        <v>0.21099999999999999</v>
      </c>
      <c r="M155" s="128" t="str">
        <f t="shared" si="13"/>
        <v/>
      </c>
      <c r="N155" s="128" t="str">
        <f t="shared" si="14"/>
        <v/>
      </c>
      <c r="O155" s="128" t="str">
        <f t="shared" si="10"/>
        <v/>
      </c>
      <c r="P155" s="128" t="str">
        <f t="shared" si="11"/>
        <v/>
      </c>
      <c r="Q155" s="128" t="str">
        <f t="shared" si="12"/>
        <v/>
      </c>
    </row>
    <row r="156" spans="1:18" ht="27" customHeight="1" x14ac:dyDescent="0.2">
      <c r="A156" s="46" t="s">
        <v>152</v>
      </c>
      <c r="B156" s="30">
        <v>30442</v>
      </c>
      <c r="C156" s="240">
        <v>0</v>
      </c>
      <c r="D156" s="72">
        <v>3.3780000000000001</v>
      </c>
      <c r="E156" s="58">
        <v>0.245</v>
      </c>
      <c r="F156" s="65">
        <v>8.5000000000000006E-2</v>
      </c>
      <c r="G156" s="51"/>
      <c r="H156" s="51"/>
      <c r="I156" s="51"/>
      <c r="J156" s="66"/>
      <c r="K156" s="132"/>
      <c r="L156" s="128">
        <f t="shared" si="9"/>
        <v>3.3780000000000001</v>
      </c>
      <c r="M156" s="128">
        <f t="shared" si="13"/>
        <v>0.245</v>
      </c>
      <c r="N156" s="128">
        <f t="shared" si="14"/>
        <v>8.5000000000000006E-2</v>
      </c>
      <c r="O156" s="128" t="str">
        <f t="shared" si="10"/>
        <v/>
      </c>
      <c r="P156" s="128" t="str">
        <f t="shared" si="11"/>
        <v/>
      </c>
      <c r="Q156" s="128" t="str">
        <f t="shared" si="12"/>
        <v/>
      </c>
    </row>
    <row r="157" spans="1:18" ht="27" customHeight="1" x14ac:dyDescent="0.2">
      <c r="A157" s="46" t="s">
        <v>641</v>
      </c>
      <c r="B157" s="30">
        <v>30443</v>
      </c>
      <c r="C157" s="240" t="s">
        <v>623</v>
      </c>
      <c r="D157" s="50">
        <v>-0.11</v>
      </c>
      <c r="E157" s="51"/>
      <c r="F157" s="51"/>
      <c r="G157" s="61">
        <v>0</v>
      </c>
      <c r="H157" s="51"/>
      <c r="I157" s="51"/>
      <c r="J157" s="66"/>
      <c r="K157" s="132"/>
      <c r="L157" s="128">
        <f t="shared" si="9"/>
        <v>-0.11</v>
      </c>
      <c r="M157" s="128" t="str">
        <f t="shared" si="13"/>
        <v/>
      </c>
      <c r="N157" s="128" t="str">
        <f t="shared" si="14"/>
        <v/>
      </c>
      <c r="O157" s="128">
        <f t="shared" si="10"/>
        <v>0</v>
      </c>
      <c r="P157" s="128" t="str">
        <f t="shared" si="11"/>
        <v/>
      </c>
      <c r="Q157" s="128" t="str">
        <f t="shared" si="12"/>
        <v/>
      </c>
    </row>
    <row r="158" spans="1:18" ht="27" customHeight="1" x14ac:dyDescent="0.2">
      <c r="A158" s="46" t="s">
        <v>153</v>
      </c>
      <c r="B158" s="30">
        <v>30444</v>
      </c>
      <c r="C158" s="240">
        <v>8</v>
      </c>
      <c r="D158" s="50">
        <v>-0.11899999999999999</v>
      </c>
      <c r="E158" s="51"/>
      <c r="F158" s="51"/>
      <c r="G158" s="61">
        <v>0</v>
      </c>
      <c r="H158" s="51"/>
      <c r="I158" s="51"/>
      <c r="J158" s="66"/>
      <c r="K158" s="2"/>
      <c r="L158" s="128">
        <f t="shared" si="9"/>
        <v>-0.11899999999999999</v>
      </c>
      <c r="M158" s="128" t="str">
        <f t="shared" si="13"/>
        <v/>
      </c>
      <c r="N158" s="128" t="str">
        <f t="shared" si="14"/>
        <v/>
      </c>
      <c r="O158" s="128">
        <f t="shared" si="10"/>
        <v>0</v>
      </c>
      <c r="P158" s="128" t="str">
        <f t="shared" si="11"/>
        <v/>
      </c>
      <c r="Q158" s="128" t="str">
        <f t="shared" si="12"/>
        <v/>
      </c>
    </row>
    <row r="159" spans="1:18" ht="27" customHeight="1" x14ac:dyDescent="0.2">
      <c r="A159" s="46" t="s">
        <v>154</v>
      </c>
      <c r="B159" s="30">
        <v>30445</v>
      </c>
      <c r="C159" s="240">
        <v>0</v>
      </c>
      <c r="D159" s="50">
        <v>-0.11</v>
      </c>
      <c r="E159" s="51"/>
      <c r="F159" s="51"/>
      <c r="G159" s="61">
        <v>0</v>
      </c>
      <c r="H159" s="51"/>
      <c r="I159" s="50">
        <v>3.5999999999999997E-2</v>
      </c>
      <c r="J159" s="66"/>
      <c r="K159" s="2"/>
      <c r="L159" s="128">
        <f t="shared" si="9"/>
        <v>-0.11</v>
      </c>
      <c r="M159" s="128" t="str">
        <f t="shared" si="13"/>
        <v/>
      </c>
      <c r="N159" s="128" t="str">
        <f t="shared" si="14"/>
        <v/>
      </c>
      <c r="O159" s="128">
        <f t="shared" si="10"/>
        <v>0</v>
      </c>
      <c r="P159" s="128" t="str">
        <f t="shared" si="11"/>
        <v/>
      </c>
      <c r="Q159" s="128">
        <f t="shared" si="12"/>
        <v>3.5999999999999997E-2</v>
      </c>
    </row>
    <row r="160" spans="1:18" ht="27" customHeight="1" x14ac:dyDescent="0.2">
      <c r="A160" s="46" t="s">
        <v>155</v>
      </c>
      <c r="B160" s="30">
        <v>30446</v>
      </c>
      <c r="C160" s="240">
        <v>0</v>
      </c>
      <c r="D160" s="59">
        <v>-0.85899999999999999</v>
      </c>
      <c r="E160" s="55">
        <v>-0.09</v>
      </c>
      <c r="F160" s="65">
        <v>-1.4E-2</v>
      </c>
      <c r="G160" s="61">
        <v>0</v>
      </c>
      <c r="H160" s="51"/>
      <c r="I160" s="50">
        <v>3.5999999999999997E-2</v>
      </c>
      <c r="J160" s="66"/>
      <c r="K160" s="2"/>
      <c r="L160" s="128">
        <f t="shared" si="9"/>
        <v>-0.85899999999999999</v>
      </c>
      <c r="M160" s="128">
        <f t="shared" si="13"/>
        <v>-0.09</v>
      </c>
      <c r="N160" s="128">
        <f t="shared" si="14"/>
        <v>-1.4E-2</v>
      </c>
      <c r="O160" s="128">
        <f t="shared" si="10"/>
        <v>0</v>
      </c>
      <c r="P160" s="128" t="str">
        <f t="shared" si="11"/>
        <v/>
      </c>
      <c r="Q160" s="128">
        <f t="shared" si="12"/>
        <v>3.5999999999999997E-2</v>
      </c>
    </row>
    <row r="161" spans="1:18" ht="27" customHeight="1" x14ac:dyDescent="0.2">
      <c r="A161" s="46" t="s">
        <v>156</v>
      </c>
      <c r="B161" s="30">
        <v>30447</v>
      </c>
      <c r="C161" s="240">
        <v>0</v>
      </c>
      <c r="D161" s="50">
        <v>-0.11899999999999999</v>
      </c>
      <c r="E161" s="51"/>
      <c r="F161" s="51"/>
      <c r="G161" s="61">
        <v>0</v>
      </c>
      <c r="H161" s="51"/>
      <c r="I161" s="50">
        <v>3.6999999999999998E-2</v>
      </c>
      <c r="J161" s="66"/>
      <c r="K161" s="2"/>
      <c r="L161" s="128">
        <f t="shared" si="9"/>
        <v>-0.11899999999999999</v>
      </c>
      <c r="M161" s="128" t="str">
        <f t="shared" si="13"/>
        <v/>
      </c>
      <c r="N161" s="128" t="str">
        <f t="shared" si="14"/>
        <v/>
      </c>
      <c r="O161" s="128">
        <f t="shared" si="10"/>
        <v>0</v>
      </c>
      <c r="P161" s="128" t="str">
        <f t="shared" si="11"/>
        <v/>
      </c>
      <c r="Q161" s="128">
        <f t="shared" si="12"/>
        <v>3.6999999999999998E-2</v>
      </c>
    </row>
    <row r="162" spans="1:18" ht="27" customHeight="1" x14ac:dyDescent="0.2">
      <c r="A162" s="46" t="s">
        <v>157</v>
      </c>
      <c r="B162" s="30">
        <v>30448</v>
      </c>
      <c r="C162" s="240">
        <v>0</v>
      </c>
      <c r="D162" s="59">
        <v>-0.94</v>
      </c>
      <c r="E162" s="55">
        <v>-9.7000000000000003E-2</v>
      </c>
      <c r="F162" s="65">
        <v>-1.4999999999999999E-2</v>
      </c>
      <c r="G162" s="61">
        <v>0</v>
      </c>
      <c r="H162" s="51"/>
      <c r="I162" s="50">
        <v>3.6999999999999998E-2</v>
      </c>
      <c r="J162" s="66"/>
      <c r="K162" s="2"/>
      <c r="L162" s="128">
        <f t="shared" si="9"/>
        <v>-0.94</v>
      </c>
      <c r="M162" s="128">
        <f t="shared" si="13"/>
        <v>-9.7000000000000003E-2</v>
      </c>
      <c r="N162" s="128">
        <f t="shared" si="14"/>
        <v>-1.4999999999999999E-2</v>
      </c>
      <c r="O162" s="128">
        <f t="shared" si="10"/>
        <v>0</v>
      </c>
      <c r="P162" s="128" t="str">
        <f t="shared" si="11"/>
        <v/>
      </c>
      <c r="Q162" s="128">
        <f t="shared" si="12"/>
        <v>3.6999999999999998E-2</v>
      </c>
      <c r="R162" s="128"/>
    </row>
    <row r="163" spans="1:18" ht="27" customHeight="1" x14ac:dyDescent="0.2">
      <c r="A163" s="46" t="s">
        <v>158</v>
      </c>
      <c r="B163" s="30">
        <v>30449</v>
      </c>
      <c r="C163" s="240">
        <v>0</v>
      </c>
      <c r="D163" s="50">
        <v>-0.18099999999999999</v>
      </c>
      <c r="E163" s="51"/>
      <c r="F163" s="51"/>
      <c r="G163" s="61">
        <v>14.76</v>
      </c>
      <c r="H163" s="51"/>
      <c r="I163" s="50">
        <v>6.7000000000000004E-2</v>
      </c>
      <c r="J163" s="66"/>
      <c r="K163" s="2"/>
      <c r="L163" s="128">
        <f t="shared" si="9"/>
        <v>-0.18099999999999999</v>
      </c>
      <c r="M163" s="128" t="str">
        <f t="shared" si="13"/>
        <v/>
      </c>
      <c r="N163" s="128" t="str">
        <f t="shared" si="14"/>
        <v/>
      </c>
      <c r="O163" s="128">
        <f t="shared" si="10"/>
        <v>14.76</v>
      </c>
      <c r="P163" s="128" t="str">
        <f t="shared" si="11"/>
        <v/>
      </c>
      <c r="Q163" s="128">
        <f t="shared" si="12"/>
        <v>6.7000000000000004E-2</v>
      </c>
      <c r="R163" s="128"/>
    </row>
    <row r="164" spans="1:18" ht="27" customHeight="1" x14ac:dyDescent="0.2">
      <c r="A164" s="46" t="s">
        <v>159</v>
      </c>
      <c r="B164" s="30">
        <v>30450</v>
      </c>
      <c r="C164" s="240">
        <v>0</v>
      </c>
      <c r="D164" s="59">
        <v>-1.484</v>
      </c>
      <c r="E164" s="55">
        <v>-0.14199999999999999</v>
      </c>
      <c r="F164" s="65">
        <v>-0.02</v>
      </c>
      <c r="G164" s="61">
        <v>14.76</v>
      </c>
      <c r="H164" s="51"/>
      <c r="I164" s="50">
        <v>6.7000000000000004E-2</v>
      </c>
      <c r="J164" s="28"/>
      <c r="K164" s="2"/>
      <c r="L164" s="128">
        <f t="shared" si="9"/>
        <v>-1.484</v>
      </c>
      <c r="M164" s="128">
        <f t="shared" si="13"/>
        <v>-0.14199999999999999</v>
      </c>
      <c r="N164" s="128">
        <f t="shared" si="14"/>
        <v>-0.02</v>
      </c>
      <c r="O164" s="128">
        <f t="shared" si="10"/>
        <v>14.76</v>
      </c>
      <c r="P164" s="128" t="str">
        <f t="shared" si="11"/>
        <v/>
      </c>
      <c r="Q164" s="128">
        <f t="shared" si="12"/>
        <v>6.7000000000000004E-2</v>
      </c>
      <c r="R164" s="128"/>
    </row>
    <row r="165" spans="1:18" ht="27" customHeight="1" x14ac:dyDescent="0.2">
      <c r="A165" s="46" t="s">
        <v>160</v>
      </c>
      <c r="B165" s="30">
        <v>30451</v>
      </c>
      <c r="C165" s="240">
        <v>1</v>
      </c>
      <c r="D165" s="50">
        <v>8.3000000000000004E-2</v>
      </c>
      <c r="E165" s="51"/>
      <c r="F165" s="51"/>
      <c r="G165" s="61">
        <f>0.12+1.43</f>
        <v>1.5499999999999998</v>
      </c>
      <c r="H165" s="51"/>
      <c r="I165" s="51"/>
      <c r="J165" s="66"/>
      <c r="K165" s="2"/>
      <c r="L165" s="128">
        <f t="shared" si="9"/>
        <v>8.3000000000000004E-2</v>
      </c>
      <c r="M165" s="128" t="str">
        <f t="shared" si="13"/>
        <v/>
      </c>
      <c r="N165" s="128" t="str">
        <f t="shared" si="14"/>
        <v/>
      </c>
      <c r="O165" s="128">
        <f t="shared" si="10"/>
        <v>1.55</v>
      </c>
      <c r="P165" s="128" t="str">
        <f t="shared" si="11"/>
        <v/>
      </c>
      <c r="Q165" s="128" t="str">
        <f t="shared" si="12"/>
        <v/>
      </c>
    </row>
    <row r="166" spans="1:18" ht="27" customHeight="1" x14ac:dyDescent="0.2">
      <c r="A166" s="46" t="s">
        <v>161</v>
      </c>
      <c r="B166" s="30">
        <v>30452</v>
      </c>
      <c r="C166" s="240">
        <v>2</v>
      </c>
      <c r="D166" s="50">
        <v>0.09</v>
      </c>
      <c r="E166" s="50">
        <v>5.0000000000000001E-3</v>
      </c>
      <c r="F166" s="51"/>
      <c r="G166" s="61">
        <f>0.12+1.43</f>
        <v>1.5499999999999998</v>
      </c>
      <c r="H166" s="51"/>
      <c r="I166" s="51"/>
      <c r="J166" s="66"/>
      <c r="K166" s="2"/>
      <c r="L166" s="128">
        <f t="shared" si="9"/>
        <v>0.09</v>
      </c>
      <c r="M166" s="128">
        <f t="shared" si="13"/>
        <v>5.0000000000000001E-3</v>
      </c>
      <c r="N166" s="128" t="str">
        <f t="shared" si="14"/>
        <v/>
      </c>
      <c r="O166" s="128">
        <f t="shared" si="10"/>
        <v>1.55</v>
      </c>
      <c r="P166" s="128" t="str">
        <f t="shared" si="11"/>
        <v/>
      </c>
      <c r="Q166" s="128" t="str">
        <f t="shared" si="12"/>
        <v/>
      </c>
    </row>
    <row r="167" spans="1:18" ht="27" customHeight="1" x14ac:dyDescent="0.2">
      <c r="A167" s="46" t="s">
        <v>162</v>
      </c>
      <c r="B167" s="30">
        <v>30453</v>
      </c>
      <c r="C167" s="240">
        <v>2</v>
      </c>
      <c r="D167" s="50">
        <v>8.9999999999999993E-3</v>
      </c>
      <c r="E167" s="51"/>
      <c r="F167" s="51"/>
      <c r="G167" s="51"/>
      <c r="H167" s="51"/>
      <c r="I167" s="51"/>
      <c r="J167" s="66"/>
      <c r="K167" s="2"/>
      <c r="L167" s="128">
        <f t="shared" si="9"/>
        <v>8.9999999999999993E-3</v>
      </c>
      <c r="M167" s="128" t="str">
        <f t="shared" si="13"/>
        <v/>
      </c>
      <c r="N167" s="128" t="str">
        <f t="shared" si="14"/>
        <v/>
      </c>
      <c r="O167" s="128" t="str">
        <f t="shared" si="10"/>
        <v/>
      </c>
      <c r="P167" s="128" t="str">
        <f t="shared" si="11"/>
        <v/>
      </c>
      <c r="Q167" s="128" t="str">
        <f t="shared" si="12"/>
        <v/>
      </c>
    </row>
    <row r="168" spans="1:18" ht="27" customHeight="1" x14ac:dyDescent="0.2">
      <c r="A168" s="46" t="s">
        <v>163</v>
      </c>
      <c r="B168" s="30">
        <v>30454</v>
      </c>
      <c r="C168" s="240">
        <v>3</v>
      </c>
      <c r="D168" s="50">
        <v>0.06</v>
      </c>
      <c r="E168" s="51"/>
      <c r="F168" s="51"/>
      <c r="G168" s="61">
        <v>0.2</v>
      </c>
      <c r="H168" s="51"/>
      <c r="I168" s="51"/>
      <c r="J168" s="66"/>
      <c r="K168" s="2"/>
      <c r="L168" s="128">
        <f t="shared" si="9"/>
        <v>0.06</v>
      </c>
      <c r="M168" s="128" t="str">
        <f t="shared" si="13"/>
        <v/>
      </c>
      <c r="N168" s="128" t="str">
        <f t="shared" si="14"/>
        <v/>
      </c>
      <c r="O168" s="128">
        <f t="shared" si="10"/>
        <v>0.2</v>
      </c>
      <c r="P168" s="128" t="str">
        <f t="shared" si="11"/>
        <v/>
      </c>
      <c r="Q168" s="128" t="str">
        <f t="shared" si="12"/>
        <v/>
      </c>
    </row>
    <row r="169" spans="1:18" ht="27" customHeight="1" x14ac:dyDescent="0.2">
      <c r="A169" s="46" t="s">
        <v>164</v>
      </c>
      <c r="B169" s="30">
        <v>30455</v>
      </c>
      <c r="C169" s="240">
        <v>4</v>
      </c>
      <c r="D169" s="50">
        <v>8.1000000000000003E-2</v>
      </c>
      <c r="E169" s="50">
        <v>7.0000000000000001E-3</v>
      </c>
      <c r="F169" s="51"/>
      <c r="G169" s="61">
        <v>0.2</v>
      </c>
      <c r="H169" s="51"/>
      <c r="I169" s="51"/>
      <c r="J169" s="66"/>
      <c r="K169" s="2"/>
      <c r="L169" s="128">
        <f t="shared" si="9"/>
        <v>8.1000000000000003E-2</v>
      </c>
      <c r="M169" s="128">
        <f t="shared" si="13"/>
        <v>7.0000000000000001E-3</v>
      </c>
      <c r="N169" s="128" t="str">
        <f t="shared" si="14"/>
        <v/>
      </c>
      <c r="O169" s="128">
        <f t="shared" si="10"/>
        <v>0.2</v>
      </c>
      <c r="P169" s="128" t="str">
        <f t="shared" si="11"/>
        <v/>
      </c>
      <c r="Q169" s="128" t="str">
        <f t="shared" si="12"/>
        <v/>
      </c>
    </row>
    <row r="170" spans="1:18" ht="27" customHeight="1" x14ac:dyDescent="0.2">
      <c r="A170" s="46" t="s">
        <v>165</v>
      </c>
      <c r="B170" s="30">
        <v>30456</v>
      </c>
      <c r="C170" s="240">
        <v>4</v>
      </c>
      <c r="D170" s="50">
        <v>8.9999999999999993E-3</v>
      </c>
      <c r="E170" s="51"/>
      <c r="F170" s="51"/>
      <c r="G170" s="51"/>
      <c r="H170" s="51"/>
      <c r="I170" s="51"/>
      <c r="J170" s="66"/>
      <c r="K170" s="2"/>
      <c r="L170" s="128">
        <f t="shared" si="9"/>
        <v>8.9999999999999993E-3</v>
      </c>
      <c r="M170" s="128" t="str">
        <f t="shared" si="13"/>
        <v/>
      </c>
      <c r="N170" s="128" t="str">
        <f t="shared" si="14"/>
        <v/>
      </c>
      <c r="O170" s="128" t="str">
        <f t="shared" si="10"/>
        <v/>
      </c>
      <c r="P170" s="128" t="str">
        <f t="shared" si="11"/>
        <v/>
      </c>
      <c r="Q170" s="128" t="str">
        <f t="shared" si="12"/>
        <v/>
      </c>
    </row>
    <row r="171" spans="1:18" ht="27" customHeight="1" x14ac:dyDescent="0.2">
      <c r="A171" s="46" t="s">
        <v>166</v>
      </c>
      <c r="B171" s="30">
        <v>30457</v>
      </c>
      <c r="C171" s="240" t="s">
        <v>20</v>
      </c>
      <c r="D171" s="50">
        <v>7.3999999999999996E-2</v>
      </c>
      <c r="E171" s="50">
        <v>4.0000000000000001E-3</v>
      </c>
      <c r="F171" s="51"/>
      <c r="G171" s="61">
        <v>1.08</v>
      </c>
      <c r="H171" s="51"/>
      <c r="I171" s="51"/>
      <c r="J171" s="66"/>
      <c r="K171" s="2"/>
      <c r="L171" s="128">
        <f t="shared" si="9"/>
        <v>7.3999999999999996E-2</v>
      </c>
      <c r="M171" s="128">
        <f t="shared" si="13"/>
        <v>4.0000000000000001E-3</v>
      </c>
      <c r="N171" s="128" t="str">
        <f t="shared" si="14"/>
        <v/>
      </c>
      <c r="O171" s="128">
        <f t="shared" si="10"/>
        <v>1.08</v>
      </c>
      <c r="P171" s="128" t="str">
        <f t="shared" si="11"/>
        <v/>
      </c>
      <c r="Q171" s="128" t="str">
        <f t="shared" si="12"/>
        <v/>
      </c>
    </row>
    <row r="172" spans="1:18" ht="27" customHeight="1" x14ac:dyDescent="0.2">
      <c r="A172" s="46" t="s">
        <v>167</v>
      </c>
      <c r="B172" s="30">
        <v>30458</v>
      </c>
      <c r="C172" s="240" t="s">
        <v>20</v>
      </c>
      <c r="D172" s="50">
        <v>0.108</v>
      </c>
      <c r="E172" s="50">
        <v>5.0000000000000001E-3</v>
      </c>
      <c r="F172" s="51"/>
      <c r="G172" s="61">
        <v>1.24</v>
      </c>
      <c r="H172" s="51"/>
      <c r="I172" s="51"/>
      <c r="J172" s="64"/>
      <c r="K172" s="2"/>
      <c r="L172" s="128">
        <f t="shared" si="9"/>
        <v>0.108</v>
      </c>
      <c r="M172" s="128">
        <f t="shared" si="13"/>
        <v>5.0000000000000001E-3</v>
      </c>
      <c r="N172" s="128" t="str">
        <f t="shared" si="14"/>
        <v/>
      </c>
      <c r="O172" s="128">
        <f t="shared" si="10"/>
        <v>1.24</v>
      </c>
      <c r="P172" s="128" t="str">
        <f t="shared" si="11"/>
        <v/>
      </c>
      <c r="Q172" s="128" t="str">
        <f t="shared" si="12"/>
        <v/>
      </c>
      <c r="R172" s="128"/>
    </row>
    <row r="173" spans="1:18" ht="27" customHeight="1" x14ac:dyDescent="0.2">
      <c r="A173" s="46" t="s">
        <v>168</v>
      </c>
      <c r="B173" s="30">
        <v>30459</v>
      </c>
      <c r="C173" s="240" t="s">
        <v>20</v>
      </c>
      <c r="D173" s="50">
        <v>0.11</v>
      </c>
      <c r="E173" s="50">
        <v>3.0000000000000001E-3</v>
      </c>
      <c r="F173" s="51"/>
      <c r="G173" s="61">
        <v>8.07</v>
      </c>
      <c r="H173" s="51"/>
      <c r="I173" s="51"/>
      <c r="J173" s="64"/>
      <c r="K173" s="2"/>
      <c r="L173" s="128">
        <f t="shared" si="9"/>
        <v>0.11</v>
      </c>
      <c r="M173" s="128">
        <f t="shared" si="13"/>
        <v>3.0000000000000001E-3</v>
      </c>
      <c r="N173" s="128" t="str">
        <f t="shared" si="14"/>
        <v/>
      </c>
      <c r="O173" s="128">
        <f t="shared" si="10"/>
        <v>8.07</v>
      </c>
      <c r="P173" s="128" t="str">
        <f t="shared" si="11"/>
        <v/>
      </c>
      <c r="Q173" s="128" t="str">
        <f t="shared" si="12"/>
        <v/>
      </c>
      <c r="R173" s="128"/>
    </row>
    <row r="174" spans="1:18" ht="27" customHeight="1" x14ac:dyDescent="0.2">
      <c r="A174" s="46" t="s">
        <v>642</v>
      </c>
      <c r="B174" s="30">
        <v>30460</v>
      </c>
      <c r="C174" s="240">
        <v>0</v>
      </c>
      <c r="D174" s="59">
        <v>0.47099999999999997</v>
      </c>
      <c r="E174" s="55">
        <v>5.6000000000000001E-2</v>
      </c>
      <c r="F174" s="65">
        <v>4.0000000000000001E-3</v>
      </c>
      <c r="G174" s="61">
        <f>0.12+1.43</f>
        <v>1.5499999999999998</v>
      </c>
      <c r="H174" s="51"/>
      <c r="I174" s="51"/>
      <c r="J174" s="64"/>
      <c r="K174" s="2"/>
      <c r="L174" s="128">
        <f t="shared" si="9"/>
        <v>0.47099999999999997</v>
      </c>
      <c r="M174" s="128">
        <f t="shared" si="13"/>
        <v>5.6000000000000001E-2</v>
      </c>
      <c r="N174" s="128">
        <f t="shared" si="14"/>
        <v>4.0000000000000001E-3</v>
      </c>
      <c r="O174" s="128">
        <f t="shared" si="10"/>
        <v>1.55</v>
      </c>
      <c r="P174" s="128" t="str">
        <f t="shared" si="11"/>
        <v/>
      </c>
      <c r="Q174" s="128" t="str">
        <f t="shared" si="12"/>
        <v/>
      </c>
      <c r="R174" s="128"/>
    </row>
    <row r="175" spans="1:18" ht="27" customHeight="1" x14ac:dyDescent="0.2">
      <c r="A175" s="46" t="s">
        <v>643</v>
      </c>
      <c r="B175" s="30">
        <v>30461</v>
      </c>
      <c r="C175" s="240">
        <v>0</v>
      </c>
      <c r="D175" s="59">
        <v>0.43</v>
      </c>
      <c r="E175" s="55">
        <v>5.0999999999999997E-2</v>
      </c>
      <c r="F175" s="65">
        <v>4.0000000000000001E-3</v>
      </c>
      <c r="G175" s="61">
        <v>0.2</v>
      </c>
      <c r="H175" s="51"/>
      <c r="I175" s="51"/>
      <c r="J175" s="64"/>
      <c r="K175" s="2"/>
      <c r="L175" s="128">
        <f t="shared" si="9"/>
        <v>0.43</v>
      </c>
      <c r="M175" s="128">
        <f t="shared" si="13"/>
        <v>5.0999999999999997E-2</v>
      </c>
      <c r="N175" s="128">
        <f t="shared" si="14"/>
        <v>4.0000000000000001E-3</v>
      </c>
      <c r="O175" s="128">
        <f t="shared" si="10"/>
        <v>0.2</v>
      </c>
      <c r="P175" s="128" t="str">
        <f t="shared" si="11"/>
        <v/>
      </c>
      <c r="Q175" s="128" t="str">
        <f t="shared" si="12"/>
        <v/>
      </c>
      <c r="R175" s="128"/>
    </row>
    <row r="176" spans="1:18" ht="27" customHeight="1" x14ac:dyDescent="0.2">
      <c r="A176" s="46" t="s">
        <v>169</v>
      </c>
      <c r="B176" s="30">
        <v>30462</v>
      </c>
      <c r="C176" s="240">
        <v>0</v>
      </c>
      <c r="D176" s="59">
        <v>0.35399999999999998</v>
      </c>
      <c r="E176" s="55">
        <v>4.1000000000000002E-2</v>
      </c>
      <c r="F176" s="65">
        <v>3.0000000000000001E-3</v>
      </c>
      <c r="G176" s="61">
        <v>0.3</v>
      </c>
      <c r="H176" s="61">
        <v>0.08</v>
      </c>
      <c r="I176" s="50">
        <v>1.2999999999999999E-2</v>
      </c>
      <c r="J176" s="74">
        <f t="shared" si="15"/>
        <v>0.08</v>
      </c>
      <c r="K176" s="2"/>
      <c r="L176" s="128">
        <f t="shared" si="9"/>
        <v>0.35399999999999998</v>
      </c>
      <c r="M176" s="128">
        <f t="shared" si="13"/>
        <v>4.1000000000000002E-2</v>
      </c>
      <c r="N176" s="128">
        <f t="shared" si="14"/>
        <v>3.0000000000000001E-3</v>
      </c>
      <c r="O176" s="128">
        <f t="shared" si="10"/>
        <v>0.3</v>
      </c>
      <c r="P176" s="128">
        <f t="shared" si="11"/>
        <v>0.08</v>
      </c>
      <c r="Q176" s="128">
        <f t="shared" si="12"/>
        <v>1.2999999999999999E-2</v>
      </c>
      <c r="R176" s="128"/>
    </row>
    <row r="177" spans="1:18" ht="27" customHeight="1" x14ac:dyDescent="0.2">
      <c r="A177" s="46" t="s">
        <v>170</v>
      </c>
      <c r="B177" s="30">
        <v>30463</v>
      </c>
      <c r="C177" s="240">
        <v>0</v>
      </c>
      <c r="D177" s="59">
        <v>0.45600000000000002</v>
      </c>
      <c r="E177" s="55">
        <v>5.2999999999999999E-2</v>
      </c>
      <c r="F177" s="65">
        <v>3.0000000000000001E-3</v>
      </c>
      <c r="G177" s="61">
        <v>0.34</v>
      </c>
      <c r="H177" s="61">
        <v>0.13</v>
      </c>
      <c r="I177" s="50">
        <v>1.7999999999999999E-2</v>
      </c>
      <c r="J177" s="74">
        <f t="shared" si="15"/>
        <v>0.13</v>
      </c>
      <c r="K177" s="2"/>
      <c r="L177" s="128">
        <f t="shared" si="9"/>
        <v>0.45600000000000002</v>
      </c>
      <c r="M177" s="128">
        <f t="shared" si="13"/>
        <v>5.2999999999999999E-2</v>
      </c>
      <c r="N177" s="128">
        <f t="shared" si="14"/>
        <v>3.0000000000000001E-3</v>
      </c>
      <c r="O177" s="128">
        <f t="shared" si="10"/>
        <v>0.34</v>
      </c>
      <c r="P177" s="128">
        <f t="shared" si="11"/>
        <v>0.13</v>
      </c>
      <c r="Q177" s="128">
        <f t="shared" si="12"/>
        <v>1.7999999999999999E-2</v>
      </c>
      <c r="R177" s="128"/>
    </row>
    <row r="178" spans="1:18" ht="27.75" customHeight="1" x14ac:dyDescent="0.2">
      <c r="A178" s="46" t="s">
        <v>171</v>
      </c>
      <c r="B178" s="30">
        <v>30464</v>
      </c>
      <c r="C178" s="240">
        <v>0</v>
      </c>
      <c r="D178" s="59">
        <v>0.47499999999999998</v>
      </c>
      <c r="E178" s="55">
        <v>5.5E-2</v>
      </c>
      <c r="F178" s="65">
        <v>3.0000000000000001E-3</v>
      </c>
      <c r="G178" s="61">
        <v>4.05</v>
      </c>
      <c r="H178" s="61">
        <v>0.16</v>
      </c>
      <c r="I178" s="50">
        <v>1.7000000000000001E-2</v>
      </c>
      <c r="J178" s="74">
        <f t="shared" si="15"/>
        <v>0.16</v>
      </c>
      <c r="L178" s="128">
        <f t="shared" si="9"/>
        <v>0.47499999999999998</v>
      </c>
      <c r="M178" s="128">
        <f t="shared" si="13"/>
        <v>5.5E-2</v>
      </c>
      <c r="N178" s="128">
        <f t="shared" si="14"/>
        <v>3.0000000000000001E-3</v>
      </c>
      <c r="O178" s="128">
        <f t="shared" si="10"/>
        <v>4.05</v>
      </c>
      <c r="P178" s="128">
        <f t="shared" si="11"/>
        <v>0.16</v>
      </c>
      <c r="Q178" s="128">
        <f t="shared" si="12"/>
        <v>1.7000000000000001E-2</v>
      </c>
    </row>
    <row r="179" spans="1:18" ht="27.75" customHeight="1" x14ac:dyDescent="0.2">
      <c r="A179" s="48" t="s">
        <v>232</v>
      </c>
      <c r="B179" s="30">
        <v>30465</v>
      </c>
      <c r="C179" s="240">
        <v>8</v>
      </c>
      <c r="D179" s="50">
        <v>6.8000000000000005E-2</v>
      </c>
      <c r="E179" s="51"/>
      <c r="F179" s="51"/>
      <c r="G179" s="51"/>
      <c r="H179" s="51"/>
      <c r="I179" s="51"/>
      <c r="J179" s="67"/>
      <c r="L179" s="128">
        <f t="shared" si="9"/>
        <v>6.8000000000000005E-2</v>
      </c>
      <c r="M179" s="128" t="str">
        <f t="shared" si="13"/>
        <v/>
      </c>
      <c r="N179" s="128" t="str">
        <f t="shared" si="14"/>
        <v/>
      </c>
      <c r="O179" s="128" t="str">
        <f t="shared" si="10"/>
        <v/>
      </c>
      <c r="P179" s="128" t="str">
        <f t="shared" si="11"/>
        <v/>
      </c>
      <c r="Q179" s="128" t="str">
        <f t="shared" si="12"/>
        <v/>
      </c>
    </row>
    <row r="180" spans="1:18" ht="27.75" customHeight="1" x14ac:dyDescent="0.2">
      <c r="A180" s="48" t="s">
        <v>233</v>
      </c>
      <c r="B180" s="30">
        <v>30466</v>
      </c>
      <c r="C180" s="240">
        <v>1</v>
      </c>
      <c r="D180" s="50">
        <v>7.4999999999999997E-2</v>
      </c>
      <c r="E180" s="51"/>
      <c r="F180" s="51"/>
      <c r="G180" s="51"/>
      <c r="H180" s="51"/>
      <c r="I180" s="51"/>
      <c r="J180" s="67"/>
      <c r="L180" s="128">
        <f t="shared" si="9"/>
        <v>7.4999999999999997E-2</v>
      </c>
      <c r="M180" s="128" t="str">
        <f t="shared" si="13"/>
        <v/>
      </c>
      <c r="N180" s="128" t="str">
        <f t="shared" si="14"/>
        <v/>
      </c>
      <c r="O180" s="128" t="str">
        <f t="shared" si="10"/>
        <v/>
      </c>
      <c r="P180" s="128" t="str">
        <f t="shared" si="11"/>
        <v/>
      </c>
      <c r="Q180" s="128" t="str">
        <f t="shared" si="12"/>
        <v/>
      </c>
    </row>
    <row r="181" spans="1:18" ht="27.75" customHeight="1" x14ac:dyDescent="0.2">
      <c r="A181" s="48" t="s">
        <v>234</v>
      </c>
      <c r="B181" s="30">
        <v>30467</v>
      </c>
      <c r="C181" s="240">
        <v>1</v>
      </c>
      <c r="D181" s="50">
        <v>0.108</v>
      </c>
      <c r="E181" s="51"/>
      <c r="F181" s="51"/>
      <c r="G181" s="51"/>
      <c r="H181" s="51"/>
      <c r="I181" s="51"/>
      <c r="J181" s="66"/>
      <c r="L181" s="128">
        <f t="shared" si="9"/>
        <v>0.108</v>
      </c>
      <c r="M181" s="128" t="str">
        <f t="shared" si="13"/>
        <v/>
      </c>
      <c r="N181" s="128" t="str">
        <f t="shared" si="14"/>
        <v/>
      </c>
      <c r="O181" s="128" t="str">
        <f t="shared" si="10"/>
        <v/>
      </c>
      <c r="P181" s="128" t="str">
        <f t="shared" si="11"/>
        <v/>
      </c>
      <c r="Q181" s="128" t="str">
        <f t="shared" si="12"/>
        <v/>
      </c>
    </row>
    <row r="182" spans="1:18" ht="27.75" customHeight="1" x14ac:dyDescent="0.2">
      <c r="A182" s="48" t="s">
        <v>235</v>
      </c>
      <c r="B182" s="30">
        <v>30468</v>
      </c>
      <c r="C182" s="240">
        <v>1</v>
      </c>
      <c r="D182" s="50">
        <v>6.0999999999999999E-2</v>
      </c>
      <c r="E182" s="51"/>
      <c r="F182" s="51"/>
      <c r="G182" s="51"/>
      <c r="H182" s="51"/>
      <c r="I182" s="51"/>
      <c r="J182" s="66"/>
      <c r="L182" s="128">
        <f t="shared" si="9"/>
        <v>6.0999999999999999E-2</v>
      </c>
      <c r="M182" s="128" t="str">
        <f t="shared" si="13"/>
        <v/>
      </c>
      <c r="N182" s="128" t="str">
        <f t="shared" si="14"/>
        <v/>
      </c>
      <c r="O182" s="128" t="str">
        <f t="shared" si="10"/>
        <v/>
      </c>
      <c r="P182" s="128" t="str">
        <f t="shared" si="11"/>
        <v/>
      </c>
      <c r="Q182" s="128" t="str">
        <f t="shared" si="12"/>
        <v/>
      </c>
    </row>
    <row r="183" spans="1:18" ht="27.75" customHeight="1" x14ac:dyDescent="0.2">
      <c r="A183" s="46" t="s">
        <v>172</v>
      </c>
      <c r="B183" s="30">
        <v>30469</v>
      </c>
      <c r="C183" s="240">
        <v>0</v>
      </c>
      <c r="D183" s="72">
        <v>0.97799999999999998</v>
      </c>
      <c r="E183" s="58">
        <v>7.0999999999999994E-2</v>
      </c>
      <c r="F183" s="65">
        <v>2.5000000000000001E-2</v>
      </c>
      <c r="G183" s="51"/>
      <c r="H183" s="51"/>
      <c r="I183" s="51"/>
      <c r="J183" s="66"/>
      <c r="L183" s="128">
        <f t="shared" si="9"/>
        <v>0.97799999999999998</v>
      </c>
      <c r="M183" s="128">
        <f t="shared" si="13"/>
        <v>7.0999999999999994E-2</v>
      </c>
      <c r="N183" s="128">
        <f t="shared" si="14"/>
        <v>2.5000000000000001E-2</v>
      </c>
      <c r="O183" s="128" t="str">
        <f t="shared" si="10"/>
        <v/>
      </c>
      <c r="P183" s="128" t="str">
        <f t="shared" si="11"/>
        <v/>
      </c>
      <c r="Q183" s="128" t="str">
        <f t="shared" si="12"/>
        <v/>
      </c>
    </row>
    <row r="184" spans="1:18" ht="27.75" customHeight="1" x14ac:dyDescent="0.2">
      <c r="A184" s="46" t="s">
        <v>644</v>
      </c>
      <c r="B184" s="30">
        <v>30470</v>
      </c>
      <c r="C184" s="240" t="s">
        <v>623</v>
      </c>
      <c r="D184" s="50">
        <v>-3.2000000000000001E-2</v>
      </c>
      <c r="E184" s="51"/>
      <c r="F184" s="51"/>
      <c r="G184" s="61">
        <v>0</v>
      </c>
      <c r="H184" s="51"/>
      <c r="I184" s="51"/>
      <c r="J184" s="66"/>
      <c r="L184" s="128">
        <f t="shared" si="9"/>
        <v>-3.2000000000000001E-2</v>
      </c>
      <c r="M184" s="128" t="str">
        <f t="shared" si="13"/>
        <v/>
      </c>
      <c r="N184" s="128" t="str">
        <f t="shared" si="14"/>
        <v/>
      </c>
      <c r="O184" s="128">
        <f t="shared" si="10"/>
        <v>0</v>
      </c>
      <c r="P184" s="128" t="str">
        <f t="shared" si="11"/>
        <v/>
      </c>
      <c r="Q184" s="128" t="str">
        <f t="shared" si="12"/>
        <v/>
      </c>
    </row>
    <row r="185" spans="1:18" ht="27.75" customHeight="1" x14ac:dyDescent="0.2">
      <c r="A185" s="46" t="s">
        <v>173</v>
      </c>
      <c r="B185" s="30">
        <v>30471</v>
      </c>
      <c r="C185" s="240">
        <v>8</v>
      </c>
      <c r="D185" s="50">
        <v>-3.4000000000000002E-2</v>
      </c>
      <c r="E185" s="51"/>
      <c r="F185" s="51"/>
      <c r="G185" s="61">
        <v>0</v>
      </c>
      <c r="H185" s="51"/>
      <c r="I185" s="51"/>
      <c r="J185" s="66"/>
      <c r="L185" s="128">
        <f t="shared" si="9"/>
        <v>-3.4000000000000002E-2</v>
      </c>
      <c r="M185" s="128" t="str">
        <f t="shared" si="13"/>
        <v/>
      </c>
      <c r="N185" s="128" t="str">
        <f t="shared" si="14"/>
        <v/>
      </c>
      <c r="O185" s="128">
        <f t="shared" si="10"/>
        <v>0</v>
      </c>
      <c r="P185" s="128" t="str">
        <f t="shared" si="11"/>
        <v/>
      </c>
      <c r="Q185" s="128" t="str">
        <f t="shared" si="12"/>
        <v/>
      </c>
    </row>
    <row r="186" spans="1:18" ht="27.75" customHeight="1" x14ac:dyDescent="0.2">
      <c r="A186" s="46" t="s">
        <v>174</v>
      </c>
      <c r="B186" s="30">
        <v>30472</v>
      </c>
      <c r="C186" s="240">
        <v>0</v>
      </c>
      <c r="D186" s="50">
        <v>-3.2000000000000001E-2</v>
      </c>
      <c r="E186" s="51"/>
      <c r="F186" s="51"/>
      <c r="G186" s="61">
        <v>0</v>
      </c>
      <c r="H186" s="51"/>
      <c r="I186" s="50">
        <v>0.01</v>
      </c>
      <c r="J186" s="66"/>
      <c r="L186" s="128">
        <f t="shared" ref="L186:L191" si="16">IF(D186&lt;&gt;"",ROUND(D186,3),"")</f>
        <v>-3.2000000000000001E-2</v>
      </c>
      <c r="M186" s="128" t="str">
        <f t="shared" si="13"/>
        <v/>
      </c>
      <c r="N186" s="128" t="str">
        <f t="shared" si="14"/>
        <v/>
      </c>
      <c r="O186" s="128">
        <f t="shared" ref="O186:O191" si="17">IF(G186&lt;&gt;"",ROUND(G186,2),"")</f>
        <v>0</v>
      </c>
      <c r="P186" s="128" t="str">
        <f t="shared" ref="P186:P191" si="18">IF(H186&lt;&gt;"",ROUND(H186,2),"")</f>
        <v/>
      </c>
      <c r="Q186" s="128">
        <f t="shared" ref="Q186:Q191" si="19">IF(I186&lt;&gt;"",ROUND(I186,3),"")</f>
        <v>0.01</v>
      </c>
    </row>
    <row r="187" spans="1:18" ht="27.75" customHeight="1" x14ac:dyDescent="0.2">
      <c r="A187" s="46" t="s">
        <v>175</v>
      </c>
      <c r="B187" s="30">
        <v>30473</v>
      </c>
      <c r="C187" s="240">
        <v>0</v>
      </c>
      <c r="D187" s="59">
        <v>-0.249</v>
      </c>
      <c r="E187" s="55">
        <v>-2.5999999999999999E-2</v>
      </c>
      <c r="F187" s="65">
        <v>-4.0000000000000001E-3</v>
      </c>
      <c r="G187" s="61">
        <v>0</v>
      </c>
      <c r="H187" s="51"/>
      <c r="I187" s="50">
        <v>0.01</v>
      </c>
      <c r="J187" s="66"/>
      <c r="L187" s="128">
        <f t="shared" si="16"/>
        <v>-0.249</v>
      </c>
      <c r="M187" s="128">
        <f t="shared" si="13"/>
        <v>-2.5999999999999999E-2</v>
      </c>
      <c r="N187" s="128">
        <f t="shared" si="14"/>
        <v>-4.0000000000000001E-3</v>
      </c>
      <c r="O187" s="128">
        <f t="shared" si="17"/>
        <v>0</v>
      </c>
      <c r="P187" s="128" t="str">
        <f t="shared" si="18"/>
        <v/>
      </c>
      <c r="Q187" s="128">
        <f t="shared" si="19"/>
        <v>0.01</v>
      </c>
    </row>
    <row r="188" spans="1:18" ht="27.75" customHeight="1" x14ac:dyDescent="0.2">
      <c r="A188" s="46" t="s">
        <v>176</v>
      </c>
      <c r="B188" s="30">
        <v>30474</v>
      </c>
      <c r="C188" s="240">
        <v>0</v>
      </c>
      <c r="D188" s="50">
        <v>-3.4000000000000002E-2</v>
      </c>
      <c r="E188" s="51"/>
      <c r="F188" s="51"/>
      <c r="G188" s="61">
        <v>0</v>
      </c>
      <c r="H188" s="51"/>
      <c r="I188" s="50">
        <v>1.0999999999999999E-2</v>
      </c>
      <c r="J188" s="66"/>
      <c r="L188" s="128">
        <f t="shared" si="16"/>
        <v>-3.4000000000000002E-2</v>
      </c>
      <c r="M188" s="128" t="str">
        <f t="shared" si="13"/>
        <v/>
      </c>
      <c r="N188" s="128" t="str">
        <f t="shared" si="14"/>
        <v/>
      </c>
      <c r="O188" s="128">
        <f t="shared" si="17"/>
        <v>0</v>
      </c>
      <c r="P188" s="128" t="str">
        <f t="shared" si="18"/>
        <v/>
      </c>
      <c r="Q188" s="128">
        <f t="shared" si="19"/>
        <v>1.0999999999999999E-2</v>
      </c>
    </row>
    <row r="189" spans="1:18" ht="27.75" customHeight="1" x14ac:dyDescent="0.2">
      <c r="A189" s="46" t="s">
        <v>177</v>
      </c>
      <c r="B189" s="30">
        <v>30475</v>
      </c>
      <c r="C189" s="240">
        <v>0</v>
      </c>
      <c r="D189" s="59">
        <v>-0.27200000000000002</v>
      </c>
      <c r="E189" s="55">
        <v>-2.8000000000000001E-2</v>
      </c>
      <c r="F189" s="65">
        <v>-4.0000000000000001E-3</v>
      </c>
      <c r="G189" s="61">
        <v>0</v>
      </c>
      <c r="H189" s="51"/>
      <c r="I189" s="50">
        <v>1.0999999999999999E-2</v>
      </c>
      <c r="J189" s="66"/>
      <c r="L189" s="128">
        <f t="shared" si="16"/>
        <v>-0.27200000000000002</v>
      </c>
      <c r="M189" s="128">
        <f t="shared" si="13"/>
        <v>-2.8000000000000001E-2</v>
      </c>
      <c r="N189" s="128">
        <f t="shared" si="14"/>
        <v>-4.0000000000000001E-3</v>
      </c>
      <c r="O189" s="128">
        <f t="shared" si="17"/>
        <v>0</v>
      </c>
      <c r="P189" s="128" t="str">
        <f t="shared" si="18"/>
        <v/>
      </c>
      <c r="Q189" s="128">
        <f t="shared" si="19"/>
        <v>1.0999999999999999E-2</v>
      </c>
    </row>
    <row r="190" spans="1:18" ht="27.75" customHeight="1" x14ac:dyDescent="0.2">
      <c r="A190" s="46" t="s">
        <v>178</v>
      </c>
      <c r="B190" s="30">
        <v>30476</v>
      </c>
      <c r="C190" s="240">
        <v>0</v>
      </c>
      <c r="D190" s="50">
        <v>-5.2999999999999999E-2</v>
      </c>
      <c r="E190" s="51"/>
      <c r="F190" s="51"/>
      <c r="G190" s="61">
        <v>4.2699999999999996</v>
      </c>
      <c r="H190" s="51"/>
      <c r="I190" s="50">
        <v>1.9E-2</v>
      </c>
      <c r="J190" s="66"/>
      <c r="L190" s="128">
        <f t="shared" si="16"/>
        <v>-5.2999999999999999E-2</v>
      </c>
      <c r="M190" s="128" t="str">
        <f t="shared" si="13"/>
        <v/>
      </c>
      <c r="N190" s="128" t="str">
        <f t="shared" si="14"/>
        <v/>
      </c>
      <c r="O190" s="128">
        <f t="shared" si="17"/>
        <v>4.2699999999999996</v>
      </c>
      <c r="P190" s="128" t="str">
        <f t="shared" si="18"/>
        <v/>
      </c>
      <c r="Q190" s="128">
        <f t="shared" si="19"/>
        <v>1.9E-2</v>
      </c>
    </row>
    <row r="191" spans="1:18" ht="27.75" customHeight="1" x14ac:dyDescent="0.2">
      <c r="A191" s="46" t="s">
        <v>179</v>
      </c>
      <c r="B191" s="30">
        <v>30477</v>
      </c>
      <c r="C191" s="240">
        <v>0</v>
      </c>
      <c r="D191" s="59">
        <v>-0.43</v>
      </c>
      <c r="E191" s="55">
        <v>-4.1000000000000002E-2</v>
      </c>
      <c r="F191" s="65">
        <v>-6.0000000000000001E-3</v>
      </c>
      <c r="G191" s="61">
        <v>4.2699999999999996</v>
      </c>
      <c r="H191" s="51"/>
      <c r="I191" s="50">
        <v>1.9E-2</v>
      </c>
      <c r="J191" s="28"/>
      <c r="L191" s="128">
        <f t="shared" si="16"/>
        <v>-0.43</v>
      </c>
      <c r="M191" s="128">
        <f t="shared" si="13"/>
        <v>-4.1000000000000002E-2</v>
      </c>
      <c r="N191" s="128">
        <f t="shared" si="14"/>
        <v>-6.0000000000000001E-3</v>
      </c>
      <c r="O191" s="128">
        <f t="shared" si="17"/>
        <v>4.2699999999999996</v>
      </c>
      <c r="P191" s="128" t="str">
        <f t="shared" si="18"/>
        <v/>
      </c>
      <c r="Q191" s="128">
        <f t="shared" si="19"/>
        <v>1.9E-2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B1:D1"/>
    <mergeCell ref="F1:H1"/>
    <mergeCell ref="B10:D10"/>
    <mergeCell ref="A4:D4"/>
    <mergeCell ref="B8:D8"/>
    <mergeCell ref="H9:J9"/>
    <mergeCell ref="F8:G8"/>
    <mergeCell ref="F9:G9"/>
    <mergeCell ref="F10:G10"/>
    <mergeCell ref="F11:G11"/>
    <mergeCell ref="H11:J11"/>
    <mergeCell ref="A2:J2"/>
    <mergeCell ref="F4:J4"/>
    <mergeCell ref="F5:G5"/>
    <mergeCell ref="F6:G6"/>
    <mergeCell ref="F7:G7"/>
  </mergeCells>
  <phoneticPr fontId="5"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9"/>
  <sheetViews>
    <sheetView view="pageBreakPreview" topLeftCell="A142" zoomScaleNormal="70" zoomScaleSheetLayoutView="100" workbookViewId="0">
      <selection activeCell="C263" sqref="C263"/>
    </sheetView>
  </sheetViews>
  <sheetFormatPr defaultRowHeight="12.75" x14ac:dyDescent="0.2"/>
  <cols>
    <col min="1" max="1" width="34.28515625" bestFit="1" customWidth="1"/>
    <col min="2" max="6" width="24" customWidth="1"/>
    <col min="7" max="7" width="51.7109375" bestFit="1" customWidth="1"/>
  </cols>
  <sheetData>
    <row r="1" spans="1:7" s="2" customFormat="1" ht="27.75" customHeight="1" x14ac:dyDescent="0.2">
      <c r="A1" s="17" t="s">
        <v>87</v>
      </c>
      <c r="B1" s="3"/>
      <c r="D1" s="3"/>
      <c r="E1" s="3"/>
      <c r="F1" s="3"/>
      <c r="G1" s="4"/>
    </row>
    <row r="2" spans="1:7" s="2" customFormat="1" ht="49.5" customHeight="1" x14ac:dyDescent="0.2">
      <c r="A2" s="316" t="s">
        <v>1004</v>
      </c>
      <c r="B2" s="316"/>
      <c r="C2" s="316"/>
      <c r="D2" s="316"/>
      <c r="E2" s="316"/>
      <c r="F2" s="3"/>
      <c r="G2" s="4"/>
    </row>
    <row r="3" spans="1:7" ht="47.25" customHeight="1" x14ac:dyDescent="0.2">
      <c r="A3" s="260" t="str">
        <f>Overview!B4&amp;" -  Illustrative LLFs 
Effective between "&amp;Overview!D4&amp;" and "&amp;Overview!E4&amp;""</f>
        <v>Western Power Distribution (South Wales) plc -  Illustrative LLFs 
Effective between 1/4/2016 and 31/3/2017</v>
      </c>
      <c r="B3" s="260"/>
      <c r="C3" s="260"/>
      <c r="D3" s="260"/>
      <c r="E3" s="260"/>
    </row>
    <row r="4" spans="1:7" ht="19.5" customHeight="1" x14ac:dyDescent="0.2">
      <c r="A4" s="320" t="s">
        <v>80</v>
      </c>
      <c r="B4" s="23" t="s">
        <v>54</v>
      </c>
      <c r="C4" s="23" t="s">
        <v>55</v>
      </c>
      <c r="D4" s="23" t="s">
        <v>56</v>
      </c>
      <c r="E4" s="23" t="s">
        <v>57</v>
      </c>
    </row>
    <row r="5" spans="1:7" ht="19.5" customHeight="1" x14ac:dyDescent="0.2">
      <c r="A5" s="321"/>
      <c r="B5" s="23" t="s">
        <v>548</v>
      </c>
      <c r="C5" s="23" t="s">
        <v>549</v>
      </c>
      <c r="D5" s="23" t="s">
        <v>550</v>
      </c>
      <c r="E5" s="23" t="s">
        <v>551</v>
      </c>
    </row>
    <row r="6" spans="1:7" ht="25.5" x14ac:dyDescent="0.2">
      <c r="A6" s="113" t="s">
        <v>554</v>
      </c>
      <c r="B6" s="234"/>
      <c r="C6" s="234"/>
      <c r="D6" s="231" t="s">
        <v>778</v>
      </c>
      <c r="E6" s="231" t="s">
        <v>779</v>
      </c>
    </row>
    <row r="7" spans="1:7" ht="25.5" x14ac:dyDescent="0.2">
      <c r="A7" s="113" t="s">
        <v>555</v>
      </c>
      <c r="B7" s="231" t="s">
        <v>556</v>
      </c>
      <c r="C7" s="241" t="s">
        <v>780</v>
      </c>
      <c r="D7" s="231" t="s">
        <v>778</v>
      </c>
      <c r="E7" s="231" t="s">
        <v>781</v>
      </c>
    </row>
    <row r="8" spans="1:7" ht="25.5" x14ac:dyDescent="0.2">
      <c r="A8" s="113" t="s">
        <v>83</v>
      </c>
      <c r="B8" s="234"/>
      <c r="C8" s="234"/>
      <c r="D8" s="231" t="s">
        <v>778</v>
      </c>
      <c r="E8" s="231" t="s">
        <v>779</v>
      </c>
    </row>
    <row r="9" spans="1:7" ht="25.5" customHeight="1" x14ac:dyDescent="0.2">
      <c r="A9" s="114" t="s">
        <v>81</v>
      </c>
      <c r="B9" s="317" t="s">
        <v>82</v>
      </c>
      <c r="C9" s="318"/>
      <c r="D9" s="318"/>
      <c r="E9" s="319"/>
    </row>
    <row r="10" spans="1:7" s="15" customFormat="1" x14ac:dyDescent="0.2">
      <c r="A10" s="14"/>
      <c r="B10" s="13"/>
      <c r="C10" s="13"/>
      <c r="D10" s="13"/>
      <c r="E10" s="13"/>
    </row>
    <row r="11" spans="1:7" x14ac:dyDescent="0.2">
      <c r="A11" s="12"/>
      <c r="B11" s="13"/>
      <c r="C11" s="13"/>
      <c r="D11" s="13"/>
      <c r="E11" s="13"/>
    </row>
    <row r="12" spans="1:7" ht="21.95" customHeight="1" x14ac:dyDescent="0.2">
      <c r="A12" s="305" t="s">
        <v>552</v>
      </c>
      <c r="B12" s="322"/>
      <c r="C12" s="322"/>
      <c r="D12" s="322"/>
      <c r="E12" s="322"/>
      <c r="F12" s="306"/>
    </row>
    <row r="13" spans="1:7" ht="21.95" customHeight="1" x14ac:dyDescent="0.2">
      <c r="A13" s="305" t="s">
        <v>53</v>
      </c>
      <c r="B13" s="322"/>
      <c r="C13" s="322"/>
      <c r="D13" s="322"/>
      <c r="E13" s="322"/>
      <c r="F13" s="306"/>
    </row>
    <row r="14" spans="1:7" ht="21.95" customHeight="1" x14ac:dyDescent="0.2">
      <c r="A14" s="23" t="s">
        <v>553</v>
      </c>
      <c r="B14" s="23" t="s">
        <v>54</v>
      </c>
      <c r="C14" s="23" t="s">
        <v>55</v>
      </c>
      <c r="D14" s="23" t="s">
        <v>56</v>
      </c>
      <c r="E14" s="23" t="s">
        <v>57</v>
      </c>
      <c r="F14" s="23" t="s">
        <v>58</v>
      </c>
    </row>
    <row r="15" spans="1:7" ht="76.5" x14ac:dyDescent="0.2">
      <c r="A15" s="1" t="s">
        <v>612</v>
      </c>
      <c r="B15" s="115">
        <v>1.0840000000000001</v>
      </c>
      <c r="C15" s="115">
        <v>1.0780000000000001</v>
      </c>
      <c r="D15" s="115">
        <v>1.07</v>
      </c>
      <c r="E15" s="115">
        <v>1.0740000000000001</v>
      </c>
      <c r="F15" s="1" t="s">
        <v>782</v>
      </c>
    </row>
    <row r="16" spans="1:7" ht="29.25" customHeight="1" x14ac:dyDescent="0.2">
      <c r="A16" s="1" t="s">
        <v>613</v>
      </c>
      <c r="B16" s="115">
        <v>1.0629999999999999</v>
      </c>
      <c r="C16" s="115">
        <v>1.06</v>
      </c>
      <c r="D16" s="115">
        <v>1.0580000000000001</v>
      </c>
      <c r="E16" s="115">
        <v>1.0580000000000001</v>
      </c>
      <c r="F16" s="1" t="s">
        <v>783</v>
      </c>
    </row>
    <row r="17" spans="1:7" x14ac:dyDescent="0.2">
      <c r="A17" s="1" t="s">
        <v>614</v>
      </c>
      <c r="B17" s="115">
        <v>1.0429999999999999</v>
      </c>
      <c r="C17" s="115">
        <v>1.04</v>
      </c>
      <c r="D17" s="115">
        <v>1.032</v>
      </c>
      <c r="E17" s="115">
        <v>1.0369999999999999</v>
      </c>
      <c r="F17" s="1" t="s">
        <v>784</v>
      </c>
    </row>
    <row r="18" spans="1:7" ht="17.25" customHeight="1" x14ac:dyDescent="0.2">
      <c r="A18" s="1" t="s">
        <v>615</v>
      </c>
      <c r="B18" s="115">
        <v>1.0329999999999999</v>
      </c>
      <c r="C18" s="115">
        <v>1.032</v>
      </c>
      <c r="D18" s="115">
        <v>1.0309999999999999</v>
      </c>
      <c r="E18" s="115">
        <v>1.0309999999999999</v>
      </c>
      <c r="F18" s="1" t="s">
        <v>785</v>
      </c>
    </row>
    <row r="19" spans="1:7" ht="17.25" customHeight="1" x14ac:dyDescent="0.2">
      <c r="A19" s="1" t="s">
        <v>616</v>
      </c>
      <c r="B19" s="115">
        <v>1.026</v>
      </c>
      <c r="C19" s="115">
        <v>1.0249999999999999</v>
      </c>
      <c r="D19" s="115">
        <v>1.022</v>
      </c>
      <c r="E19" s="115">
        <v>1.024</v>
      </c>
      <c r="F19" s="1" t="s">
        <v>786</v>
      </c>
    </row>
    <row r="20" spans="1:7" ht="17.25" customHeight="1" x14ac:dyDescent="0.2">
      <c r="A20" s="1" t="s">
        <v>617</v>
      </c>
      <c r="B20" s="115">
        <v>1.014</v>
      </c>
      <c r="C20" s="115">
        <v>1.0129999999999999</v>
      </c>
      <c r="D20" s="115">
        <v>1.012</v>
      </c>
      <c r="E20" s="115">
        <v>1.0129999999999999</v>
      </c>
      <c r="F20" s="1"/>
    </row>
    <row r="21" spans="1:7" ht="17.25" customHeight="1" x14ac:dyDescent="0.2">
      <c r="A21" s="1" t="s">
        <v>618</v>
      </c>
      <c r="B21" s="115">
        <v>1.016</v>
      </c>
      <c r="C21" s="115">
        <v>1.0149999999999999</v>
      </c>
      <c r="D21" s="115">
        <v>1.014</v>
      </c>
      <c r="E21" s="115">
        <v>1.0149999999999999</v>
      </c>
      <c r="F21" s="1"/>
    </row>
    <row r="22" spans="1:7" ht="17.25" customHeight="1" x14ac:dyDescent="0.2">
      <c r="A22" s="1" t="s">
        <v>619</v>
      </c>
      <c r="B22" s="115">
        <v>1.0089999999999999</v>
      </c>
      <c r="C22" s="115">
        <v>1.0089999999999999</v>
      </c>
      <c r="D22" s="115">
        <v>1.006</v>
      </c>
      <c r="E22" s="115">
        <v>1.008</v>
      </c>
      <c r="F22" s="1"/>
    </row>
    <row r="24" spans="1:7" ht="21.95" customHeight="1" x14ac:dyDescent="0.2">
      <c r="A24" s="305" t="s">
        <v>500</v>
      </c>
      <c r="B24" s="322"/>
      <c r="C24" s="322"/>
      <c r="D24" s="322"/>
      <c r="E24" s="322"/>
      <c r="F24" s="306"/>
      <c r="G24" s="183"/>
    </row>
    <row r="25" spans="1:7" ht="21.95" customHeight="1" x14ac:dyDescent="0.2">
      <c r="A25" s="305" t="s">
        <v>60</v>
      </c>
      <c r="B25" s="322"/>
      <c r="C25" s="322"/>
      <c r="D25" s="322"/>
      <c r="E25" s="322"/>
      <c r="F25" s="306"/>
      <c r="G25" s="243"/>
    </row>
    <row r="26" spans="1:7" ht="21.95" customHeight="1" x14ac:dyDescent="0.2">
      <c r="A26" s="23" t="s">
        <v>59</v>
      </c>
      <c r="B26" s="23" t="s">
        <v>54</v>
      </c>
      <c r="C26" s="23" t="s">
        <v>55</v>
      </c>
      <c r="D26" s="23" t="s">
        <v>56</v>
      </c>
      <c r="E26" s="23" t="s">
        <v>57</v>
      </c>
      <c r="F26" s="23" t="s">
        <v>58</v>
      </c>
      <c r="G26" s="243"/>
    </row>
    <row r="27" spans="1:7" x14ac:dyDescent="0.2">
      <c r="A27" s="116" t="s">
        <v>794</v>
      </c>
      <c r="B27" s="115">
        <v>1.0089999999999999</v>
      </c>
      <c r="C27" s="115">
        <v>1.0089999999999999</v>
      </c>
      <c r="D27" s="115">
        <v>1.006</v>
      </c>
      <c r="E27" s="115">
        <v>1.008</v>
      </c>
      <c r="F27" s="117">
        <v>419</v>
      </c>
      <c r="G27" s="248"/>
    </row>
    <row r="28" spans="1:7" x14ac:dyDescent="0.2">
      <c r="A28" s="116" t="s">
        <v>787</v>
      </c>
      <c r="B28" s="115">
        <v>1.0089999999999999</v>
      </c>
      <c r="C28" s="115">
        <v>1.0089999999999999</v>
      </c>
      <c r="D28" s="115">
        <v>1.006</v>
      </c>
      <c r="E28" s="115">
        <v>1.008</v>
      </c>
      <c r="F28" s="117">
        <v>420</v>
      </c>
      <c r="G28" s="248"/>
    </row>
    <row r="29" spans="1:7" x14ac:dyDescent="0.2">
      <c r="A29" s="116" t="s">
        <v>795</v>
      </c>
      <c r="B29" s="115">
        <v>1.026</v>
      </c>
      <c r="C29" s="115">
        <v>1.0249999999999999</v>
      </c>
      <c r="D29" s="115">
        <v>1.022</v>
      </c>
      <c r="E29" s="115">
        <v>1.024</v>
      </c>
      <c r="F29" s="117">
        <v>460</v>
      </c>
      <c r="G29" s="248"/>
    </row>
    <row r="30" spans="1:7" x14ac:dyDescent="0.2">
      <c r="A30" s="116" t="s">
        <v>796</v>
      </c>
      <c r="B30" s="115">
        <v>1.026</v>
      </c>
      <c r="C30" s="115">
        <v>1.0249999999999999</v>
      </c>
      <c r="D30" s="115">
        <v>1.022</v>
      </c>
      <c r="E30" s="115">
        <v>1.024</v>
      </c>
      <c r="F30" s="117">
        <v>461</v>
      </c>
      <c r="G30" s="248"/>
    </row>
    <row r="31" spans="1:7" x14ac:dyDescent="0.2">
      <c r="A31" s="116" t="s">
        <v>797</v>
      </c>
      <c r="B31" s="115">
        <v>1.026</v>
      </c>
      <c r="C31" s="115">
        <v>1.0249999999999999</v>
      </c>
      <c r="D31" s="115">
        <v>1.022</v>
      </c>
      <c r="E31" s="115">
        <v>1.024</v>
      </c>
      <c r="F31" s="117">
        <v>462</v>
      </c>
      <c r="G31" s="248"/>
    </row>
    <row r="32" spans="1:7" x14ac:dyDescent="0.2">
      <c r="A32" s="116" t="s">
        <v>798</v>
      </c>
      <c r="B32" s="115">
        <v>1.026</v>
      </c>
      <c r="C32" s="115">
        <v>1.0249999999999999</v>
      </c>
      <c r="D32" s="115">
        <v>1.022</v>
      </c>
      <c r="E32" s="115">
        <v>1.024</v>
      </c>
      <c r="F32" s="117">
        <v>463</v>
      </c>
      <c r="G32" s="248"/>
    </row>
    <row r="33" spans="1:7" x14ac:dyDescent="0.2">
      <c r="A33" s="116" t="s">
        <v>799</v>
      </c>
      <c r="B33" s="115">
        <v>1.026</v>
      </c>
      <c r="C33" s="115">
        <v>1.0249999999999999</v>
      </c>
      <c r="D33" s="115">
        <v>1.022</v>
      </c>
      <c r="E33" s="115">
        <v>1.024</v>
      </c>
      <c r="F33" s="117">
        <v>464</v>
      </c>
      <c r="G33" s="248"/>
    </row>
    <row r="34" spans="1:7" x14ac:dyDescent="0.2">
      <c r="A34" s="116" t="s">
        <v>800</v>
      </c>
      <c r="B34" s="115">
        <v>1.026</v>
      </c>
      <c r="C34" s="115">
        <v>1.0249999999999999</v>
      </c>
      <c r="D34" s="115">
        <v>1.022</v>
      </c>
      <c r="E34" s="115">
        <v>1.024</v>
      </c>
      <c r="F34" s="117">
        <v>465</v>
      </c>
      <c r="G34" s="248"/>
    </row>
    <row r="35" spans="1:7" x14ac:dyDescent="0.2">
      <c r="A35" s="116" t="s">
        <v>801</v>
      </c>
      <c r="B35" s="115">
        <v>1.026</v>
      </c>
      <c r="C35" s="115">
        <v>1.0249999999999999</v>
      </c>
      <c r="D35" s="115">
        <v>1.022</v>
      </c>
      <c r="E35" s="115">
        <v>1.024</v>
      </c>
      <c r="F35" s="117">
        <v>466</v>
      </c>
      <c r="G35" s="248"/>
    </row>
    <row r="36" spans="1:7" x14ac:dyDescent="0.2">
      <c r="A36" s="116" t="s">
        <v>788</v>
      </c>
      <c r="B36" s="115">
        <v>1.026</v>
      </c>
      <c r="C36" s="115">
        <v>1.0249999999999999</v>
      </c>
      <c r="D36" s="115">
        <v>1.022</v>
      </c>
      <c r="E36" s="115">
        <v>1.024</v>
      </c>
      <c r="F36" s="117">
        <v>467</v>
      </c>
      <c r="G36" s="248"/>
    </row>
    <row r="37" spans="1:7" x14ac:dyDescent="0.2">
      <c r="A37" s="116" t="s">
        <v>789</v>
      </c>
      <c r="B37" s="115">
        <v>1.026</v>
      </c>
      <c r="C37" s="115">
        <v>1.0249999999999999</v>
      </c>
      <c r="D37" s="115">
        <v>1.022</v>
      </c>
      <c r="E37" s="115">
        <v>1.024</v>
      </c>
      <c r="F37" s="117">
        <v>468</v>
      </c>
      <c r="G37" s="248"/>
    </row>
    <row r="38" spans="1:7" x14ac:dyDescent="0.2">
      <c r="A38" s="116" t="s">
        <v>790</v>
      </c>
      <c r="B38" s="115">
        <v>1.026</v>
      </c>
      <c r="C38" s="115">
        <v>1.0249999999999999</v>
      </c>
      <c r="D38" s="115">
        <v>1.022</v>
      </c>
      <c r="E38" s="115">
        <v>1.024</v>
      </c>
      <c r="F38" s="117">
        <v>469</v>
      </c>
      <c r="G38" s="248"/>
    </row>
    <row r="39" spans="1:7" x14ac:dyDescent="0.2">
      <c r="A39" s="116" t="s">
        <v>791</v>
      </c>
      <c r="B39" s="115">
        <v>1.026</v>
      </c>
      <c r="C39" s="115">
        <v>1.0249999999999999</v>
      </c>
      <c r="D39" s="115">
        <v>1.022</v>
      </c>
      <c r="E39" s="115">
        <v>1.024</v>
      </c>
      <c r="F39" s="117">
        <v>470</v>
      </c>
      <c r="G39" s="248"/>
    </row>
    <row r="40" spans="1:7" x14ac:dyDescent="0.2">
      <c r="A40" s="116" t="s">
        <v>792</v>
      </c>
      <c r="B40" s="115">
        <v>1.026</v>
      </c>
      <c r="C40" s="115">
        <v>1.0249999999999999</v>
      </c>
      <c r="D40" s="115">
        <v>1.022</v>
      </c>
      <c r="E40" s="115">
        <v>1.024</v>
      </c>
      <c r="F40" s="117">
        <v>471</v>
      </c>
      <c r="G40" s="248"/>
    </row>
    <row r="41" spans="1:7" x14ac:dyDescent="0.2">
      <c r="A41" s="116" t="s">
        <v>793</v>
      </c>
      <c r="B41" s="115">
        <v>1.026</v>
      </c>
      <c r="C41" s="115">
        <v>1.0249999999999999</v>
      </c>
      <c r="D41" s="115">
        <v>1.022</v>
      </c>
      <c r="E41" s="115">
        <v>1.024</v>
      </c>
      <c r="F41" s="117">
        <v>472</v>
      </c>
      <c r="G41" s="248"/>
    </row>
    <row r="42" spans="1:7" x14ac:dyDescent="0.2">
      <c r="A42" s="116" t="s">
        <v>991</v>
      </c>
      <c r="B42" s="115">
        <v>1.026</v>
      </c>
      <c r="C42" s="115">
        <v>1.0249999999999999</v>
      </c>
      <c r="D42" s="115">
        <v>1.022</v>
      </c>
      <c r="E42" s="115">
        <v>1.024</v>
      </c>
      <c r="F42" s="117">
        <v>473</v>
      </c>
      <c r="G42" s="248"/>
    </row>
    <row r="43" spans="1:7" x14ac:dyDescent="0.2">
      <c r="A43" s="116" t="s">
        <v>992</v>
      </c>
      <c r="B43" s="115">
        <v>1.026</v>
      </c>
      <c r="C43" s="115">
        <v>1.0249999999999999</v>
      </c>
      <c r="D43" s="115">
        <v>1.022</v>
      </c>
      <c r="E43" s="115">
        <v>1.024</v>
      </c>
      <c r="F43" s="117">
        <v>474</v>
      </c>
      <c r="G43" s="248"/>
    </row>
    <row r="44" spans="1:7" x14ac:dyDescent="0.2">
      <c r="A44" s="116" t="s">
        <v>993</v>
      </c>
      <c r="B44" s="115">
        <v>1.026</v>
      </c>
      <c r="C44" s="115">
        <v>1.0249999999999999</v>
      </c>
      <c r="D44" s="115">
        <v>1.022</v>
      </c>
      <c r="E44" s="115">
        <v>1.024</v>
      </c>
      <c r="F44" s="117">
        <v>475</v>
      </c>
      <c r="G44" s="248"/>
    </row>
    <row r="45" spans="1:7" x14ac:dyDescent="0.2">
      <c r="A45" s="116" t="s">
        <v>1005</v>
      </c>
      <c r="B45" s="115">
        <v>1.026</v>
      </c>
      <c r="C45" s="115">
        <v>1.0249999999999999</v>
      </c>
      <c r="D45" s="115">
        <v>1.022</v>
      </c>
      <c r="E45" s="115">
        <v>1.024</v>
      </c>
      <c r="F45" s="117">
        <v>476</v>
      </c>
      <c r="G45" s="248"/>
    </row>
    <row r="46" spans="1:7" x14ac:dyDescent="0.2">
      <c r="A46" s="116" t="s">
        <v>1006</v>
      </c>
      <c r="B46" s="115">
        <v>1.026</v>
      </c>
      <c r="C46" s="115">
        <v>1.0249999999999999</v>
      </c>
      <c r="D46" s="115">
        <v>1.022</v>
      </c>
      <c r="E46" s="115">
        <v>1.024</v>
      </c>
      <c r="F46" s="117">
        <v>477</v>
      </c>
      <c r="G46" s="248"/>
    </row>
    <row r="47" spans="1:7" x14ac:dyDescent="0.2">
      <c r="A47" s="116" t="s">
        <v>802</v>
      </c>
      <c r="B47" s="115">
        <v>1.008</v>
      </c>
      <c r="C47" s="115">
        <v>1.008</v>
      </c>
      <c r="D47" s="115">
        <v>1.008</v>
      </c>
      <c r="E47" s="115">
        <v>1.008</v>
      </c>
      <c r="F47" s="117">
        <v>504</v>
      </c>
      <c r="G47" s="248"/>
    </row>
    <row r="48" spans="1:7" x14ac:dyDescent="0.2">
      <c r="A48" s="116" t="s">
        <v>803</v>
      </c>
      <c r="B48" s="115">
        <v>1.0049999999999999</v>
      </c>
      <c r="C48" s="115">
        <v>1.0049999999999999</v>
      </c>
      <c r="D48" s="115">
        <v>1.0049999999999999</v>
      </c>
      <c r="E48" s="115">
        <v>1.0049999999999999</v>
      </c>
      <c r="F48" s="117">
        <v>505</v>
      </c>
      <c r="G48" s="248"/>
    </row>
    <row r="49" spans="1:7" x14ac:dyDescent="0.2">
      <c r="A49" s="116" t="s">
        <v>804</v>
      </c>
      <c r="B49" s="115">
        <v>1.026</v>
      </c>
      <c r="C49" s="115">
        <v>1.0249999999999999</v>
      </c>
      <c r="D49" s="115">
        <v>1.022</v>
      </c>
      <c r="E49" s="115">
        <v>1.024</v>
      </c>
      <c r="F49" s="117">
        <v>507</v>
      </c>
      <c r="G49" s="248"/>
    </row>
    <row r="50" spans="1:7" x14ac:dyDescent="0.2">
      <c r="A50" s="116" t="s">
        <v>805</v>
      </c>
      <c r="B50" s="115">
        <v>1.0089999999999999</v>
      </c>
      <c r="C50" s="115">
        <v>1.0089999999999999</v>
      </c>
      <c r="D50" s="115">
        <v>1.006</v>
      </c>
      <c r="E50" s="115">
        <v>1.008</v>
      </c>
      <c r="F50" s="117">
        <v>508</v>
      </c>
      <c r="G50" s="248"/>
    </row>
    <row r="51" spans="1:7" x14ac:dyDescent="0.2">
      <c r="A51" s="116" t="s">
        <v>806</v>
      </c>
      <c r="B51" s="115">
        <v>1.026</v>
      </c>
      <c r="C51" s="115">
        <v>1.0249999999999999</v>
      </c>
      <c r="D51" s="115">
        <v>1.022</v>
      </c>
      <c r="E51" s="115">
        <v>1.024</v>
      </c>
      <c r="F51" s="117">
        <v>509</v>
      </c>
      <c r="G51" s="248"/>
    </row>
    <row r="52" spans="1:7" x14ac:dyDescent="0.2">
      <c r="A52" s="116" t="s">
        <v>807</v>
      </c>
      <c r="B52" s="115">
        <v>1.026</v>
      </c>
      <c r="C52" s="115">
        <v>1.0249999999999999</v>
      </c>
      <c r="D52" s="115">
        <v>1.022</v>
      </c>
      <c r="E52" s="115">
        <v>1.024</v>
      </c>
      <c r="F52" s="117">
        <v>510</v>
      </c>
      <c r="G52" s="248"/>
    </row>
    <row r="53" spans="1:7" x14ac:dyDescent="0.2">
      <c r="A53" s="116" t="s">
        <v>808</v>
      </c>
      <c r="B53" s="115">
        <v>1.0009999999999999</v>
      </c>
      <c r="C53" s="115">
        <v>1.0009999999999999</v>
      </c>
      <c r="D53" s="115">
        <v>1.0009999999999999</v>
      </c>
      <c r="E53" s="115">
        <v>1.0009999999999999</v>
      </c>
      <c r="F53" s="117">
        <v>511</v>
      </c>
      <c r="G53" s="248"/>
    </row>
    <row r="54" spans="1:7" x14ac:dyDescent="0.2">
      <c r="A54" s="116" t="s">
        <v>809</v>
      </c>
      <c r="B54" s="115">
        <v>1.0049999999999999</v>
      </c>
      <c r="C54" s="115">
        <v>1.0049999999999999</v>
      </c>
      <c r="D54" s="115">
        <v>1.0049999999999999</v>
      </c>
      <c r="E54" s="115">
        <v>1.0049999999999999</v>
      </c>
      <c r="F54" s="117">
        <v>512</v>
      </c>
      <c r="G54" s="248"/>
    </row>
    <row r="55" spans="1:7" x14ac:dyDescent="0.2">
      <c r="A55" s="116" t="s">
        <v>810</v>
      </c>
      <c r="B55" s="115">
        <v>1.0029999999999999</v>
      </c>
      <c r="C55" s="115">
        <v>1.0029999999999999</v>
      </c>
      <c r="D55" s="115">
        <v>1.0029999999999999</v>
      </c>
      <c r="E55" s="115">
        <v>1.0029999999999999</v>
      </c>
      <c r="F55" s="117">
        <v>513</v>
      </c>
      <c r="G55" s="248"/>
    </row>
    <row r="56" spans="1:7" x14ac:dyDescent="0.2">
      <c r="A56" s="116" t="s">
        <v>811</v>
      </c>
      <c r="B56" s="115">
        <v>1.0029999999999999</v>
      </c>
      <c r="C56" s="115">
        <v>1.0029999999999999</v>
      </c>
      <c r="D56" s="115">
        <v>1.0029999999999999</v>
      </c>
      <c r="E56" s="115">
        <v>1.0029999999999999</v>
      </c>
      <c r="F56" s="117">
        <v>514</v>
      </c>
      <c r="G56" s="248"/>
    </row>
    <row r="57" spans="1:7" x14ac:dyDescent="0.2">
      <c r="A57" s="116" t="s">
        <v>812</v>
      </c>
      <c r="B57" s="115">
        <v>1.01</v>
      </c>
      <c r="C57" s="115">
        <v>1.01</v>
      </c>
      <c r="D57" s="115">
        <v>1.01</v>
      </c>
      <c r="E57" s="115">
        <v>1.01</v>
      </c>
      <c r="F57" s="117">
        <v>515</v>
      </c>
      <c r="G57" s="248"/>
    </row>
    <row r="58" spans="1:7" x14ac:dyDescent="0.2">
      <c r="A58" s="116" t="s">
        <v>813</v>
      </c>
      <c r="B58" s="115">
        <v>1.002</v>
      </c>
      <c r="C58" s="115">
        <v>1.002</v>
      </c>
      <c r="D58" s="115">
        <v>1.002</v>
      </c>
      <c r="E58" s="115">
        <v>1.002</v>
      </c>
      <c r="F58" s="117">
        <v>517</v>
      </c>
      <c r="G58" s="248"/>
    </row>
    <row r="59" spans="1:7" x14ac:dyDescent="0.2">
      <c r="A59" s="116" t="s">
        <v>814</v>
      </c>
      <c r="B59" s="115">
        <v>1.0049999999999999</v>
      </c>
      <c r="C59" s="115">
        <v>1.0049999999999999</v>
      </c>
      <c r="D59" s="115">
        <v>1.0049999999999999</v>
      </c>
      <c r="E59" s="115">
        <v>1.0049999999999999</v>
      </c>
      <c r="F59" s="117">
        <v>518</v>
      </c>
      <c r="G59" s="248"/>
    </row>
    <row r="60" spans="1:7" x14ac:dyDescent="0.2">
      <c r="A60" s="116" t="s">
        <v>815</v>
      </c>
      <c r="B60" s="115">
        <v>1.0109999999999999</v>
      </c>
      <c r="C60" s="115">
        <v>1.0109999999999999</v>
      </c>
      <c r="D60" s="115">
        <v>1.0109999999999999</v>
      </c>
      <c r="E60" s="115">
        <v>1.0109999999999999</v>
      </c>
      <c r="F60" s="117">
        <v>519</v>
      </c>
      <c r="G60" s="248"/>
    </row>
    <row r="61" spans="1:7" x14ac:dyDescent="0.2">
      <c r="A61" s="116" t="s">
        <v>816</v>
      </c>
      <c r="B61" s="115">
        <v>1.0069999999999999</v>
      </c>
      <c r="C61" s="115">
        <v>1.0069999999999999</v>
      </c>
      <c r="D61" s="115">
        <v>1.0069999999999999</v>
      </c>
      <c r="E61" s="115">
        <v>1.0069999999999999</v>
      </c>
      <c r="F61" s="117">
        <v>520</v>
      </c>
      <c r="G61" s="248"/>
    </row>
    <row r="62" spans="1:7" x14ac:dyDescent="0.2">
      <c r="A62" s="116" t="s">
        <v>817</v>
      </c>
      <c r="B62" s="115">
        <v>1.004</v>
      </c>
      <c r="C62" s="115">
        <v>1.0049999999999999</v>
      </c>
      <c r="D62" s="115">
        <v>1.0049999999999999</v>
      </c>
      <c r="E62" s="115">
        <v>1.0049999999999999</v>
      </c>
      <c r="F62" s="117">
        <v>522</v>
      </c>
      <c r="G62" s="248"/>
    </row>
    <row r="63" spans="1:7" x14ac:dyDescent="0.2">
      <c r="A63" s="116" t="s">
        <v>818</v>
      </c>
      <c r="B63" s="115">
        <v>1.004</v>
      </c>
      <c r="C63" s="115">
        <v>1.004</v>
      </c>
      <c r="D63" s="115">
        <v>1.004</v>
      </c>
      <c r="E63" s="115">
        <v>1.004</v>
      </c>
      <c r="F63" s="117">
        <v>529</v>
      </c>
      <c r="G63" s="248"/>
    </row>
    <row r="64" spans="1:7" x14ac:dyDescent="0.2">
      <c r="A64" s="116" t="s">
        <v>819</v>
      </c>
      <c r="B64" s="115">
        <v>1.0109999999999999</v>
      </c>
      <c r="C64" s="115">
        <v>1.0109999999999999</v>
      </c>
      <c r="D64" s="115">
        <v>1.0109999999999999</v>
      </c>
      <c r="E64" s="115">
        <v>1.0109999999999999</v>
      </c>
      <c r="F64" s="117">
        <v>531</v>
      </c>
      <c r="G64" s="248"/>
    </row>
    <row r="65" spans="1:7" x14ac:dyDescent="0.2">
      <c r="A65" s="116" t="s">
        <v>820</v>
      </c>
      <c r="B65" s="115">
        <v>1.075</v>
      </c>
      <c r="C65" s="115">
        <v>1.077</v>
      </c>
      <c r="D65" s="115">
        <v>1.083</v>
      </c>
      <c r="E65" s="115">
        <v>1.08</v>
      </c>
      <c r="F65" s="117">
        <v>532</v>
      </c>
      <c r="G65" s="248"/>
    </row>
    <row r="66" spans="1:7" x14ac:dyDescent="0.2">
      <c r="A66" s="116" t="s">
        <v>821</v>
      </c>
      <c r="B66" s="115">
        <v>1.0169999999999999</v>
      </c>
      <c r="C66" s="115">
        <v>1.0169999999999999</v>
      </c>
      <c r="D66" s="115">
        <v>1.0169999999999999</v>
      </c>
      <c r="E66" s="115">
        <v>1.0169999999999999</v>
      </c>
      <c r="F66" s="117">
        <v>533</v>
      </c>
      <c r="G66" s="248"/>
    </row>
    <row r="67" spans="1:7" x14ac:dyDescent="0.2">
      <c r="A67" s="116" t="s">
        <v>822</v>
      </c>
      <c r="B67" s="115">
        <v>1.0049999999999999</v>
      </c>
      <c r="C67" s="115">
        <v>1.0049999999999999</v>
      </c>
      <c r="D67" s="115">
        <v>1.0049999999999999</v>
      </c>
      <c r="E67" s="115">
        <v>1.0049999999999999</v>
      </c>
      <c r="F67" s="117">
        <v>534</v>
      </c>
      <c r="G67" s="248"/>
    </row>
    <row r="68" spans="1:7" x14ac:dyDescent="0.2">
      <c r="A68" s="116" t="s">
        <v>823</v>
      </c>
      <c r="B68" s="115">
        <v>1.006</v>
      </c>
      <c r="C68" s="115">
        <v>1.006</v>
      </c>
      <c r="D68" s="115">
        <v>1.006</v>
      </c>
      <c r="E68" s="115">
        <v>1.006</v>
      </c>
      <c r="F68" s="117">
        <v>535</v>
      </c>
      <c r="G68" s="248"/>
    </row>
    <row r="69" spans="1:7" x14ac:dyDescent="0.2">
      <c r="A69" s="116" t="s">
        <v>824</v>
      </c>
      <c r="B69" s="115">
        <v>1.002</v>
      </c>
      <c r="C69" s="115">
        <v>1.002</v>
      </c>
      <c r="D69" s="115">
        <v>1.002</v>
      </c>
      <c r="E69" s="115">
        <v>1.002</v>
      </c>
      <c r="F69" s="117">
        <v>536</v>
      </c>
      <c r="G69" s="248"/>
    </row>
    <row r="70" spans="1:7" x14ac:dyDescent="0.2">
      <c r="A70" s="116" t="s">
        <v>825</v>
      </c>
      <c r="B70" s="115">
        <v>1.0029999999999999</v>
      </c>
      <c r="C70" s="115">
        <v>1.0029999999999999</v>
      </c>
      <c r="D70" s="115">
        <v>1.002</v>
      </c>
      <c r="E70" s="115">
        <v>1.002</v>
      </c>
      <c r="F70" s="117">
        <v>538</v>
      </c>
      <c r="G70" s="248"/>
    </row>
    <row r="71" spans="1:7" x14ac:dyDescent="0.2">
      <c r="A71" s="116" t="s">
        <v>826</v>
      </c>
      <c r="B71" s="115">
        <v>1.0009999999999999</v>
      </c>
      <c r="C71" s="115">
        <v>1.0009999999999999</v>
      </c>
      <c r="D71" s="115">
        <v>1.0009999999999999</v>
      </c>
      <c r="E71" s="115">
        <v>1.0009999999999999</v>
      </c>
      <c r="F71" s="117">
        <v>539</v>
      </c>
      <c r="G71" s="248"/>
    </row>
    <row r="72" spans="1:7" x14ac:dyDescent="0.2">
      <c r="A72" s="116" t="s">
        <v>827</v>
      </c>
      <c r="B72" s="115">
        <v>1.016</v>
      </c>
      <c r="C72" s="115">
        <v>1.0149999999999999</v>
      </c>
      <c r="D72" s="115">
        <v>1.008</v>
      </c>
      <c r="E72" s="115">
        <v>1.008</v>
      </c>
      <c r="F72" s="117">
        <v>541</v>
      </c>
      <c r="G72" s="248"/>
    </row>
    <row r="73" spans="1:7" x14ac:dyDescent="0.2">
      <c r="A73" s="116" t="s">
        <v>828</v>
      </c>
      <c r="B73" s="115">
        <v>1.0089999999999999</v>
      </c>
      <c r="C73" s="115">
        <v>1.0089999999999999</v>
      </c>
      <c r="D73" s="115">
        <v>1.01</v>
      </c>
      <c r="E73" s="115">
        <v>1.01</v>
      </c>
      <c r="F73" s="117">
        <v>542</v>
      </c>
      <c r="G73" s="248"/>
    </row>
    <row r="74" spans="1:7" x14ac:dyDescent="0.2">
      <c r="A74" s="116" t="s">
        <v>829</v>
      </c>
      <c r="B74" s="115">
        <v>1.0009999999999999</v>
      </c>
      <c r="C74" s="115">
        <v>1.0009999999999999</v>
      </c>
      <c r="D74" s="115">
        <v>1.0009999999999999</v>
      </c>
      <c r="E74" s="115">
        <v>1.0009999999999999</v>
      </c>
      <c r="F74" s="117">
        <v>545</v>
      </c>
      <c r="G74" s="248"/>
    </row>
    <row r="75" spans="1:7" x14ac:dyDescent="0.2">
      <c r="A75" s="116" t="s">
        <v>830</v>
      </c>
      <c r="B75" s="115">
        <v>1.0029999999999999</v>
      </c>
      <c r="C75" s="115">
        <v>1.0029999999999999</v>
      </c>
      <c r="D75" s="115">
        <v>1.0029999999999999</v>
      </c>
      <c r="E75" s="115">
        <v>1.0029999999999999</v>
      </c>
      <c r="F75" s="117">
        <v>546</v>
      </c>
      <c r="G75" s="248"/>
    </row>
    <row r="76" spans="1:7" x14ac:dyDescent="0.2">
      <c r="A76" s="116" t="s">
        <v>831</v>
      </c>
      <c r="B76" s="115">
        <v>1.026</v>
      </c>
      <c r="C76" s="115">
        <v>1.0249999999999999</v>
      </c>
      <c r="D76" s="115">
        <v>1.022</v>
      </c>
      <c r="E76" s="115">
        <v>1.024</v>
      </c>
      <c r="F76" s="117">
        <v>547</v>
      </c>
      <c r="G76" s="248"/>
    </row>
    <row r="77" spans="1:7" x14ac:dyDescent="0.2">
      <c r="A77" s="116" t="s">
        <v>832</v>
      </c>
      <c r="B77" s="115">
        <v>1.0089999999999999</v>
      </c>
      <c r="C77" s="115">
        <v>1.0089999999999999</v>
      </c>
      <c r="D77" s="115">
        <v>1.006</v>
      </c>
      <c r="E77" s="115">
        <v>1.008</v>
      </c>
      <c r="F77" s="117">
        <v>548</v>
      </c>
      <c r="G77" s="248"/>
    </row>
    <row r="78" spans="1:7" x14ac:dyDescent="0.2">
      <c r="A78" s="116" t="s">
        <v>833</v>
      </c>
      <c r="B78" s="115">
        <v>1.026</v>
      </c>
      <c r="C78" s="115">
        <v>1.0249999999999999</v>
      </c>
      <c r="D78" s="115">
        <v>1.022</v>
      </c>
      <c r="E78" s="115">
        <v>1.024</v>
      </c>
      <c r="F78" s="117">
        <v>549</v>
      </c>
      <c r="G78" s="248"/>
    </row>
    <row r="79" spans="1:7" x14ac:dyDescent="0.2">
      <c r="A79" s="116" t="s">
        <v>834</v>
      </c>
      <c r="B79" s="115">
        <v>1.01</v>
      </c>
      <c r="C79" s="115">
        <v>1.01</v>
      </c>
      <c r="D79" s="115">
        <v>1.01</v>
      </c>
      <c r="E79" s="115">
        <v>1.01</v>
      </c>
      <c r="F79" s="117">
        <v>571</v>
      </c>
      <c r="G79" s="248"/>
    </row>
    <row r="80" spans="1:7" x14ac:dyDescent="0.2">
      <c r="A80" s="116" t="s">
        <v>835</v>
      </c>
      <c r="B80" s="115">
        <v>1.026</v>
      </c>
      <c r="C80" s="115">
        <v>1.0249999999999999</v>
      </c>
      <c r="D80" s="115">
        <v>1.022</v>
      </c>
      <c r="E80" s="115">
        <v>1.024</v>
      </c>
      <c r="F80" s="117">
        <v>572</v>
      </c>
      <c r="G80" s="248"/>
    </row>
    <row r="81" spans="1:7" x14ac:dyDescent="0.2">
      <c r="A81" s="116" t="s">
        <v>836</v>
      </c>
      <c r="B81" s="115">
        <v>1.026</v>
      </c>
      <c r="C81" s="115">
        <v>1.0249999999999999</v>
      </c>
      <c r="D81" s="115">
        <v>1.022</v>
      </c>
      <c r="E81" s="115">
        <v>1.024</v>
      </c>
      <c r="F81" s="117">
        <v>574</v>
      </c>
      <c r="G81" s="248"/>
    </row>
    <row r="82" spans="1:7" x14ac:dyDescent="0.2">
      <c r="A82" s="116" t="s">
        <v>837</v>
      </c>
      <c r="B82" s="115">
        <v>1.026</v>
      </c>
      <c r="C82" s="115">
        <v>1.0249999999999999</v>
      </c>
      <c r="D82" s="115">
        <v>1.022</v>
      </c>
      <c r="E82" s="115">
        <v>1.024</v>
      </c>
      <c r="F82" s="117">
        <v>575</v>
      </c>
      <c r="G82" s="248"/>
    </row>
    <row r="83" spans="1:7" x14ac:dyDescent="0.2">
      <c r="A83" s="116" t="s">
        <v>838</v>
      </c>
      <c r="B83" s="115">
        <v>1.026</v>
      </c>
      <c r="C83" s="115">
        <v>1.0249999999999999</v>
      </c>
      <c r="D83" s="115">
        <v>1.022</v>
      </c>
      <c r="E83" s="115">
        <v>1.024</v>
      </c>
      <c r="F83" s="117">
        <v>577</v>
      </c>
      <c r="G83" s="248"/>
    </row>
    <row r="84" spans="1:7" x14ac:dyDescent="0.2">
      <c r="A84" s="116" t="s">
        <v>839</v>
      </c>
      <c r="B84" s="115">
        <v>1.026</v>
      </c>
      <c r="C84" s="115">
        <v>1.0249999999999999</v>
      </c>
      <c r="D84" s="115">
        <v>1.022</v>
      </c>
      <c r="E84" s="115">
        <v>1.024</v>
      </c>
      <c r="F84" s="117">
        <v>579</v>
      </c>
      <c r="G84" s="248"/>
    </row>
    <row r="85" spans="1:7" x14ac:dyDescent="0.2">
      <c r="A85" s="116" t="s">
        <v>840</v>
      </c>
      <c r="B85" s="115">
        <v>1.026</v>
      </c>
      <c r="C85" s="115">
        <v>1.0249999999999999</v>
      </c>
      <c r="D85" s="115">
        <v>1.022</v>
      </c>
      <c r="E85" s="115">
        <v>1.024</v>
      </c>
      <c r="F85" s="117">
        <v>580</v>
      </c>
      <c r="G85" s="248"/>
    </row>
    <row r="86" spans="1:7" x14ac:dyDescent="0.2">
      <c r="A86" s="116" t="s">
        <v>841</v>
      </c>
      <c r="B86" s="115">
        <v>1.026</v>
      </c>
      <c r="C86" s="115">
        <v>1.0249999999999999</v>
      </c>
      <c r="D86" s="115">
        <v>1.022</v>
      </c>
      <c r="E86" s="115">
        <v>1.024</v>
      </c>
      <c r="F86" s="117">
        <v>581</v>
      </c>
      <c r="G86" s="248"/>
    </row>
    <row r="87" spans="1:7" x14ac:dyDescent="0.2">
      <c r="A87" s="116" t="s">
        <v>842</v>
      </c>
      <c r="B87" s="115">
        <v>1.026</v>
      </c>
      <c r="C87" s="115">
        <v>1.0249999999999999</v>
      </c>
      <c r="D87" s="115">
        <v>1.022</v>
      </c>
      <c r="E87" s="115">
        <v>1.024</v>
      </c>
      <c r="F87" s="117">
        <v>582</v>
      </c>
      <c r="G87" s="248"/>
    </row>
    <row r="88" spans="1:7" x14ac:dyDescent="0.2">
      <c r="A88" s="116" t="s">
        <v>843</v>
      </c>
      <c r="B88" s="115">
        <v>1.026</v>
      </c>
      <c r="C88" s="115">
        <v>1.0249999999999999</v>
      </c>
      <c r="D88" s="115">
        <v>1.022</v>
      </c>
      <c r="E88" s="115">
        <v>1.024</v>
      </c>
      <c r="F88" s="117">
        <v>583</v>
      </c>
      <c r="G88" s="248"/>
    </row>
    <row r="89" spans="1:7" x14ac:dyDescent="0.2">
      <c r="A89" s="116" t="s">
        <v>844</v>
      </c>
      <c r="B89" s="115">
        <v>1.026</v>
      </c>
      <c r="C89" s="115">
        <v>1.0249999999999999</v>
      </c>
      <c r="D89" s="115">
        <v>1.022</v>
      </c>
      <c r="E89" s="115">
        <v>1.024</v>
      </c>
      <c r="F89" s="117">
        <v>584</v>
      </c>
      <c r="G89" s="248"/>
    </row>
    <row r="90" spans="1:7" x14ac:dyDescent="0.2">
      <c r="A90" s="116" t="s">
        <v>845</v>
      </c>
      <c r="B90" s="115">
        <v>1.0089999999999999</v>
      </c>
      <c r="C90" s="115">
        <v>1.0089999999999999</v>
      </c>
      <c r="D90" s="115">
        <v>1.006</v>
      </c>
      <c r="E90" s="115">
        <v>1.008</v>
      </c>
      <c r="F90" s="117">
        <v>585</v>
      </c>
      <c r="G90" s="248"/>
    </row>
    <row r="91" spans="1:7" x14ac:dyDescent="0.2">
      <c r="A91" s="116" t="s">
        <v>846</v>
      </c>
      <c r="B91" s="115">
        <v>1.026</v>
      </c>
      <c r="C91" s="115">
        <v>1.0249999999999999</v>
      </c>
      <c r="D91" s="115">
        <v>1.022</v>
      </c>
      <c r="E91" s="115">
        <v>1.024</v>
      </c>
      <c r="F91" s="117">
        <v>586</v>
      </c>
      <c r="G91" s="248"/>
    </row>
    <row r="92" spans="1:7" x14ac:dyDescent="0.2">
      <c r="A92" s="116" t="s">
        <v>847</v>
      </c>
      <c r="B92" s="115">
        <v>1.026</v>
      </c>
      <c r="C92" s="115">
        <v>1.0249999999999999</v>
      </c>
      <c r="D92" s="115">
        <v>1.022</v>
      </c>
      <c r="E92" s="115">
        <v>1.024</v>
      </c>
      <c r="F92" s="117">
        <v>587</v>
      </c>
      <c r="G92" s="248"/>
    </row>
    <row r="93" spans="1:7" x14ac:dyDescent="0.2">
      <c r="A93" s="116" t="s">
        <v>848</v>
      </c>
      <c r="B93" s="115">
        <v>1.026</v>
      </c>
      <c r="C93" s="115">
        <v>1.0249999999999999</v>
      </c>
      <c r="D93" s="115">
        <v>1.022</v>
      </c>
      <c r="E93" s="115">
        <v>1.024</v>
      </c>
      <c r="F93" s="117">
        <v>588</v>
      </c>
      <c r="G93" s="248"/>
    </row>
    <row r="94" spans="1:7" x14ac:dyDescent="0.2">
      <c r="A94" s="116" t="s">
        <v>849</v>
      </c>
      <c r="B94" s="115">
        <v>1.026</v>
      </c>
      <c r="C94" s="115">
        <v>1.0249999999999999</v>
      </c>
      <c r="D94" s="115">
        <v>1.022</v>
      </c>
      <c r="E94" s="115">
        <v>1.024</v>
      </c>
      <c r="F94" s="117">
        <v>589</v>
      </c>
      <c r="G94" s="248"/>
    </row>
    <row r="95" spans="1:7" x14ac:dyDescent="0.2">
      <c r="A95" s="116" t="s">
        <v>850</v>
      </c>
      <c r="B95" s="115">
        <v>1.0089999999999999</v>
      </c>
      <c r="C95" s="115">
        <v>1.0089999999999999</v>
      </c>
      <c r="D95" s="115">
        <v>1.006</v>
      </c>
      <c r="E95" s="115">
        <v>1.008</v>
      </c>
      <c r="F95" s="117">
        <v>590</v>
      </c>
      <c r="G95" s="248"/>
    </row>
    <row r="96" spans="1:7" x14ac:dyDescent="0.2">
      <c r="A96" s="116" t="s">
        <v>851</v>
      </c>
      <c r="B96" s="115">
        <v>1.0329999999999999</v>
      </c>
      <c r="C96" s="115">
        <v>1.032</v>
      </c>
      <c r="D96" s="115">
        <v>1.0309999999999999</v>
      </c>
      <c r="E96" s="115">
        <v>1.0309999999999999</v>
      </c>
      <c r="F96" s="117">
        <v>593</v>
      </c>
      <c r="G96" s="248"/>
    </row>
    <row r="97" spans="1:7" x14ac:dyDescent="0.2">
      <c r="A97" s="116" t="s">
        <v>852</v>
      </c>
      <c r="B97" s="115">
        <v>1.0329999999999999</v>
      </c>
      <c r="C97" s="115">
        <v>1.032</v>
      </c>
      <c r="D97" s="115">
        <v>1.0309999999999999</v>
      </c>
      <c r="E97" s="115">
        <v>1.0309999999999999</v>
      </c>
      <c r="F97" s="117">
        <v>594</v>
      </c>
      <c r="G97" s="248"/>
    </row>
    <row r="98" spans="1:7" x14ac:dyDescent="0.2">
      <c r="A98" s="116" t="s">
        <v>853</v>
      </c>
      <c r="B98" s="115">
        <v>1.0329999999999999</v>
      </c>
      <c r="C98" s="115">
        <v>1.032</v>
      </c>
      <c r="D98" s="115">
        <v>1.0309999999999999</v>
      </c>
      <c r="E98" s="115">
        <v>1.0309999999999999</v>
      </c>
      <c r="F98" s="117">
        <v>620</v>
      </c>
      <c r="G98" s="248"/>
    </row>
    <row r="99" spans="1:7" x14ac:dyDescent="0.2">
      <c r="A99" s="116" t="s">
        <v>854</v>
      </c>
      <c r="B99" s="115">
        <v>1.0329999999999999</v>
      </c>
      <c r="C99" s="115">
        <v>1.032</v>
      </c>
      <c r="D99" s="115">
        <v>1.0309999999999999</v>
      </c>
      <c r="E99" s="115">
        <v>1.0309999999999999</v>
      </c>
      <c r="F99" s="117">
        <v>622</v>
      </c>
      <c r="G99" s="248"/>
    </row>
    <row r="100" spans="1:7" x14ac:dyDescent="0.2">
      <c r="A100" s="116" t="s">
        <v>855</v>
      </c>
      <c r="B100" s="115">
        <v>1.0349999999999999</v>
      </c>
      <c r="C100" s="115">
        <v>1.0349999999999999</v>
      </c>
      <c r="D100" s="115">
        <v>1.034</v>
      </c>
      <c r="E100" s="115">
        <v>1.0349999999999999</v>
      </c>
      <c r="F100" s="117">
        <v>623</v>
      </c>
      <c r="G100" s="248"/>
    </row>
    <row r="101" spans="1:7" x14ac:dyDescent="0.2">
      <c r="A101" s="116" t="s">
        <v>856</v>
      </c>
      <c r="B101" s="115">
        <v>1.0329999999999999</v>
      </c>
      <c r="C101" s="115">
        <v>1.032</v>
      </c>
      <c r="D101" s="115">
        <v>1.0309999999999999</v>
      </c>
      <c r="E101" s="115">
        <v>1.0309999999999999</v>
      </c>
      <c r="F101" s="117">
        <v>625</v>
      </c>
      <c r="G101" s="248"/>
    </row>
    <row r="102" spans="1:7" x14ac:dyDescent="0.2">
      <c r="A102" s="116" t="s">
        <v>857</v>
      </c>
      <c r="B102" s="115">
        <v>1.026</v>
      </c>
      <c r="C102" s="115">
        <v>1.0249999999999999</v>
      </c>
      <c r="D102" s="115">
        <v>1.022</v>
      </c>
      <c r="E102" s="115">
        <v>1.024</v>
      </c>
      <c r="F102" s="117">
        <v>627</v>
      </c>
      <c r="G102" s="248"/>
    </row>
    <row r="103" spans="1:7" x14ac:dyDescent="0.2">
      <c r="A103" s="116" t="s">
        <v>858</v>
      </c>
      <c r="B103" s="115">
        <v>1.026</v>
      </c>
      <c r="C103" s="115">
        <v>1.0249999999999999</v>
      </c>
      <c r="D103" s="115">
        <v>1.022</v>
      </c>
      <c r="E103" s="115">
        <v>1.024</v>
      </c>
      <c r="F103" s="117">
        <v>628</v>
      </c>
      <c r="G103" s="248"/>
    </row>
    <row r="104" spans="1:7" x14ac:dyDescent="0.2">
      <c r="A104" s="116" t="s">
        <v>859</v>
      </c>
      <c r="B104" s="115">
        <v>1.026</v>
      </c>
      <c r="C104" s="115">
        <v>1.0249999999999999</v>
      </c>
      <c r="D104" s="115">
        <v>1.022</v>
      </c>
      <c r="E104" s="115">
        <v>1.024</v>
      </c>
      <c r="F104" s="117">
        <v>629</v>
      </c>
      <c r="G104" s="248"/>
    </row>
    <row r="105" spans="1:7" x14ac:dyDescent="0.2">
      <c r="A105" s="116" t="s">
        <v>860</v>
      </c>
      <c r="B105" s="115">
        <v>1.026</v>
      </c>
      <c r="C105" s="115">
        <v>1.0249999999999999</v>
      </c>
      <c r="D105" s="115">
        <v>1.022</v>
      </c>
      <c r="E105" s="115">
        <v>1.024</v>
      </c>
      <c r="F105" s="117">
        <v>631</v>
      </c>
      <c r="G105" s="248"/>
    </row>
    <row r="106" spans="1:7" x14ac:dyDescent="0.2">
      <c r="A106" s="116" t="s">
        <v>861</v>
      </c>
      <c r="B106" s="115">
        <v>1.026</v>
      </c>
      <c r="C106" s="115">
        <v>1.0249999999999999</v>
      </c>
      <c r="D106" s="115">
        <v>1.022</v>
      </c>
      <c r="E106" s="115">
        <v>1.024</v>
      </c>
      <c r="F106" s="117">
        <v>632</v>
      </c>
      <c r="G106" s="248"/>
    </row>
    <row r="107" spans="1:7" x14ac:dyDescent="0.2">
      <c r="A107" s="116" t="s">
        <v>862</v>
      </c>
      <c r="B107" s="115">
        <v>1.026</v>
      </c>
      <c r="C107" s="115">
        <v>1.0249999999999999</v>
      </c>
      <c r="D107" s="115">
        <v>1.022</v>
      </c>
      <c r="E107" s="115">
        <v>1.024</v>
      </c>
      <c r="F107" s="117">
        <v>760</v>
      </c>
      <c r="G107" s="248"/>
    </row>
    <row r="108" spans="1:7" x14ac:dyDescent="0.2">
      <c r="A108" s="116" t="s">
        <v>1063</v>
      </c>
      <c r="B108" s="115">
        <v>1</v>
      </c>
      <c r="C108" s="115">
        <v>1</v>
      </c>
      <c r="D108" s="115">
        <v>1</v>
      </c>
      <c r="E108" s="115">
        <v>1</v>
      </c>
      <c r="F108" s="117">
        <v>880</v>
      </c>
      <c r="G108" s="248"/>
    </row>
    <row r="109" spans="1:7" x14ac:dyDescent="0.2">
      <c r="A109" s="116" t="s">
        <v>863</v>
      </c>
      <c r="B109" s="115">
        <v>1.026</v>
      </c>
      <c r="C109" s="115">
        <v>1.0249999999999999</v>
      </c>
      <c r="D109" s="115">
        <v>1.022</v>
      </c>
      <c r="E109" s="115">
        <v>1.024</v>
      </c>
      <c r="F109" s="117">
        <v>882</v>
      </c>
      <c r="G109" s="248"/>
    </row>
    <row r="110" spans="1:7" x14ac:dyDescent="0.2">
      <c r="A110" s="116" t="s">
        <v>864</v>
      </c>
      <c r="B110" s="115">
        <v>1.026</v>
      </c>
      <c r="C110" s="115">
        <v>1.0249999999999999</v>
      </c>
      <c r="D110" s="115">
        <v>1.022</v>
      </c>
      <c r="E110" s="115">
        <v>1.024</v>
      </c>
      <c r="F110" s="117">
        <v>883</v>
      </c>
      <c r="G110" s="248"/>
    </row>
    <row r="111" spans="1:7" x14ac:dyDescent="0.2">
      <c r="A111" s="116" t="s">
        <v>865</v>
      </c>
      <c r="B111" s="115">
        <v>1.026</v>
      </c>
      <c r="C111" s="115">
        <v>1.0249999999999999</v>
      </c>
      <c r="D111" s="115">
        <v>1.022</v>
      </c>
      <c r="E111" s="115">
        <v>1.024</v>
      </c>
      <c r="F111" s="117">
        <v>884</v>
      </c>
      <c r="G111" s="248"/>
    </row>
    <row r="112" spans="1:7" x14ac:dyDescent="0.2">
      <c r="A112" s="116" t="s">
        <v>866</v>
      </c>
      <c r="B112" s="115">
        <v>1.026</v>
      </c>
      <c r="C112" s="115">
        <v>1.0249999999999999</v>
      </c>
      <c r="D112" s="115">
        <v>1.022</v>
      </c>
      <c r="E112" s="115">
        <v>1.024</v>
      </c>
      <c r="F112" s="117">
        <v>885</v>
      </c>
      <c r="G112" s="248"/>
    </row>
    <row r="113" spans="1:7" x14ac:dyDescent="0.2">
      <c r="A113" s="116" t="s">
        <v>867</v>
      </c>
      <c r="B113" s="115">
        <v>1.026</v>
      </c>
      <c r="C113" s="115">
        <v>1.0249999999999999</v>
      </c>
      <c r="D113" s="115">
        <v>1.022</v>
      </c>
      <c r="E113" s="115">
        <v>1.024</v>
      </c>
      <c r="F113" s="117">
        <v>886</v>
      </c>
      <c r="G113" s="248"/>
    </row>
    <row r="114" spans="1:7" x14ac:dyDescent="0.2">
      <c r="A114" s="116" t="s">
        <v>868</v>
      </c>
      <c r="B114" s="115">
        <v>1.026</v>
      </c>
      <c r="C114" s="115">
        <v>1.0249999999999999</v>
      </c>
      <c r="D114" s="115">
        <v>1.022</v>
      </c>
      <c r="E114" s="115">
        <v>1.024</v>
      </c>
      <c r="F114" s="117">
        <v>888</v>
      </c>
      <c r="G114" s="248"/>
    </row>
    <row r="115" spans="1:7" x14ac:dyDescent="0.2">
      <c r="A115" s="116" t="s">
        <v>869</v>
      </c>
      <c r="B115" s="115">
        <v>1.026</v>
      </c>
      <c r="C115" s="115">
        <v>1.0249999999999999</v>
      </c>
      <c r="D115" s="115">
        <v>1.022</v>
      </c>
      <c r="E115" s="115">
        <v>1.024</v>
      </c>
      <c r="F115" s="117">
        <v>889</v>
      </c>
      <c r="G115" s="248"/>
    </row>
    <row r="116" spans="1:7" x14ac:dyDescent="0.2">
      <c r="A116" s="116" t="s">
        <v>870</v>
      </c>
      <c r="B116" s="115">
        <v>1.004</v>
      </c>
      <c r="C116" s="115">
        <v>1.004</v>
      </c>
      <c r="D116" s="115">
        <v>1.004</v>
      </c>
      <c r="E116" s="115">
        <v>1.004</v>
      </c>
      <c r="F116" s="117">
        <v>890</v>
      </c>
      <c r="G116" s="248"/>
    </row>
    <row r="117" spans="1:7" x14ac:dyDescent="0.2">
      <c r="A117" s="116" t="s">
        <v>871</v>
      </c>
      <c r="B117" s="115">
        <v>1.026</v>
      </c>
      <c r="C117" s="115">
        <v>1.0249999999999999</v>
      </c>
      <c r="D117" s="115">
        <v>1.022</v>
      </c>
      <c r="E117" s="115">
        <v>1.024</v>
      </c>
      <c r="F117" s="117">
        <v>891</v>
      </c>
      <c r="G117" s="248"/>
    </row>
    <row r="118" spans="1:7" x14ac:dyDescent="0.2">
      <c r="A118" s="116" t="s">
        <v>872</v>
      </c>
      <c r="B118" s="115">
        <v>1.026</v>
      </c>
      <c r="C118" s="115">
        <v>1.0249999999999999</v>
      </c>
      <c r="D118" s="115">
        <v>1.022</v>
      </c>
      <c r="E118" s="115">
        <v>1.024</v>
      </c>
      <c r="F118" s="117">
        <v>892</v>
      </c>
      <c r="G118" s="248"/>
    </row>
    <row r="119" spans="1:7" x14ac:dyDescent="0.2">
      <c r="A119" s="116" t="s">
        <v>873</v>
      </c>
      <c r="B119" s="115">
        <v>1.026</v>
      </c>
      <c r="C119" s="115">
        <v>1.0249999999999999</v>
      </c>
      <c r="D119" s="115">
        <v>1.022</v>
      </c>
      <c r="E119" s="115">
        <v>1.024</v>
      </c>
      <c r="F119" s="117">
        <v>893</v>
      </c>
      <c r="G119" s="248"/>
    </row>
    <row r="120" spans="1:7" x14ac:dyDescent="0.2">
      <c r="A120" s="116" t="s">
        <v>874</v>
      </c>
      <c r="B120" s="115">
        <v>1.026</v>
      </c>
      <c r="C120" s="115">
        <v>1.0249999999999999</v>
      </c>
      <c r="D120" s="115">
        <v>1.022</v>
      </c>
      <c r="E120" s="115">
        <v>1.024</v>
      </c>
      <c r="F120" s="117">
        <v>894</v>
      </c>
      <c r="G120" s="248"/>
    </row>
    <row r="121" spans="1:7" x14ac:dyDescent="0.2">
      <c r="A121" s="116" t="s">
        <v>875</v>
      </c>
      <c r="B121" s="115">
        <v>1.026</v>
      </c>
      <c r="C121" s="115">
        <v>1.0249999999999999</v>
      </c>
      <c r="D121" s="115">
        <v>1.022</v>
      </c>
      <c r="E121" s="115">
        <v>1.024</v>
      </c>
      <c r="F121" s="117">
        <v>895</v>
      </c>
      <c r="G121" s="248"/>
    </row>
    <row r="122" spans="1:7" x14ac:dyDescent="0.2">
      <c r="A122" s="116" t="s">
        <v>876</v>
      </c>
      <c r="B122" s="115">
        <v>1.026</v>
      </c>
      <c r="C122" s="115">
        <v>1.0249999999999999</v>
      </c>
      <c r="D122" s="115">
        <v>1.022</v>
      </c>
      <c r="E122" s="115">
        <v>1.024</v>
      </c>
      <c r="F122" s="117">
        <v>896</v>
      </c>
      <c r="G122" s="248"/>
    </row>
    <row r="123" spans="1:7" x14ac:dyDescent="0.2">
      <c r="A123" s="116" t="s">
        <v>877</v>
      </c>
      <c r="B123" s="115">
        <v>1.026</v>
      </c>
      <c r="C123" s="115">
        <v>1.0249999999999999</v>
      </c>
      <c r="D123" s="115">
        <v>1.022</v>
      </c>
      <c r="E123" s="115">
        <v>1.024</v>
      </c>
      <c r="F123" s="117">
        <v>897</v>
      </c>
      <c r="G123" s="248"/>
    </row>
    <row r="124" spans="1:7" x14ac:dyDescent="0.2">
      <c r="A124" s="116" t="s">
        <v>878</v>
      </c>
      <c r="B124" s="115">
        <v>1.026</v>
      </c>
      <c r="C124" s="115">
        <v>1.0249999999999999</v>
      </c>
      <c r="D124" s="115">
        <v>1.022</v>
      </c>
      <c r="E124" s="115">
        <v>1.024</v>
      </c>
      <c r="F124" s="117">
        <v>898</v>
      </c>
      <c r="G124" s="248"/>
    </row>
    <row r="125" spans="1:7" x14ac:dyDescent="0.2">
      <c r="A125" s="116" t="s">
        <v>879</v>
      </c>
      <c r="B125" s="115">
        <v>1.026</v>
      </c>
      <c r="C125" s="115">
        <v>1.0249999999999999</v>
      </c>
      <c r="D125" s="115">
        <v>1.022</v>
      </c>
      <c r="E125" s="115">
        <v>1.024</v>
      </c>
      <c r="F125" s="176">
        <v>899</v>
      </c>
      <c r="G125" s="248"/>
    </row>
    <row r="126" spans="1:7" x14ac:dyDescent="0.2">
      <c r="A126" s="116" t="s">
        <v>880</v>
      </c>
      <c r="B126" s="115">
        <v>1.026</v>
      </c>
      <c r="C126" s="115">
        <v>1.0249999999999999</v>
      </c>
      <c r="D126" s="115">
        <v>1.022</v>
      </c>
      <c r="E126" s="115">
        <v>1.024</v>
      </c>
      <c r="F126" s="176">
        <v>900</v>
      </c>
      <c r="G126" s="248"/>
    </row>
    <row r="127" spans="1:7" x14ac:dyDescent="0.2">
      <c r="A127" s="116" t="s">
        <v>881</v>
      </c>
      <c r="B127" s="115">
        <v>1.026</v>
      </c>
      <c r="C127" s="115">
        <v>1.0249999999999999</v>
      </c>
      <c r="D127" s="115">
        <v>1.022</v>
      </c>
      <c r="E127" s="115">
        <v>1.024</v>
      </c>
      <c r="F127" s="176">
        <v>901</v>
      </c>
      <c r="G127" s="248"/>
    </row>
    <row r="128" spans="1:7" x14ac:dyDescent="0.2">
      <c r="A128" s="116" t="s">
        <v>882</v>
      </c>
      <c r="B128" s="115">
        <v>1.026</v>
      </c>
      <c r="C128" s="115">
        <v>1.0249999999999999</v>
      </c>
      <c r="D128" s="115">
        <v>1.022</v>
      </c>
      <c r="E128" s="115">
        <v>1.024</v>
      </c>
      <c r="F128" s="176">
        <v>902</v>
      </c>
      <c r="G128" s="248"/>
    </row>
    <row r="129" spans="1:7" x14ac:dyDescent="0.2">
      <c r="A129" s="116" t="s">
        <v>883</v>
      </c>
      <c r="B129" s="115">
        <v>1.026</v>
      </c>
      <c r="C129" s="115">
        <v>1.0249999999999999</v>
      </c>
      <c r="D129" s="115">
        <v>1.022</v>
      </c>
      <c r="E129" s="115">
        <v>1.024</v>
      </c>
      <c r="F129" s="176">
        <v>903</v>
      </c>
      <c r="G129" s="248"/>
    </row>
    <row r="130" spans="1:7" x14ac:dyDescent="0.2">
      <c r="A130" s="116" t="s">
        <v>884</v>
      </c>
      <c r="B130" s="115">
        <v>1.026</v>
      </c>
      <c r="C130" s="115">
        <v>1.0249999999999999</v>
      </c>
      <c r="D130" s="115">
        <v>1.022</v>
      </c>
      <c r="E130" s="115">
        <v>1.024</v>
      </c>
      <c r="F130" s="176">
        <v>904</v>
      </c>
      <c r="G130" s="248"/>
    </row>
    <row r="131" spans="1:7" x14ac:dyDescent="0.2">
      <c r="A131" s="116" t="s">
        <v>885</v>
      </c>
      <c r="B131" s="115">
        <v>1.026</v>
      </c>
      <c r="C131" s="115">
        <v>1.0249999999999999</v>
      </c>
      <c r="D131" s="115">
        <v>1.022</v>
      </c>
      <c r="E131" s="115">
        <v>1.024</v>
      </c>
      <c r="F131" s="176">
        <v>905</v>
      </c>
      <c r="G131" s="248"/>
    </row>
    <row r="132" spans="1:7" x14ac:dyDescent="0.2">
      <c r="A132" s="116" t="s">
        <v>886</v>
      </c>
      <c r="B132" s="115">
        <v>1.026</v>
      </c>
      <c r="C132" s="115">
        <v>1.0249999999999999</v>
      </c>
      <c r="D132" s="115">
        <v>1.022</v>
      </c>
      <c r="E132" s="115">
        <v>1.024</v>
      </c>
      <c r="F132" s="176">
        <v>906</v>
      </c>
      <c r="G132" s="248"/>
    </row>
    <row r="133" spans="1:7" x14ac:dyDescent="0.2">
      <c r="A133" s="116" t="s">
        <v>887</v>
      </c>
      <c r="B133" s="115">
        <v>1.026</v>
      </c>
      <c r="C133" s="115">
        <v>1.0249999999999999</v>
      </c>
      <c r="D133" s="115">
        <v>1.022</v>
      </c>
      <c r="E133" s="115">
        <v>1.024</v>
      </c>
      <c r="F133" s="176">
        <v>907</v>
      </c>
      <c r="G133" s="248"/>
    </row>
    <row r="134" spans="1:7" x14ac:dyDescent="0.2">
      <c r="A134" s="116" t="s">
        <v>888</v>
      </c>
      <c r="B134" s="115">
        <v>1.026</v>
      </c>
      <c r="C134" s="115">
        <v>1.0249999999999999</v>
      </c>
      <c r="D134" s="115">
        <v>1.022</v>
      </c>
      <c r="E134" s="115">
        <v>1.024</v>
      </c>
      <c r="F134" s="176">
        <v>908</v>
      </c>
      <c r="G134" s="248"/>
    </row>
    <row r="135" spans="1:7" x14ac:dyDescent="0.2">
      <c r="A135" s="116" t="s">
        <v>889</v>
      </c>
      <c r="B135" s="115">
        <v>1.026</v>
      </c>
      <c r="C135" s="115">
        <v>1.0249999999999999</v>
      </c>
      <c r="D135" s="115">
        <v>1.022</v>
      </c>
      <c r="E135" s="115">
        <v>1.024</v>
      </c>
      <c r="F135" s="176">
        <v>909</v>
      </c>
      <c r="G135" s="248"/>
    </row>
    <row r="136" spans="1:7" x14ac:dyDescent="0.2">
      <c r="A136" s="116" t="s">
        <v>890</v>
      </c>
      <c r="B136" s="115">
        <v>1.026</v>
      </c>
      <c r="C136" s="115">
        <v>1.0249999999999999</v>
      </c>
      <c r="D136" s="115">
        <v>1.022</v>
      </c>
      <c r="E136" s="115">
        <v>1.024</v>
      </c>
      <c r="F136" s="176">
        <v>910</v>
      </c>
      <c r="G136" s="248"/>
    </row>
    <row r="137" spans="1:7" x14ac:dyDescent="0.2">
      <c r="A137" s="116" t="s">
        <v>891</v>
      </c>
      <c r="B137" s="115">
        <v>1.026</v>
      </c>
      <c r="C137" s="115">
        <v>1.0249999999999999</v>
      </c>
      <c r="D137" s="115">
        <v>1.022</v>
      </c>
      <c r="E137" s="115">
        <v>1.024</v>
      </c>
      <c r="F137" s="176">
        <v>911</v>
      </c>
      <c r="G137" s="248"/>
    </row>
    <row r="138" spans="1:7" x14ac:dyDescent="0.2">
      <c r="A138" s="116" t="s">
        <v>892</v>
      </c>
      <c r="B138" s="115">
        <v>1.026</v>
      </c>
      <c r="C138" s="115">
        <v>1.0249999999999999</v>
      </c>
      <c r="D138" s="115">
        <v>1.022</v>
      </c>
      <c r="E138" s="115">
        <v>1.024</v>
      </c>
      <c r="F138" s="176">
        <v>912</v>
      </c>
      <c r="G138" s="248"/>
    </row>
    <row r="139" spans="1:7" x14ac:dyDescent="0.2">
      <c r="A139" s="116" t="s">
        <v>994</v>
      </c>
      <c r="B139" s="115">
        <v>1.026</v>
      </c>
      <c r="C139" s="115">
        <v>1.0249999999999999</v>
      </c>
      <c r="D139" s="115">
        <v>1.022</v>
      </c>
      <c r="E139" s="115">
        <v>1.024</v>
      </c>
      <c r="F139" s="176">
        <v>913</v>
      </c>
      <c r="G139" s="248"/>
    </row>
    <row r="140" spans="1:7" x14ac:dyDescent="0.2">
      <c r="A140" s="116" t="s">
        <v>893</v>
      </c>
      <c r="B140" s="115">
        <v>1.026</v>
      </c>
      <c r="C140" s="115">
        <v>1.0249999999999999</v>
      </c>
      <c r="D140" s="115">
        <v>1.022</v>
      </c>
      <c r="E140" s="115">
        <v>1.024</v>
      </c>
      <c r="F140" s="176">
        <v>914</v>
      </c>
      <c r="G140" s="248"/>
    </row>
    <row r="141" spans="1:7" x14ac:dyDescent="0.2">
      <c r="A141" s="116" t="s">
        <v>894</v>
      </c>
      <c r="B141" s="115">
        <v>1.026</v>
      </c>
      <c r="C141" s="115">
        <v>1.0249999999999999</v>
      </c>
      <c r="D141" s="115">
        <v>1.022</v>
      </c>
      <c r="E141" s="115">
        <v>1.024</v>
      </c>
      <c r="F141" s="176">
        <v>915</v>
      </c>
      <c r="G141" s="248"/>
    </row>
    <row r="142" spans="1:7" x14ac:dyDescent="0.2">
      <c r="A142" s="116" t="s">
        <v>895</v>
      </c>
      <c r="B142" s="115">
        <v>1.026</v>
      </c>
      <c r="C142" s="115">
        <v>1.0249999999999999</v>
      </c>
      <c r="D142" s="115">
        <v>1.022</v>
      </c>
      <c r="E142" s="115">
        <v>1.024</v>
      </c>
      <c r="F142" s="176">
        <v>916</v>
      </c>
      <c r="G142" s="248"/>
    </row>
    <row r="143" spans="1:7" x14ac:dyDescent="0.2">
      <c r="A143" s="116" t="s">
        <v>896</v>
      </c>
      <c r="B143" s="115">
        <v>1.026</v>
      </c>
      <c r="C143" s="115">
        <v>1.0249999999999999</v>
      </c>
      <c r="D143" s="115">
        <v>1.022</v>
      </c>
      <c r="E143" s="115">
        <v>1.024</v>
      </c>
      <c r="F143" s="176">
        <v>917</v>
      </c>
      <c r="G143" s="248"/>
    </row>
    <row r="144" spans="1:7" x14ac:dyDescent="0.2">
      <c r="A144" s="116" t="s">
        <v>897</v>
      </c>
      <c r="B144" s="115">
        <v>1.026</v>
      </c>
      <c r="C144" s="115">
        <v>1.0249999999999999</v>
      </c>
      <c r="D144" s="115">
        <v>1.022</v>
      </c>
      <c r="E144" s="115">
        <v>1.024</v>
      </c>
      <c r="F144" s="176">
        <v>918</v>
      </c>
      <c r="G144" s="248"/>
    </row>
    <row r="145" spans="1:7" x14ac:dyDescent="0.2">
      <c r="A145" s="116" t="s">
        <v>898</v>
      </c>
      <c r="B145" s="115">
        <v>1.026</v>
      </c>
      <c r="C145" s="115">
        <v>1.0249999999999999</v>
      </c>
      <c r="D145" s="115">
        <v>1.022</v>
      </c>
      <c r="E145" s="115">
        <v>1.024</v>
      </c>
      <c r="F145" s="176">
        <v>919</v>
      </c>
      <c r="G145" s="248"/>
    </row>
    <row r="146" spans="1:7" x14ac:dyDescent="0.2">
      <c r="A146" s="116" t="s">
        <v>899</v>
      </c>
      <c r="B146" s="115">
        <v>1.026</v>
      </c>
      <c r="C146" s="115">
        <v>1.0249999999999999</v>
      </c>
      <c r="D146" s="115">
        <v>1.022</v>
      </c>
      <c r="E146" s="115">
        <v>1.024</v>
      </c>
      <c r="F146" s="176">
        <v>920</v>
      </c>
      <c r="G146" s="248"/>
    </row>
    <row r="147" spans="1:7" x14ac:dyDescent="0.2">
      <c r="A147" s="1" t="s">
        <v>1095</v>
      </c>
      <c r="B147" s="115">
        <v>1.0029999999999999</v>
      </c>
      <c r="C147" s="115">
        <v>1.0029999999999999</v>
      </c>
      <c r="D147" s="115">
        <v>1.006</v>
      </c>
      <c r="E147" s="115">
        <v>1.0029999999999999</v>
      </c>
      <c r="F147" s="117">
        <v>7051</v>
      </c>
      <c r="G147" s="248"/>
    </row>
    <row r="148" spans="1:7" x14ac:dyDescent="0.2">
      <c r="A148" s="1" t="s">
        <v>985</v>
      </c>
      <c r="B148" s="115">
        <v>1.0049999999999999</v>
      </c>
      <c r="C148" s="115">
        <v>1.0049999999999999</v>
      </c>
      <c r="D148" s="115">
        <v>1.022</v>
      </c>
      <c r="E148" s="115">
        <v>1.0049999999999999</v>
      </c>
      <c r="F148" s="117">
        <v>7159</v>
      </c>
      <c r="G148" s="248"/>
    </row>
    <row r="149" spans="1:7" x14ac:dyDescent="0.2">
      <c r="A149" s="1" t="s">
        <v>986</v>
      </c>
      <c r="B149" s="115">
        <v>1.02</v>
      </c>
      <c r="C149" s="115">
        <v>1.0229999999999999</v>
      </c>
      <c r="D149" s="115">
        <v>1.022</v>
      </c>
      <c r="E149" s="115">
        <v>1.0229999999999999</v>
      </c>
      <c r="F149" s="117">
        <v>7163</v>
      </c>
      <c r="G149" s="248"/>
    </row>
    <row r="151" spans="1:7" ht="21.95" customHeight="1" x14ac:dyDescent="0.2">
      <c r="A151" s="305" t="s">
        <v>501</v>
      </c>
      <c r="B151" s="322"/>
      <c r="C151" s="322"/>
      <c r="D151" s="322"/>
      <c r="E151" s="322"/>
      <c r="F151" s="306"/>
    </row>
    <row r="152" spans="1:7" ht="21.95" customHeight="1" x14ac:dyDescent="0.2">
      <c r="A152" s="305" t="s">
        <v>61</v>
      </c>
      <c r="B152" s="322"/>
      <c r="C152" s="322"/>
      <c r="D152" s="322"/>
      <c r="E152" s="322"/>
      <c r="F152" s="306"/>
    </row>
    <row r="153" spans="1:7" ht="21.95" customHeight="1" x14ac:dyDescent="0.2">
      <c r="A153" s="23" t="s">
        <v>59</v>
      </c>
      <c r="B153" s="23" t="s">
        <v>54</v>
      </c>
      <c r="C153" s="23" t="s">
        <v>55</v>
      </c>
      <c r="D153" s="23" t="s">
        <v>56</v>
      </c>
      <c r="E153" s="23" t="s">
        <v>57</v>
      </c>
      <c r="F153" s="23" t="s">
        <v>58</v>
      </c>
    </row>
    <row r="154" spans="1:7" x14ac:dyDescent="0.2">
      <c r="A154" s="1" t="s">
        <v>900</v>
      </c>
      <c r="B154" s="115">
        <v>1.0089999999999999</v>
      </c>
      <c r="C154" s="115">
        <v>1.0089999999999999</v>
      </c>
      <c r="D154" s="115">
        <v>1.006</v>
      </c>
      <c r="E154" s="115">
        <v>1.008</v>
      </c>
      <c r="F154" s="176">
        <v>425</v>
      </c>
      <c r="G154" s="242"/>
    </row>
    <row r="155" spans="1:7" x14ac:dyDescent="0.2">
      <c r="A155" s="116" t="s">
        <v>901</v>
      </c>
      <c r="B155" s="115">
        <v>1.0089999999999999</v>
      </c>
      <c r="C155" s="115">
        <v>1.0089999999999999</v>
      </c>
      <c r="D155" s="115">
        <v>1.006</v>
      </c>
      <c r="E155" s="115">
        <v>1.008</v>
      </c>
      <c r="F155" s="117">
        <v>426</v>
      </c>
      <c r="G155" s="242"/>
    </row>
    <row r="156" spans="1:7" x14ac:dyDescent="0.2">
      <c r="A156" s="1" t="s">
        <v>1179</v>
      </c>
      <c r="B156" s="115">
        <v>1</v>
      </c>
      <c r="C156" s="115">
        <v>1</v>
      </c>
      <c r="D156" s="115">
        <v>1.022</v>
      </c>
      <c r="E156" s="115">
        <v>1.024</v>
      </c>
      <c r="F156" s="176">
        <v>601</v>
      </c>
      <c r="G156" s="242"/>
    </row>
    <row r="157" spans="1:7" x14ac:dyDescent="0.2">
      <c r="A157" s="1" t="s">
        <v>902</v>
      </c>
      <c r="B157" s="115">
        <v>1.006</v>
      </c>
      <c r="C157" s="115">
        <v>1.006</v>
      </c>
      <c r="D157" s="115">
        <v>1.0069999999999999</v>
      </c>
      <c r="E157" s="115">
        <v>1.0069999999999999</v>
      </c>
      <c r="F157" s="176">
        <v>617</v>
      </c>
      <c r="G157" s="242"/>
    </row>
    <row r="158" spans="1:7" x14ac:dyDescent="0.2">
      <c r="A158" s="1" t="s">
        <v>903</v>
      </c>
      <c r="B158" s="115">
        <v>1.016</v>
      </c>
      <c r="C158" s="115">
        <v>1.0149999999999999</v>
      </c>
      <c r="D158" s="115">
        <v>1.014</v>
      </c>
      <c r="E158" s="115">
        <v>1.0149999999999999</v>
      </c>
      <c r="F158" s="117">
        <v>619</v>
      </c>
      <c r="G158" s="242"/>
    </row>
    <row r="159" spans="1:7" x14ac:dyDescent="0.2">
      <c r="A159" s="1" t="s">
        <v>904</v>
      </c>
      <c r="B159" s="115">
        <v>1.0329999999999999</v>
      </c>
      <c r="C159" s="115">
        <v>1.032</v>
      </c>
      <c r="D159" s="115">
        <v>1.0309999999999999</v>
      </c>
      <c r="E159" s="115">
        <v>1.0309999999999999</v>
      </c>
      <c r="F159" s="117">
        <v>633</v>
      </c>
      <c r="G159" s="242"/>
    </row>
    <row r="160" spans="1:7" x14ac:dyDescent="0.2">
      <c r="A160" s="1" t="s">
        <v>905</v>
      </c>
      <c r="B160" s="115">
        <v>1.0049999999999999</v>
      </c>
      <c r="C160" s="115">
        <v>1.0049999999999999</v>
      </c>
      <c r="D160" s="115">
        <v>1.0049999999999999</v>
      </c>
      <c r="E160" s="115">
        <v>1.0049999999999999</v>
      </c>
      <c r="F160" s="117">
        <v>636</v>
      </c>
      <c r="G160" s="242"/>
    </row>
    <row r="161" spans="1:7" x14ac:dyDescent="0.2">
      <c r="A161" s="1" t="s">
        <v>906</v>
      </c>
      <c r="B161" s="115">
        <v>1.026</v>
      </c>
      <c r="C161" s="115">
        <v>1.0289999999999999</v>
      </c>
      <c r="D161" s="115">
        <v>1.022</v>
      </c>
      <c r="E161" s="115">
        <v>1.0289999999999999</v>
      </c>
      <c r="F161" s="117">
        <v>642</v>
      </c>
      <c r="G161" s="242"/>
    </row>
    <row r="162" spans="1:7" x14ac:dyDescent="0.2">
      <c r="A162" s="1" t="s">
        <v>907</v>
      </c>
      <c r="B162" s="115">
        <v>1.026</v>
      </c>
      <c r="C162" s="115">
        <v>1.0309999999999999</v>
      </c>
      <c r="D162" s="115">
        <v>1.022</v>
      </c>
      <c r="E162" s="115">
        <v>1.0309999999999999</v>
      </c>
      <c r="F162" s="117">
        <v>643</v>
      </c>
      <c r="G162" s="242"/>
    </row>
    <row r="163" spans="1:7" x14ac:dyDescent="0.2">
      <c r="A163" s="1" t="s">
        <v>908</v>
      </c>
      <c r="B163" s="115">
        <v>1.028</v>
      </c>
      <c r="C163" s="115">
        <v>1.0249999999999999</v>
      </c>
      <c r="D163" s="115">
        <v>1.022</v>
      </c>
      <c r="E163" s="115">
        <v>1.024</v>
      </c>
      <c r="F163" s="117">
        <v>644</v>
      </c>
      <c r="G163" s="242"/>
    </row>
    <row r="164" spans="1:7" x14ac:dyDescent="0.2">
      <c r="A164" s="1" t="s">
        <v>909</v>
      </c>
      <c r="B164" s="115">
        <v>1.0089999999999999</v>
      </c>
      <c r="C164" s="115">
        <v>1.0249999999999999</v>
      </c>
      <c r="D164" s="115">
        <v>1.022</v>
      </c>
      <c r="E164" s="115">
        <v>1.024</v>
      </c>
      <c r="F164" s="117">
        <v>645</v>
      </c>
      <c r="G164" s="242"/>
    </row>
    <row r="165" spans="1:7" x14ac:dyDescent="0.2">
      <c r="A165" s="1" t="s">
        <v>910</v>
      </c>
      <c r="B165" s="115">
        <v>1.0149999999999999</v>
      </c>
      <c r="C165" s="115">
        <v>1.0249999999999999</v>
      </c>
      <c r="D165" s="115">
        <v>1.022</v>
      </c>
      <c r="E165" s="115">
        <v>1.024</v>
      </c>
      <c r="F165" s="117">
        <v>646</v>
      </c>
      <c r="G165" s="242"/>
    </row>
    <row r="166" spans="1:7" x14ac:dyDescent="0.2">
      <c r="A166" s="1" t="s">
        <v>911</v>
      </c>
      <c r="B166" s="115">
        <v>1.0109999999999999</v>
      </c>
      <c r="C166" s="115">
        <v>1.0109999999999999</v>
      </c>
      <c r="D166" s="115">
        <v>1.006</v>
      </c>
      <c r="E166" s="115">
        <v>1.0109999999999999</v>
      </c>
      <c r="F166" s="117">
        <v>649</v>
      </c>
      <c r="G166" s="242"/>
    </row>
    <row r="167" spans="1:7" x14ac:dyDescent="0.2">
      <c r="A167" s="1" t="s">
        <v>912</v>
      </c>
      <c r="B167" s="115">
        <v>1.0249999999999999</v>
      </c>
      <c r="C167" s="115">
        <v>1.0249999999999999</v>
      </c>
      <c r="D167" s="115">
        <v>1.0269999999999999</v>
      </c>
      <c r="E167" s="115">
        <v>1.026</v>
      </c>
      <c r="F167" s="117">
        <v>650</v>
      </c>
      <c r="G167" s="242"/>
    </row>
    <row r="168" spans="1:7" x14ac:dyDescent="0.2">
      <c r="A168" s="1" t="s">
        <v>913</v>
      </c>
      <c r="B168" s="115">
        <v>1.1120000000000001</v>
      </c>
      <c r="C168" s="115">
        <v>1.111</v>
      </c>
      <c r="D168" s="115">
        <v>1.1160000000000001</v>
      </c>
      <c r="E168" s="115">
        <v>1.1160000000000001</v>
      </c>
      <c r="F168" s="117">
        <v>651</v>
      </c>
      <c r="G168" s="242"/>
    </row>
    <row r="169" spans="1:7" x14ac:dyDescent="0.2">
      <c r="A169" s="1" t="s">
        <v>914</v>
      </c>
      <c r="B169" s="115">
        <v>1.103</v>
      </c>
      <c r="C169" s="115">
        <v>1.1020000000000001</v>
      </c>
      <c r="D169" s="115">
        <v>1.1060000000000001</v>
      </c>
      <c r="E169" s="115">
        <v>1.105</v>
      </c>
      <c r="F169" s="117">
        <v>652</v>
      </c>
      <c r="G169" s="242"/>
    </row>
    <row r="170" spans="1:7" x14ac:dyDescent="0.2">
      <c r="A170" s="1" t="s">
        <v>915</v>
      </c>
      <c r="B170" s="115">
        <v>1.103</v>
      </c>
      <c r="C170" s="115">
        <v>1.1040000000000001</v>
      </c>
      <c r="D170" s="115">
        <v>1.1160000000000001</v>
      </c>
      <c r="E170" s="115">
        <v>1.1180000000000001</v>
      </c>
      <c r="F170" s="117">
        <v>653</v>
      </c>
      <c r="G170" s="242"/>
    </row>
    <row r="171" spans="1:7" x14ac:dyDescent="0.2">
      <c r="A171" s="1" t="s">
        <v>916</v>
      </c>
      <c r="B171" s="115">
        <v>1.0329999999999999</v>
      </c>
      <c r="C171" s="115">
        <v>1.032</v>
      </c>
      <c r="D171" s="115">
        <v>1.0309999999999999</v>
      </c>
      <c r="E171" s="115">
        <v>1.0309999999999999</v>
      </c>
      <c r="F171" s="117">
        <v>658</v>
      </c>
      <c r="G171" s="242"/>
    </row>
    <row r="172" spans="1:7" x14ac:dyDescent="0.2">
      <c r="A172" s="1" t="s">
        <v>917</v>
      </c>
      <c r="B172" s="115">
        <v>1.08</v>
      </c>
      <c r="C172" s="115">
        <v>1.08</v>
      </c>
      <c r="D172" s="115">
        <v>1.081</v>
      </c>
      <c r="E172" s="115">
        <v>1.081</v>
      </c>
      <c r="F172" s="117">
        <v>659</v>
      </c>
      <c r="G172" s="242"/>
    </row>
    <row r="173" spans="1:7" x14ac:dyDescent="0.2">
      <c r="A173" s="1" t="s">
        <v>918</v>
      </c>
      <c r="B173" s="115">
        <v>1.0820000000000001</v>
      </c>
      <c r="C173" s="115">
        <v>1.0820000000000001</v>
      </c>
      <c r="D173" s="115">
        <v>1.083</v>
      </c>
      <c r="E173" s="115">
        <v>1.083</v>
      </c>
      <c r="F173" s="117">
        <v>660</v>
      </c>
      <c r="G173" s="242"/>
    </row>
    <row r="174" spans="1:7" x14ac:dyDescent="0.2">
      <c r="A174" s="1" t="s">
        <v>919</v>
      </c>
      <c r="B174" s="115">
        <v>0.996</v>
      </c>
      <c r="C174" s="115">
        <v>0.997</v>
      </c>
      <c r="D174" s="115">
        <v>0.997</v>
      </c>
      <c r="E174" s="115">
        <v>0.998</v>
      </c>
      <c r="F174" s="117">
        <v>661</v>
      </c>
      <c r="G174" s="242"/>
    </row>
    <row r="175" spans="1:7" x14ac:dyDescent="0.2">
      <c r="A175" s="1" t="s">
        <v>920</v>
      </c>
      <c r="B175" s="115">
        <v>1.0329999999999999</v>
      </c>
      <c r="C175" s="115">
        <v>1.0329999999999999</v>
      </c>
      <c r="D175" s="115">
        <v>1.0329999999999999</v>
      </c>
      <c r="E175" s="115">
        <v>1.0329999999999999</v>
      </c>
      <c r="F175" s="117">
        <v>662</v>
      </c>
      <c r="G175" s="242"/>
    </row>
    <row r="176" spans="1:7" x14ac:dyDescent="0.2">
      <c r="A176" s="1" t="s">
        <v>921</v>
      </c>
      <c r="B176" s="115">
        <v>1.0089999999999999</v>
      </c>
      <c r="C176" s="115">
        <v>1.0089999999999999</v>
      </c>
      <c r="D176" s="115">
        <v>1.012</v>
      </c>
      <c r="E176" s="115">
        <v>1.012</v>
      </c>
      <c r="F176" s="117">
        <v>663</v>
      </c>
      <c r="G176" s="242"/>
    </row>
    <row r="177" spans="1:7" x14ac:dyDescent="0.2">
      <c r="A177" s="1" t="s">
        <v>922</v>
      </c>
      <c r="B177" s="115">
        <v>1.02</v>
      </c>
      <c r="C177" s="115">
        <v>1.0229999999999999</v>
      </c>
      <c r="D177" s="115">
        <v>1.022</v>
      </c>
      <c r="E177" s="115">
        <v>1.0229999999999999</v>
      </c>
      <c r="F177" s="117">
        <v>664</v>
      </c>
      <c r="G177" s="242"/>
    </row>
    <row r="178" spans="1:7" x14ac:dyDescent="0.2">
      <c r="A178" s="1" t="s">
        <v>923</v>
      </c>
      <c r="B178" s="115">
        <v>1.026</v>
      </c>
      <c r="C178" s="115">
        <v>1.0249999999999999</v>
      </c>
      <c r="D178" s="115">
        <v>1.022</v>
      </c>
      <c r="E178" s="115">
        <v>1.024</v>
      </c>
      <c r="F178" s="117">
        <v>665</v>
      </c>
      <c r="G178" s="242"/>
    </row>
    <row r="179" spans="1:7" x14ac:dyDescent="0.2">
      <c r="A179" s="1" t="s">
        <v>924</v>
      </c>
      <c r="B179" s="115">
        <v>1.0449999999999999</v>
      </c>
      <c r="C179" s="115">
        <v>1.0449999999999999</v>
      </c>
      <c r="D179" s="115">
        <v>1.0449999999999999</v>
      </c>
      <c r="E179" s="115">
        <v>1.0449999999999999</v>
      </c>
      <c r="F179" s="117">
        <v>666</v>
      </c>
      <c r="G179" s="242"/>
    </row>
    <row r="180" spans="1:7" x14ac:dyDescent="0.2">
      <c r="A180" s="1" t="s">
        <v>844</v>
      </c>
      <c r="B180" s="115">
        <v>1.0760000000000001</v>
      </c>
      <c r="C180" s="115">
        <v>1.075</v>
      </c>
      <c r="D180" s="115">
        <v>1.0780000000000001</v>
      </c>
      <c r="E180" s="115">
        <v>1.079</v>
      </c>
      <c r="F180" s="117">
        <v>667</v>
      </c>
      <c r="G180" s="242"/>
    </row>
    <row r="181" spans="1:7" x14ac:dyDescent="0.2">
      <c r="A181" s="1" t="s">
        <v>925</v>
      </c>
      <c r="B181" s="115">
        <v>1.0489999999999999</v>
      </c>
      <c r="C181" s="115">
        <v>1.0489999999999999</v>
      </c>
      <c r="D181" s="115">
        <v>1.05</v>
      </c>
      <c r="E181" s="115">
        <v>1.05</v>
      </c>
      <c r="F181" s="117">
        <v>668</v>
      </c>
      <c r="G181" s="242"/>
    </row>
    <row r="182" spans="1:7" x14ac:dyDescent="0.2">
      <c r="A182" s="1" t="s">
        <v>926</v>
      </c>
      <c r="B182" s="115">
        <v>1.032</v>
      </c>
      <c r="C182" s="115">
        <v>1.0329999999999999</v>
      </c>
      <c r="D182" s="115">
        <v>1.032</v>
      </c>
      <c r="E182" s="115">
        <v>1.032</v>
      </c>
      <c r="F182" s="117">
        <v>670</v>
      </c>
      <c r="G182" s="242"/>
    </row>
    <row r="183" spans="1:7" x14ac:dyDescent="0.2">
      <c r="A183" s="1" t="s">
        <v>927</v>
      </c>
      <c r="B183" s="115">
        <v>1.0069999999999999</v>
      </c>
      <c r="C183" s="115">
        <v>1.0069999999999999</v>
      </c>
      <c r="D183" s="115">
        <v>1.0069999999999999</v>
      </c>
      <c r="E183" s="115">
        <v>1.0069999999999999</v>
      </c>
      <c r="F183" s="117">
        <v>674</v>
      </c>
      <c r="G183" s="242"/>
    </row>
    <row r="184" spans="1:7" x14ac:dyDescent="0.2">
      <c r="A184" s="1" t="s">
        <v>928</v>
      </c>
      <c r="B184" s="115">
        <v>1.0249999999999999</v>
      </c>
      <c r="C184" s="115">
        <v>1.026</v>
      </c>
      <c r="D184" s="115">
        <v>1.0309999999999999</v>
      </c>
      <c r="E184" s="115">
        <v>1.032</v>
      </c>
      <c r="F184" s="117">
        <v>676</v>
      </c>
      <c r="G184" s="242"/>
    </row>
    <row r="185" spans="1:7" x14ac:dyDescent="0.2">
      <c r="A185" s="1" t="s">
        <v>929</v>
      </c>
      <c r="B185" s="115">
        <v>1.008</v>
      </c>
      <c r="C185" s="115">
        <v>1.008</v>
      </c>
      <c r="D185" s="115">
        <v>1.008</v>
      </c>
      <c r="E185" s="115">
        <v>1.008</v>
      </c>
      <c r="F185" s="117">
        <v>678</v>
      </c>
      <c r="G185" s="242"/>
    </row>
    <row r="186" spans="1:7" x14ac:dyDescent="0.2">
      <c r="A186" s="1" t="s">
        <v>930</v>
      </c>
      <c r="B186" s="115">
        <v>1.0389999999999999</v>
      </c>
      <c r="C186" s="115">
        <v>1.0389999999999999</v>
      </c>
      <c r="D186" s="115">
        <v>1.04</v>
      </c>
      <c r="E186" s="115">
        <v>1.04</v>
      </c>
      <c r="F186" s="117">
        <v>679</v>
      </c>
      <c r="G186" s="242"/>
    </row>
    <row r="187" spans="1:7" x14ac:dyDescent="0.2">
      <c r="A187" s="1" t="s">
        <v>931</v>
      </c>
      <c r="B187" s="115">
        <v>1.016</v>
      </c>
      <c r="C187" s="115">
        <v>1.0169999999999999</v>
      </c>
      <c r="D187" s="115">
        <v>1.0169999999999999</v>
      </c>
      <c r="E187" s="115">
        <v>1.0169999999999999</v>
      </c>
      <c r="F187" s="117">
        <v>684</v>
      </c>
      <c r="G187" s="242"/>
    </row>
    <row r="188" spans="1:7" x14ac:dyDescent="0.2">
      <c r="A188" s="1" t="s">
        <v>932</v>
      </c>
      <c r="B188" s="115">
        <v>1.0029999999999999</v>
      </c>
      <c r="C188" s="115">
        <v>1.0029999999999999</v>
      </c>
      <c r="D188" s="115">
        <v>1.006</v>
      </c>
      <c r="E188" s="115">
        <v>1.0069999999999999</v>
      </c>
      <c r="F188" s="117">
        <v>685</v>
      </c>
      <c r="G188" s="242"/>
    </row>
    <row r="189" spans="1:7" x14ac:dyDescent="0.2">
      <c r="A189" s="1" t="s">
        <v>933</v>
      </c>
      <c r="B189" s="115">
        <v>1.0249999999999999</v>
      </c>
      <c r="C189" s="115">
        <v>1.0249999999999999</v>
      </c>
      <c r="D189" s="115">
        <v>1.0269999999999999</v>
      </c>
      <c r="E189" s="115">
        <v>1.026</v>
      </c>
      <c r="F189" s="117">
        <v>686</v>
      </c>
      <c r="G189" s="242"/>
    </row>
    <row r="190" spans="1:7" x14ac:dyDescent="0.2">
      <c r="A190" s="1" t="s">
        <v>934</v>
      </c>
      <c r="B190" s="115">
        <v>1.026</v>
      </c>
      <c r="C190" s="115">
        <v>1.0249999999999999</v>
      </c>
      <c r="D190" s="115">
        <v>1.022</v>
      </c>
      <c r="E190" s="115">
        <v>1.024</v>
      </c>
      <c r="F190" s="117">
        <v>687</v>
      </c>
      <c r="G190" s="242"/>
    </row>
    <row r="191" spans="1:7" x14ac:dyDescent="0.2">
      <c r="A191" s="1" t="s">
        <v>1007</v>
      </c>
      <c r="B191" s="115">
        <v>1.026</v>
      </c>
      <c r="C191" s="115">
        <v>1.0249999999999999</v>
      </c>
      <c r="D191" s="115">
        <v>1.022</v>
      </c>
      <c r="E191" s="115">
        <v>1.024</v>
      </c>
      <c r="F191" s="117">
        <v>721</v>
      </c>
      <c r="G191" s="242"/>
    </row>
    <row r="192" spans="1:7" x14ac:dyDescent="0.2">
      <c r="A192" s="1" t="s">
        <v>935</v>
      </c>
      <c r="B192" s="115">
        <v>1.0089999999999999</v>
      </c>
      <c r="C192" s="115">
        <v>1.0089999999999999</v>
      </c>
      <c r="D192" s="115">
        <v>1.006</v>
      </c>
      <c r="E192" s="115">
        <v>1.008</v>
      </c>
      <c r="F192" s="117">
        <v>778</v>
      </c>
      <c r="G192" s="242"/>
    </row>
    <row r="193" spans="1:7" x14ac:dyDescent="0.2">
      <c r="A193" s="1" t="s">
        <v>936</v>
      </c>
      <c r="B193" s="115">
        <v>1.016</v>
      </c>
      <c r="C193" s="115">
        <v>1.0149999999999999</v>
      </c>
      <c r="D193" s="115">
        <v>1.014</v>
      </c>
      <c r="E193" s="115">
        <v>1.0149999999999999</v>
      </c>
      <c r="F193" s="117">
        <v>786</v>
      </c>
      <c r="G193" s="242"/>
    </row>
    <row r="194" spans="1:7" x14ac:dyDescent="0.2">
      <c r="A194" s="1" t="s">
        <v>937</v>
      </c>
      <c r="B194" s="115">
        <v>1.0089999999999999</v>
      </c>
      <c r="C194" s="115">
        <v>1.0249999999999999</v>
      </c>
      <c r="D194" s="115">
        <v>1.022</v>
      </c>
      <c r="E194" s="115">
        <v>1.024</v>
      </c>
      <c r="F194" s="117">
        <v>790</v>
      </c>
      <c r="G194" s="242"/>
    </row>
    <row r="195" spans="1:7" x14ac:dyDescent="0.2">
      <c r="A195" s="1" t="s">
        <v>938</v>
      </c>
      <c r="B195" s="115">
        <v>1.026</v>
      </c>
      <c r="C195" s="115">
        <v>1.0149999999999999</v>
      </c>
      <c r="D195" s="115">
        <v>1.022</v>
      </c>
      <c r="E195" s="115">
        <v>1.014</v>
      </c>
      <c r="F195" s="117">
        <v>791</v>
      </c>
      <c r="G195" s="242"/>
    </row>
    <row r="196" spans="1:7" x14ac:dyDescent="0.2">
      <c r="A196" s="1" t="s">
        <v>939</v>
      </c>
      <c r="B196" s="115">
        <v>1.026</v>
      </c>
      <c r="C196" s="115">
        <v>1.0489999999999999</v>
      </c>
      <c r="D196" s="115">
        <v>1.022</v>
      </c>
      <c r="E196" s="115">
        <v>1.0489999999999999</v>
      </c>
      <c r="F196" s="117">
        <v>792</v>
      </c>
      <c r="G196" s="242"/>
    </row>
    <row r="197" spans="1:7" x14ac:dyDescent="0.2">
      <c r="A197" s="1" t="s">
        <v>940</v>
      </c>
      <c r="B197" s="115">
        <v>1.026</v>
      </c>
      <c r="C197" s="115">
        <v>1.04</v>
      </c>
      <c r="D197" s="115">
        <v>1.022</v>
      </c>
      <c r="E197" s="115">
        <v>1.0389999999999999</v>
      </c>
      <c r="F197" s="117">
        <v>793</v>
      </c>
      <c r="G197" s="242"/>
    </row>
    <row r="198" spans="1:7" x14ac:dyDescent="0.2">
      <c r="A198" s="1" t="s">
        <v>941</v>
      </c>
      <c r="B198" s="115">
        <v>1.032</v>
      </c>
      <c r="C198" s="115">
        <v>1.0309999999999999</v>
      </c>
      <c r="D198" s="115">
        <v>1.034</v>
      </c>
      <c r="E198" s="115">
        <v>1.034</v>
      </c>
      <c r="F198" s="117">
        <v>940</v>
      </c>
      <c r="G198" s="242"/>
    </row>
    <row r="199" spans="1:7" x14ac:dyDescent="0.2">
      <c r="A199" s="1" t="s">
        <v>942</v>
      </c>
      <c r="B199" s="115">
        <v>1.0269999999999999</v>
      </c>
      <c r="C199" s="115">
        <v>1.0249999999999999</v>
      </c>
      <c r="D199" s="115">
        <v>1.022</v>
      </c>
      <c r="E199" s="115">
        <v>1.024</v>
      </c>
      <c r="F199" s="117">
        <v>942</v>
      </c>
      <c r="G199" s="242"/>
    </row>
    <row r="200" spans="1:7" x14ac:dyDescent="0.2">
      <c r="A200" s="1" t="s">
        <v>943</v>
      </c>
      <c r="B200" s="115">
        <v>1.026</v>
      </c>
      <c r="C200" s="115">
        <v>1.0249999999999999</v>
      </c>
      <c r="D200" s="115">
        <v>1.022</v>
      </c>
      <c r="E200" s="115">
        <v>1.024</v>
      </c>
      <c r="F200" s="117">
        <v>943</v>
      </c>
      <c r="G200" s="242"/>
    </row>
    <row r="201" spans="1:7" x14ac:dyDescent="0.2">
      <c r="A201" s="1" t="s">
        <v>944</v>
      </c>
      <c r="B201" s="115">
        <v>1.026</v>
      </c>
      <c r="C201" s="115">
        <v>1.0249999999999999</v>
      </c>
      <c r="D201" s="115">
        <v>1.022</v>
      </c>
      <c r="E201" s="115">
        <v>1.024</v>
      </c>
      <c r="F201" s="117">
        <v>944</v>
      </c>
      <c r="G201" s="242"/>
    </row>
    <row r="202" spans="1:7" x14ac:dyDescent="0.2">
      <c r="A202" s="1" t="s">
        <v>945</v>
      </c>
      <c r="B202" s="115">
        <v>1.026</v>
      </c>
      <c r="C202" s="115">
        <v>1.0089999999999999</v>
      </c>
      <c r="D202" s="115">
        <v>1.022</v>
      </c>
      <c r="E202" s="115">
        <v>1.0089999999999999</v>
      </c>
      <c r="F202" s="117">
        <v>945</v>
      </c>
      <c r="G202" s="242"/>
    </row>
    <row r="203" spans="1:7" x14ac:dyDescent="0.2">
      <c r="A203" s="1" t="s">
        <v>946</v>
      </c>
      <c r="B203" s="115">
        <v>1.026</v>
      </c>
      <c r="C203" s="115">
        <v>1.081</v>
      </c>
      <c r="D203" s="115">
        <v>1.022</v>
      </c>
      <c r="E203" s="115">
        <v>1.0760000000000001</v>
      </c>
      <c r="F203" s="117">
        <v>946</v>
      </c>
      <c r="G203" s="242"/>
    </row>
    <row r="204" spans="1:7" x14ac:dyDescent="0.2">
      <c r="A204" s="1" t="s">
        <v>947</v>
      </c>
      <c r="B204" s="115">
        <v>1.026</v>
      </c>
      <c r="C204" s="115">
        <v>1.0589999999999999</v>
      </c>
      <c r="D204" s="115">
        <v>1.022</v>
      </c>
      <c r="E204" s="115">
        <v>1.0580000000000001</v>
      </c>
      <c r="F204" s="117">
        <v>947</v>
      </c>
      <c r="G204" s="242"/>
    </row>
    <row r="205" spans="1:7" x14ac:dyDescent="0.2">
      <c r="A205" s="1" t="s">
        <v>948</v>
      </c>
      <c r="B205" s="115">
        <v>1.026</v>
      </c>
      <c r="C205" s="115">
        <v>1.014</v>
      </c>
      <c r="D205" s="115">
        <v>1.022</v>
      </c>
      <c r="E205" s="115">
        <v>1.014</v>
      </c>
      <c r="F205" s="117">
        <v>948</v>
      </c>
      <c r="G205" s="242"/>
    </row>
    <row r="206" spans="1:7" x14ac:dyDescent="0.2">
      <c r="A206" s="1" t="s">
        <v>949</v>
      </c>
      <c r="B206" s="115">
        <v>1.026</v>
      </c>
      <c r="C206" s="115">
        <v>1.0249999999999999</v>
      </c>
      <c r="D206" s="115">
        <v>1.022</v>
      </c>
      <c r="E206" s="115">
        <v>1.024</v>
      </c>
      <c r="F206" s="117">
        <v>949</v>
      </c>
      <c r="G206" s="242"/>
    </row>
    <row r="207" spans="1:7" x14ac:dyDescent="0.2">
      <c r="A207" s="1" t="s">
        <v>950</v>
      </c>
      <c r="B207" s="115">
        <v>1.026</v>
      </c>
      <c r="C207" s="115">
        <v>1.0249999999999999</v>
      </c>
      <c r="D207" s="115">
        <v>1.022</v>
      </c>
      <c r="E207" s="115">
        <v>1.024</v>
      </c>
      <c r="F207" s="117">
        <v>950</v>
      </c>
      <c r="G207" s="242"/>
    </row>
    <row r="208" spans="1:7" x14ac:dyDescent="0.2">
      <c r="A208" s="1" t="s">
        <v>951</v>
      </c>
      <c r="B208" s="115">
        <v>1.026</v>
      </c>
      <c r="C208" s="115">
        <v>1.0089999999999999</v>
      </c>
      <c r="D208" s="115">
        <v>1.022</v>
      </c>
      <c r="E208" s="115">
        <v>1.0089999999999999</v>
      </c>
      <c r="F208" s="117">
        <v>951</v>
      </c>
      <c r="G208" s="242"/>
    </row>
    <row r="209" spans="1:7" x14ac:dyDescent="0.2">
      <c r="A209" s="1" t="s">
        <v>952</v>
      </c>
      <c r="B209" s="115">
        <v>1.026</v>
      </c>
      <c r="C209" s="115">
        <v>1.006</v>
      </c>
      <c r="D209" s="115">
        <v>1.022</v>
      </c>
      <c r="E209" s="115">
        <v>1.006</v>
      </c>
      <c r="F209" s="117">
        <v>952</v>
      </c>
      <c r="G209" s="242"/>
    </row>
    <row r="210" spans="1:7" x14ac:dyDescent="0.2">
      <c r="A210" s="1" t="s">
        <v>953</v>
      </c>
      <c r="B210" s="115">
        <v>1.026</v>
      </c>
      <c r="C210" s="115">
        <v>1.0249999999999999</v>
      </c>
      <c r="D210" s="115">
        <v>1.022</v>
      </c>
      <c r="E210" s="115">
        <v>1.004</v>
      </c>
      <c r="F210" s="117">
        <v>953</v>
      </c>
      <c r="G210" s="242"/>
    </row>
    <row r="211" spans="1:7" x14ac:dyDescent="0.2">
      <c r="A211" s="1" t="s">
        <v>954</v>
      </c>
      <c r="B211" s="115">
        <v>1.026</v>
      </c>
      <c r="C211" s="115">
        <v>1.008</v>
      </c>
      <c r="D211" s="115">
        <v>1.022</v>
      </c>
      <c r="E211" s="115">
        <v>1.008</v>
      </c>
      <c r="F211" s="117">
        <v>954</v>
      </c>
      <c r="G211" s="242"/>
    </row>
    <row r="212" spans="1:7" x14ac:dyDescent="0.2">
      <c r="A212" s="1" t="s">
        <v>955</v>
      </c>
      <c r="B212" s="115">
        <v>1.026</v>
      </c>
      <c r="C212" s="115">
        <v>1.0249999999999999</v>
      </c>
      <c r="D212" s="115">
        <v>1.022</v>
      </c>
      <c r="E212" s="115">
        <v>1.024</v>
      </c>
      <c r="F212" s="117">
        <v>955</v>
      </c>
      <c r="G212" s="242"/>
    </row>
    <row r="213" spans="1:7" x14ac:dyDescent="0.2">
      <c r="A213" s="1" t="s">
        <v>956</v>
      </c>
      <c r="B213" s="115">
        <v>1.026</v>
      </c>
      <c r="C213" s="115">
        <v>1.0249999999999999</v>
      </c>
      <c r="D213" s="115">
        <v>1.022</v>
      </c>
      <c r="E213" s="115">
        <v>1.024</v>
      </c>
      <c r="F213" s="117">
        <v>956</v>
      </c>
      <c r="G213" s="242"/>
    </row>
    <row r="214" spans="1:7" x14ac:dyDescent="0.2">
      <c r="A214" s="1" t="s">
        <v>957</v>
      </c>
      <c r="B214" s="115">
        <v>1.026</v>
      </c>
      <c r="C214" s="115">
        <v>1.0249999999999999</v>
      </c>
      <c r="D214" s="115">
        <v>1.022</v>
      </c>
      <c r="E214" s="115">
        <v>1.024</v>
      </c>
      <c r="F214" s="117">
        <v>957</v>
      </c>
      <c r="G214" s="242"/>
    </row>
    <row r="215" spans="1:7" x14ac:dyDescent="0.2">
      <c r="A215" s="1" t="s">
        <v>958</v>
      </c>
      <c r="B215" s="115">
        <v>1.026</v>
      </c>
      <c r="C215" s="115">
        <v>1.0249999999999999</v>
      </c>
      <c r="D215" s="115">
        <v>1.022</v>
      </c>
      <c r="E215" s="115">
        <v>1.024</v>
      </c>
      <c r="F215" s="117">
        <v>958</v>
      </c>
      <c r="G215" s="242"/>
    </row>
    <row r="216" spans="1:7" x14ac:dyDescent="0.2">
      <c r="A216" s="1" t="s">
        <v>959</v>
      </c>
      <c r="B216" s="115">
        <v>1.026</v>
      </c>
      <c r="C216" s="115">
        <v>1.0249999999999999</v>
      </c>
      <c r="D216" s="115">
        <v>1.022</v>
      </c>
      <c r="E216" s="115">
        <v>1.024</v>
      </c>
      <c r="F216" s="117">
        <v>959</v>
      </c>
      <c r="G216" s="242"/>
    </row>
    <row r="217" spans="1:7" x14ac:dyDescent="0.2">
      <c r="A217" s="1" t="s">
        <v>960</v>
      </c>
      <c r="B217" s="115">
        <v>1.026</v>
      </c>
      <c r="C217" s="115">
        <v>1.0249999999999999</v>
      </c>
      <c r="D217" s="115">
        <v>1.022</v>
      </c>
      <c r="E217" s="115">
        <v>1.024</v>
      </c>
      <c r="F217" s="117">
        <v>960</v>
      </c>
      <c r="G217" s="242"/>
    </row>
    <row r="218" spans="1:7" x14ac:dyDescent="0.2">
      <c r="A218" s="1" t="s">
        <v>961</v>
      </c>
      <c r="B218" s="115">
        <v>1.026</v>
      </c>
      <c r="C218" s="115">
        <v>1.0249999999999999</v>
      </c>
      <c r="D218" s="115">
        <v>1.022</v>
      </c>
      <c r="E218" s="115">
        <v>1.024</v>
      </c>
      <c r="F218" s="117">
        <v>961</v>
      </c>
      <c r="G218" s="242"/>
    </row>
    <row r="219" spans="1:7" x14ac:dyDescent="0.2">
      <c r="A219" s="1" t="s">
        <v>962</v>
      </c>
      <c r="B219" s="115">
        <v>1.026</v>
      </c>
      <c r="C219" s="115">
        <v>1.0249999999999999</v>
      </c>
      <c r="D219" s="115">
        <v>1.022</v>
      </c>
      <c r="E219" s="115">
        <v>1.024</v>
      </c>
      <c r="F219" s="117">
        <v>962</v>
      </c>
      <c r="G219" s="242"/>
    </row>
    <row r="220" spans="1:7" x14ac:dyDescent="0.2">
      <c r="A220" s="1" t="s">
        <v>963</v>
      </c>
      <c r="B220" s="115">
        <v>1.026</v>
      </c>
      <c r="C220" s="115">
        <v>1.0249999999999999</v>
      </c>
      <c r="D220" s="115">
        <v>1.022</v>
      </c>
      <c r="E220" s="115">
        <v>1.024</v>
      </c>
      <c r="F220" s="117">
        <v>963</v>
      </c>
      <c r="G220" s="242"/>
    </row>
    <row r="221" spans="1:7" x14ac:dyDescent="0.2">
      <c r="A221" s="1" t="s">
        <v>964</v>
      </c>
      <c r="B221" s="115">
        <v>1.026</v>
      </c>
      <c r="C221" s="115">
        <v>1.0249999999999999</v>
      </c>
      <c r="D221" s="115">
        <v>1.022</v>
      </c>
      <c r="E221" s="115">
        <v>1.024</v>
      </c>
      <c r="F221" s="117">
        <v>964</v>
      </c>
      <c r="G221" s="242"/>
    </row>
    <row r="222" spans="1:7" x14ac:dyDescent="0.2">
      <c r="A222" s="1" t="s">
        <v>965</v>
      </c>
      <c r="B222" s="115">
        <v>1.026</v>
      </c>
      <c r="C222" s="115">
        <v>1.0249999999999999</v>
      </c>
      <c r="D222" s="115">
        <v>1.022</v>
      </c>
      <c r="E222" s="115">
        <v>1.024</v>
      </c>
      <c r="F222" s="117">
        <v>965</v>
      </c>
      <c r="G222" s="242"/>
    </row>
    <row r="223" spans="1:7" x14ac:dyDescent="0.2">
      <c r="A223" s="1" t="s">
        <v>966</v>
      </c>
      <c r="B223" s="115">
        <v>1.026</v>
      </c>
      <c r="C223" s="115">
        <v>1.0249999999999999</v>
      </c>
      <c r="D223" s="115">
        <v>1.022</v>
      </c>
      <c r="E223" s="115">
        <v>1.024</v>
      </c>
      <c r="F223" s="117">
        <v>966</v>
      </c>
      <c r="G223" s="242"/>
    </row>
    <row r="224" spans="1:7" x14ac:dyDescent="0.2">
      <c r="A224" s="1" t="s">
        <v>987</v>
      </c>
      <c r="B224" s="115">
        <v>1.026</v>
      </c>
      <c r="C224" s="115">
        <v>1.0249999999999999</v>
      </c>
      <c r="D224" s="115">
        <v>1.022</v>
      </c>
      <c r="E224" s="115">
        <v>1.024</v>
      </c>
      <c r="F224" s="117">
        <v>967</v>
      </c>
      <c r="G224" s="242"/>
    </row>
    <row r="225" spans="1:7" x14ac:dyDescent="0.2">
      <c r="A225" s="1" t="s">
        <v>967</v>
      </c>
      <c r="B225" s="115">
        <v>1.026</v>
      </c>
      <c r="C225" s="115">
        <v>1.0249999999999999</v>
      </c>
      <c r="D225" s="115">
        <v>1.022</v>
      </c>
      <c r="E225" s="115">
        <v>1.024</v>
      </c>
      <c r="F225" s="117">
        <v>968</v>
      </c>
      <c r="G225" s="242"/>
    </row>
    <row r="226" spans="1:7" x14ac:dyDescent="0.2">
      <c r="A226" s="1" t="s">
        <v>968</v>
      </c>
      <c r="B226" s="115">
        <v>1.026</v>
      </c>
      <c r="C226" s="115">
        <v>1.0249999999999999</v>
      </c>
      <c r="D226" s="115">
        <v>1.022</v>
      </c>
      <c r="E226" s="115">
        <v>1.024</v>
      </c>
      <c r="F226" s="117">
        <v>969</v>
      </c>
      <c r="G226" s="242"/>
    </row>
    <row r="227" spans="1:7" x14ac:dyDescent="0.2">
      <c r="A227" s="1" t="s">
        <v>969</v>
      </c>
      <c r="B227" s="115">
        <v>1.026</v>
      </c>
      <c r="C227" s="115">
        <v>1.0249999999999999</v>
      </c>
      <c r="D227" s="115">
        <v>1.022</v>
      </c>
      <c r="E227" s="115">
        <v>1.024</v>
      </c>
      <c r="F227" s="117">
        <v>970</v>
      </c>
      <c r="G227" s="242"/>
    </row>
    <row r="228" spans="1:7" x14ac:dyDescent="0.2">
      <c r="A228" s="1" t="s">
        <v>970</v>
      </c>
      <c r="B228" s="115">
        <v>1.026</v>
      </c>
      <c r="C228" s="115">
        <v>1.0249999999999999</v>
      </c>
      <c r="D228" s="115">
        <v>1.022</v>
      </c>
      <c r="E228" s="115">
        <v>1.024</v>
      </c>
      <c r="F228" s="117">
        <v>971</v>
      </c>
      <c r="G228" s="242"/>
    </row>
    <row r="229" spans="1:7" x14ac:dyDescent="0.2">
      <c r="A229" s="1" t="s">
        <v>971</v>
      </c>
      <c r="B229" s="115">
        <v>1.026</v>
      </c>
      <c r="C229" s="115">
        <v>1.0249999999999999</v>
      </c>
      <c r="D229" s="115">
        <v>1.022</v>
      </c>
      <c r="E229" s="115">
        <v>1.024</v>
      </c>
      <c r="F229" s="117">
        <v>972</v>
      </c>
      <c r="G229" s="242"/>
    </row>
    <row r="230" spans="1:7" x14ac:dyDescent="0.2">
      <c r="A230" s="1" t="s">
        <v>972</v>
      </c>
      <c r="B230" s="115">
        <v>1.026</v>
      </c>
      <c r="C230" s="115">
        <v>1.0249999999999999</v>
      </c>
      <c r="D230" s="115">
        <v>1.022</v>
      </c>
      <c r="E230" s="115">
        <v>1.024</v>
      </c>
      <c r="F230" s="117">
        <v>973</v>
      </c>
      <c r="G230" s="242"/>
    </row>
    <row r="231" spans="1:7" x14ac:dyDescent="0.2">
      <c r="A231" s="1" t="s">
        <v>973</v>
      </c>
      <c r="B231" s="115">
        <v>1.026</v>
      </c>
      <c r="C231" s="115">
        <v>1.0249999999999999</v>
      </c>
      <c r="D231" s="115">
        <v>1.022</v>
      </c>
      <c r="E231" s="115">
        <v>1.024</v>
      </c>
      <c r="F231" s="117">
        <v>974</v>
      </c>
      <c r="G231" s="242"/>
    </row>
    <row r="232" spans="1:7" x14ac:dyDescent="0.2">
      <c r="A232" s="1" t="s">
        <v>974</v>
      </c>
      <c r="B232" s="115">
        <v>1.026</v>
      </c>
      <c r="C232" s="115">
        <v>1.0249999999999999</v>
      </c>
      <c r="D232" s="115">
        <v>1.022</v>
      </c>
      <c r="E232" s="115">
        <v>1.024</v>
      </c>
      <c r="F232" s="117">
        <v>975</v>
      </c>
      <c r="G232" s="242"/>
    </row>
    <row r="233" spans="1:7" x14ac:dyDescent="0.2">
      <c r="A233" s="1" t="s">
        <v>975</v>
      </c>
      <c r="B233" s="115">
        <v>1.026</v>
      </c>
      <c r="C233" s="115">
        <v>1.0249999999999999</v>
      </c>
      <c r="D233" s="115">
        <v>1.022</v>
      </c>
      <c r="E233" s="115">
        <v>1.024</v>
      </c>
      <c r="F233" s="117">
        <v>976</v>
      </c>
      <c r="G233" s="242"/>
    </row>
    <row r="234" spans="1:7" x14ac:dyDescent="0.2">
      <c r="A234" s="1" t="s">
        <v>976</v>
      </c>
      <c r="B234" s="115">
        <v>1.026</v>
      </c>
      <c r="C234" s="115">
        <v>1.0249999999999999</v>
      </c>
      <c r="D234" s="115">
        <v>1.022</v>
      </c>
      <c r="E234" s="115">
        <v>1.024</v>
      </c>
      <c r="F234" s="117">
        <v>977</v>
      </c>
      <c r="G234" s="242"/>
    </row>
    <row r="235" spans="1:7" x14ac:dyDescent="0.2">
      <c r="A235" s="1" t="s">
        <v>977</v>
      </c>
      <c r="B235" s="115">
        <v>1.026</v>
      </c>
      <c r="C235" s="115">
        <v>1.0249999999999999</v>
      </c>
      <c r="D235" s="115">
        <v>1.022</v>
      </c>
      <c r="E235" s="115">
        <v>1.024</v>
      </c>
      <c r="F235" s="117">
        <v>978</v>
      </c>
      <c r="G235" s="242"/>
    </row>
    <row r="236" spans="1:7" x14ac:dyDescent="0.2">
      <c r="A236" s="1" t="s">
        <v>978</v>
      </c>
      <c r="B236" s="115">
        <v>1.026</v>
      </c>
      <c r="C236" s="115">
        <v>1.0249999999999999</v>
      </c>
      <c r="D236" s="115">
        <v>1.022</v>
      </c>
      <c r="E236" s="115">
        <v>1.024</v>
      </c>
      <c r="F236" s="117">
        <v>979</v>
      </c>
      <c r="G236" s="242"/>
    </row>
    <row r="237" spans="1:7" x14ac:dyDescent="0.2">
      <c r="A237" s="1" t="s">
        <v>979</v>
      </c>
      <c r="B237" s="115">
        <v>1.026</v>
      </c>
      <c r="C237" s="115">
        <v>1.0249999999999999</v>
      </c>
      <c r="D237" s="115">
        <v>1.022</v>
      </c>
      <c r="E237" s="115">
        <v>1.024</v>
      </c>
      <c r="F237" s="117">
        <v>980</v>
      </c>
      <c r="G237" s="242"/>
    </row>
    <row r="238" spans="1:7" x14ac:dyDescent="0.2">
      <c r="A238" s="1" t="s">
        <v>980</v>
      </c>
      <c r="B238" s="115">
        <v>1.026</v>
      </c>
      <c r="C238" s="115">
        <v>1.0249999999999999</v>
      </c>
      <c r="D238" s="115">
        <v>1.022</v>
      </c>
      <c r="E238" s="115">
        <v>1.024</v>
      </c>
      <c r="F238" s="117">
        <v>981</v>
      </c>
      <c r="G238" s="242"/>
    </row>
    <row r="239" spans="1:7" x14ac:dyDescent="0.2">
      <c r="A239" s="1" t="s">
        <v>981</v>
      </c>
      <c r="B239" s="115">
        <v>1.026</v>
      </c>
      <c r="C239" s="115">
        <v>1.0249999999999999</v>
      </c>
      <c r="D239" s="115">
        <v>1.022</v>
      </c>
      <c r="E239" s="115">
        <v>1.024</v>
      </c>
      <c r="F239" s="117">
        <v>982</v>
      </c>
      <c r="G239" s="242"/>
    </row>
    <row r="240" spans="1:7" x14ac:dyDescent="0.2">
      <c r="A240" s="1" t="s">
        <v>982</v>
      </c>
      <c r="B240" s="115">
        <v>1.026</v>
      </c>
      <c r="C240" s="115">
        <v>1.0249999999999999</v>
      </c>
      <c r="D240" s="115">
        <v>1.022</v>
      </c>
      <c r="E240" s="115">
        <v>1.024</v>
      </c>
      <c r="F240" s="117">
        <v>983</v>
      </c>
      <c r="G240" s="242"/>
    </row>
    <row r="241" spans="1:7" x14ac:dyDescent="0.2">
      <c r="A241" s="1" t="s">
        <v>983</v>
      </c>
      <c r="B241" s="115">
        <v>1.026</v>
      </c>
      <c r="C241" s="115">
        <v>1.0249999999999999</v>
      </c>
      <c r="D241" s="115">
        <v>1.022</v>
      </c>
      <c r="E241" s="115">
        <v>1.024</v>
      </c>
      <c r="F241" s="117">
        <v>984</v>
      </c>
      <c r="G241" s="242"/>
    </row>
    <row r="242" spans="1:7" x14ac:dyDescent="0.2">
      <c r="A242" s="1" t="s">
        <v>984</v>
      </c>
      <c r="B242" s="115">
        <v>1.026</v>
      </c>
      <c r="C242" s="115">
        <v>1.0249999999999999</v>
      </c>
      <c r="D242" s="115">
        <v>1.022</v>
      </c>
      <c r="E242" s="115">
        <v>1.024</v>
      </c>
      <c r="F242" s="117">
        <v>985</v>
      </c>
      <c r="G242" s="242"/>
    </row>
    <row r="243" spans="1:7" x14ac:dyDescent="0.2">
      <c r="A243" s="1" t="s">
        <v>988</v>
      </c>
      <c r="B243" s="115">
        <v>1.026</v>
      </c>
      <c r="C243" s="115">
        <v>1.0249999999999999</v>
      </c>
      <c r="D243" s="115">
        <v>1.022</v>
      </c>
      <c r="E243" s="115">
        <v>1.024</v>
      </c>
      <c r="F243" s="117">
        <v>986</v>
      </c>
      <c r="G243" s="242"/>
    </row>
    <row r="244" spans="1:7" x14ac:dyDescent="0.2">
      <c r="A244" s="1" t="s">
        <v>989</v>
      </c>
      <c r="B244" s="115">
        <v>1.026</v>
      </c>
      <c r="C244" s="115">
        <v>1.0249999999999999</v>
      </c>
      <c r="D244" s="115">
        <v>1.022</v>
      </c>
      <c r="E244" s="115">
        <v>1.024</v>
      </c>
      <c r="F244" s="117">
        <v>987</v>
      </c>
      <c r="G244" s="242"/>
    </row>
    <row r="245" spans="1:7" x14ac:dyDescent="0.2">
      <c r="A245" s="1" t="s">
        <v>990</v>
      </c>
      <c r="B245" s="115">
        <v>1.026</v>
      </c>
      <c r="C245" s="115">
        <v>1.0249999999999999</v>
      </c>
      <c r="D245" s="115">
        <v>1.022</v>
      </c>
      <c r="E245" s="115">
        <v>1.024</v>
      </c>
      <c r="F245" s="117">
        <v>988</v>
      </c>
      <c r="G245" s="242"/>
    </row>
    <row r="246" spans="1:7" x14ac:dyDescent="0.2">
      <c r="A246" s="1" t="s">
        <v>1008</v>
      </c>
      <c r="B246" s="115">
        <v>1.026</v>
      </c>
      <c r="C246" s="115">
        <v>1.0249999999999999</v>
      </c>
      <c r="D246" s="115">
        <v>1.022</v>
      </c>
      <c r="E246" s="115">
        <v>1.024</v>
      </c>
      <c r="F246" s="117">
        <v>989</v>
      </c>
      <c r="G246" s="242"/>
    </row>
    <row r="247" spans="1:7" x14ac:dyDescent="0.2">
      <c r="A247" s="249" t="s">
        <v>1095</v>
      </c>
      <c r="B247" s="115">
        <v>1.0029999999999999</v>
      </c>
      <c r="C247" s="115">
        <v>1.0029999999999999</v>
      </c>
      <c r="D247" s="115">
        <v>1.006</v>
      </c>
      <c r="E247" s="115">
        <v>1.0029999999999999</v>
      </c>
      <c r="F247" s="117">
        <v>7051</v>
      </c>
      <c r="G247" s="242"/>
    </row>
    <row r="248" spans="1:7" x14ac:dyDescent="0.2">
      <c r="A248" s="249" t="s">
        <v>985</v>
      </c>
      <c r="B248" s="115">
        <v>1.0049999999999999</v>
      </c>
      <c r="C248" s="115">
        <v>1.0049999999999999</v>
      </c>
      <c r="D248" s="115">
        <v>1.022</v>
      </c>
      <c r="E248" s="115">
        <v>1.0049999999999999</v>
      </c>
      <c r="F248" s="117">
        <v>7159</v>
      </c>
      <c r="G248" s="242"/>
    </row>
    <row r="249" spans="1:7" x14ac:dyDescent="0.2">
      <c r="A249" s="249" t="s">
        <v>986</v>
      </c>
      <c r="B249" s="115">
        <v>1.02</v>
      </c>
      <c r="C249" s="115">
        <v>1.0229999999999999</v>
      </c>
      <c r="D249" s="115">
        <v>1.022</v>
      </c>
      <c r="E249" s="115">
        <v>1.0229999999999999</v>
      </c>
      <c r="F249" s="117">
        <v>7163</v>
      </c>
      <c r="G249" s="242"/>
    </row>
  </sheetData>
  <autoFilter ref="A153:F249"/>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52:F152"/>
    <mergeCell ref="A12:F12"/>
    <mergeCell ref="A13:F13"/>
    <mergeCell ref="A151:F151"/>
    <mergeCell ref="A24:F24"/>
    <mergeCell ref="A25:F25"/>
  </mergeCells>
  <phoneticPr fontId="10" type="noConversion"/>
  <conditionalFormatting sqref="G27:G149 G154:G249">
    <cfRule type="cellIs" dxfId="9" priority="4" operator="notEqual">
      <formula>""</formula>
    </cfRule>
  </conditionalFormatting>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topLeftCell="A10" zoomScale="55" zoomScaleNormal="55" zoomScaleSheetLayoutView="100" workbookViewId="0">
      <selection activeCell="P24" sqref="P24"/>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87</v>
      </c>
      <c r="B1" s="17"/>
      <c r="C1" s="17"/>
      <c r="F1" s="24"/>
      <c r="G1" s="329" t="s">
        <v>523</v>
      </c>
      <c r="H1" s="329"/>
    </row>
    <row r="2" spans="1:15" ht="27.75" customHeight="1" x14ac:dyDescent="0.2">
      <c r="A2" s="323" t="s">
        <v>502</v>
      </c>
      <c r="B2" s="324"/>
      <c r="C2" s="324"/>
      <c r="D2" s="325"/>
      <c r="E2" s="325"/>
      <c r="F2" s="325"/>
      <c r="G2" s="325"/>
      <c r="H2" s="325"/>
      <c r="I2" s="325"/>
      <c r="J2" s="325"/>
      <c r="K2" s="325"/>
      <c r="L2" s="325"/>
      <c r="M2" s="325"/>
      <c r="N2" s="325"/>
      <c r="O2" s="326"/>
    </row>
    <row r="3" spans="1:15" ht="17.25" customHeight="1" x14ac:dyDescent="0.2">
      <c r="A3" s="17"/>
      <c r="B3" s="17"/>
      <c r="C3" s="17"/>
      <c r="F3" s="24"/>
    </row>
    <row r="4" spans="1:15" s="11" customFormat="1" ht="25.5" customHeight="1" x14ac:dyDescent="0.2">
      <c r="A4" s="268" t="str">
        <f>Overview!B4&amp; " - Effective between "&amp;Overview!D4&amp;" and "&amp;Overview!E4&amp;" - "&amp;Overview!F4&amp;" new designated EHV charges"</f>
        <v>Western Power Distribution (South Wales) plc - Effective between 1/4/2016 and 31/3/2017 - Final new designated EHV charges</v>
      </c>
      <c r="B4" s="269"/>
      <c r="C4" s="269"/>
      <c r="D4" s="269"/>
      <c r="E4" s="269"/>
      <c r="F4" s="269"/>
      <c r="G4" s="269"/>
      <c r="H4" s="269"/>
      <c r="I4" s="269"/>
      <c r="J4" s="269"/>
      <c r="K4" s="269"/>
      <c r="L4" s="269"/>
      <c r="M4" s="269"/>
      <c r="N4" s="269"/>
      <c r="O4" s="270"/>
    </row>
    <row r="5" spans="1:15" ht="62.25" customHeight="1" x14ac:dyDescent="0.2">
      <c r="A5" s="31" t="s">
        <v>525</v>
      </c>
      <c r="B5" s="31" t="s">
        <v>490</v>
      </c>
      <c r="C5" s="31" t="s">
        <v>491</v>
      </c>
      <c r="D5" s="31" t="s">
        <v>526</v>
      </c>
      <c r="E5" s="31" t="s">
        <v>490</v>
      </c>
      <c r="F5" s="31" t="s">
        <v>492</v>
      </c>
      <c r="G5" s="95" t="s">
        <v>201</v>
      </c>
      <c r="H5" s="95" t="s">
        <v>664</v>
      </c>
      <c r="I5" s="95" t="s">
        <v>528</v>
      </c>
      <c r="J5" s="95" t="s">
        <v>665</v>
      </c>
      <c r="K5" s="95" t="s">
        <v>1000</v>
      </c>
      <c r="L5" s="95" t="s">
        <v>666</v>
      </c>
      <c r="M5" s="95" t="s">
        <v>529</v>
      </c>
      <c r="N5" s="95" t="s">
        <v>667</v>
      </c>
      <c r="O5" s="95" t="s">
        <v>1001</v>
      </c>
    </row>
    <row r="6" spans="1:15" ht="22.5" customHeight="1" x14ac:dyDescent="0.2">
      <c r="A6" s="69" t="s">
        <v>503</v>
      </c>
      <c r="B6" s="69"/>
      <c r="C6" s="69"/>
      <c r="D6" s="70" t="s">
        <v>504</v>
      </c>
      <c r="E6" s="70"/>
      <c r="F6" s="70"/>
      <c r="G6" s="71"/>
      <c r="H6" s="33"/>
      <c r="I6" s="34"/>
      <c r="J6" s="34"/>
      <c r="K6" s="34"/>
      <c r="L6" s="42"/>
      <c r="M6" s="43"/>
      <c r="N6" s="43"/>
      <c r="O6" s="34"/>
    </row>
    <row r="7" spans="1:15" ht="22.5" customHeight="1" x14ac:dyDescent="0.2">
      <c r="A7" s="69" t="s">
        <v>505</v>
      </c>
      <c r="B7" s="69"/>
      <c r="C7" s="69"/>
      <c r="D7" s="70" t="s">
        <v>514</v>
      </c>
      <c r="E7" s="70"/>
      <c r="F7" s="70"/>
      <c r="G7" s="71"/>
      <c r="H7" s="33"/>
      <c r="I7" s="34"/>
      <c r="J7" s="34"/>
      <c r="K7" s="34"/>
      <c r="L7" s="42"/>
      <c r="M7" s="43"/>
      <c r="N7" s="43"/>
      <c r="O7" s="34"/>
    </row>
    <row r="8" spans="1:15" ht="22.5" customHeight="1" x14ac:dyDescent="0.2">
      <c r="A8" s="69" t="s">
        <v>506</v>
      </c>
      <c r="B8" s="69"/>
      <c r="C8" s="69"/>
      <c r="D8" s="70" t="s">
        <v>515</v>
      </c>
      <c r="E8" s="70"/>
      <c r="F8" s="70"/>
      <c r="G8" s="71"/>
      <c r="H8" s="33"/>
      <c r="I8" s="34"/>
      <c r="J8" s="34"/>
      <c r="K8" s="34"/>
      <c r="L8" s="42"/>
      <c r="M8" s="43"/>
      <c r="N8" s="43"/>
      <c r="O8" s="34"/>
    </row>
    <row r="9" spans="1:15" ht="22.5" customHeight="1" x14ac:dyDescent="0.2">
      <c r="A9" s="69" t="s">
        <v>507</v>
      </c>
      <c r="B9" s="69"/>
      <c r="C9" s="69"/>
      <c r="D9" s="70" t="s">
        <v>516</v>
      </c>
      <c r="E9" s="70"/>
      <c r="F9" s="70"/>
      <c r="G9" s="71"/>
      <c r="H9" s="33"/>
      <c r="I9" s="34"/>
      <c r="J9" s="34"/>
      <c r="K9" s="34"/>
      <c r="L9" s="42"/>
      <c r="M9" s="43"/>
      <c r="N9" s="43"/>
      <c r="O9" s="34"/>
    </row>
    <row r="10" spans="1:15" ht="22.5" customHeight="1" x14ac:dyDescent="0.2">
      <c r="A10" s="69" t="s">
        <v>508</v>
      </c>
      <c r="B10" s="69"/>
      <c r="C10" s="69"/>
      <c r="D10" s="70" t="s">
        <v>517</v>
      </c>
      <c r="E10" s="70"/>
      <c r="F10" s="70"/>
      <c r="G10" s="71"/>
      <c r="H10" s="33"/>
      <c r="I10" s="34"/>
      <c r="J10" s="34"/>
      <c r="K10" s="34"/>
      <c r="L10" s="42"/>
      <c r="M10" s="43"/>
      <c r="N10" s="43"/>
      <c r="O10" s="34"/>
    </row>
    <row r="11" spans="1:15" ht="22.5" customHeight="1" x14ac:dyDescent="0.2">
      <c r="A11" s="69" t="s">
        <v>509</v>
      </c>
      <c r="B11" s="69"/>
      <c r="C11" s="69"/>
      <c r="D11" s="70" t="s">
        <v>518</v>
      </c>
      <c r="E11" s="70"/>
      <c r="F11" s="70"/>
      <c r="G11" s="71"/>
      <c r="H11" s="33"/>
      <c r="I11" s="34"/>
      <c r="J11" s="34"/>
      <c r="K11" s="34"/>
      <c r="L11" s="42"/>
      <c r="M11" s="43"/>
      <c r="N11" s="43"/>
      <c r="O11" s="34"/>
    </row>
    <row r="12" spans="1:15" ht="22.5" customHeight="1" x14ac:dyDescent="0.2">
      <c r="A12" s="69" t="s">
        <v>510</v>
      </c>
      <c r="B12" s="69"/>
      <c r="C12" s="69"/>
      <c r="D12" s="70" t="s">
        <v>519</v>
      </c>
      <c r="E12" s="70"/>
      <c r="F12" s="70"/>
      <c r="G12" s="71"/>
      <c r="H12" s="33"/>
      <c r="I12" s="34"/>
      <c r="J12" s="34"/>
      <c r="K12" s="34"/>
      <c r="L12" s="42"/>
      <c r="M12" s="43"/>
      <c r="N12" s="43"/>
      <c r="O12" s="34"/>
    </row>
    <row r="13" spans="1:15" ht="22.5" customHeight="1" x14ac:dyDescent="0.2">
      <c r="A13" s="69" t="s">
        <v>511</v>
      </c>
      <c r="B13" s="69"/>
      <c r="C13" s="69"/>
      <c r="D13" s="70" t="s">
        <v>520</v>
      </c>
      <c r="E13" s="70"/>
      <c r="F13" s="70"/>
      <c r="G13" s="71"/>
      <c r="H13" s="33"/>
      <c r="I13" s="34"/>
      <c r="J13" s="34"/>
      <c r="K13" s="34"/>
      <c r="L13" s="42"/>
      <c r="M13" s="43"/>
      <c r="N13" s="43"/>
      <c r="O13" s="34"/>
    </row>
    <row r="14" spans="1:15" ht="22.5" customHeight="1" x14ac:dyDescent="0.2">
      <c r="A14" s="69" t="s">
        <v>512</v>
      </c>
      <c r="B14" s="69"/>
      <c r="C14" s="69"/>
      <c r="D14" s="70" t="s">
        <v>521</v>
      </c>
      <c r="E14" s="70"/>
      <c r="F14" s="70"/>
      <c r="G14" s="71"/>
      <c r="H14" s="33"/>
      <c r="I14" s="34"/>
      <c r="J14" s="34"/>
      <c r="K14" s="34"/>
      <c r="L14" s="42"/>
      <c r="M14" s="43"/>
      <c r="N14" s="43"/>
      <c r="O14" s="34"/>
    </row>
    <row r="15" spans="1:15" ht="22.5" customHeight="1" x14ac:dyDescent="0.2">
      <c r="A15" s="69" t="s">
        <v>513</v>
      </c>
      <c r="B15" s="69"/>
      <c r="C15" s="69"/>
      <c r="D15" s="70" t="s">
        <v>522</v>
      </c>
      <c r="E15" s="70"/>
      <c r="F15" s="70"/>
      <c r="G15" s="71"/>
      <c r="H15" s="33"/>
      <c r="I15" s="34"/>
      <c r="J15" s="34"/>
      <c r="K15" s="34"/>
      <c r="L15" s="42"/>
      <c r="M15" s="43"/>
      <c r="N15" s="43"/>
      <c r="O15" s="34"/>
    </row>
    <row r="17" spans="1:17" ht="27.75" customHeight="1" x14ac:dyDescent="0.2">
      <c r="A17" s="327" t="str">
        <f>Overview!B4&amp; " - Effective between "&amp;Overview!D4&amp;" and "&amp;Overview!E4&amp;" - "&amp;Overview!F4&amp;" new designated EHV line loss factors"</f>
        <v>Western Power Distribution (South Wales) plc - Effective between 1/4/2016 and 31/3/2017 - Final new designated EHV line loss factors</v>
      </c>
      <c r="B17" s="328"/>
      <c r="C17" s="328"/>
      <c r="D17" s="328"/>
      <c r="E17" s="328"/>
      <c r="F17" s="328"/>
      <c r="G17" s="328"/>
      <c r="H17" s="328"/>
      <c r="I17" s="328"/>
      <c r="J17" s="328"/>
      <c r="K17" s="328"/>
      <c r="L17" s="328"/>
      <c r="M17" s="328"/>
      <c r="N17" s="328"/>
      <c r="O17" s="328"/>
      <c r="P17" s="328"/>
      <c r="Q17" s="328"/>
    </row>
    <row r="18" spans="1:17" ht="62.25" customHeight="1" x14ac:dyDescent="0.2">
      <c r="A18" s="31" t="s">
        <v>525</v>
      </c>
      <c r="B18" s="31" t="s">
        <v>490</v>
      </c>
      <c r="C18" s="31" t="s">
        <v>491</v>
      </c>
      <c r="D18" s="31" t="s">
        <v>526</v>
      </c>
      <c r="E18" s="31" t="s">
        <v>490</v>
      </c>
      <c r="F18" s="31" t="s">
        <v>492</v>
      </c>
      <c r="G18" s="95" t="s">
        <v>201</v>
      </c>
      <c r="H18" s="37" t="s">
        <v>673</v>
      </c>
      <c r="I18" s="37" t="s">
        <v>674</v>
      </c>
      <c r="J18" s="37" t="s">
        <v>675</v>
      </c>
      <c r="K18" s="37" t="s">
        <v>676</v>
      </c>
      <c r="L18" s="37" t="s">
        <v>677</v>
      </c>
      <c r="M18" s="39" t="s">
        <v>678</v>
      </c>
      <c r="N18" s="39" t="s">
        <v>679</v>
      </c>
      <c r="O18" s="39" t="s">
        <v>680</v>
      </c>
      <c r="P18" s="39" t="s">
        <v>681</v>
      </c>
      <c r="Q18" s="39" t="s">
        <v>682</v>
      </c>
    </row>
    <row r="19" spans="1:17" ht="22.5" customHeight="1" x14ac:dyDescent="0.2">
      <c r="A19" s="69" t="s">
        <v>180</v>
      </c>
      <c r="B19" s="69"/>
      <c r="C19" s="69"/>
      <c r="D19" s="70" t="s">
        <v>191</v>
      </c>
      <c r="E19" s="40"/>
      <c r="F19" s="40"/>
      <c r="G19" s="41"/>
      <c r="H19" s="44"/>
      <c r="I19" s="44"/>
      <c r="J19" s="35"/>
      <c r="K19" s="36"/>
      <c r="L19" s="36"/>
      <c r="M19" s="38"/>
      <c r="N19" s="38"/>
      <c r="O19" s="38"/>
      <c r="P19" s="38"/>
      <c r="Q19" s="38"/>
    </row>
    <row r="20" spans="1:17" ht="22.5" customHeight="1" x14ac:dyDescent="0.2">
      <c r="A20" s="69" t="s">
        <v>181</v>
      </c>
      <c r="B20" s="69"/>
      <c r="C20" s="69"/>
      <c r="D20" s="70" t="s">
        <v>192</v>
      </c>
      <c r="E20" s="40"/>
      <c r="F20" s="40"/>
      <c r="G20" s="41"/>
      <c r="H20" s="44"/>
      <c r="I20" s="44"/>
      <c r="J20" s="35"/>
      <c r="K20" s="36"/>
      <c r="L20" s="36"/>
      <c r="M20" s="38"/>
      <c r="N20" s="38"/>
      <c r="O20" s="38"/>
      <c r="P20" s="38"/>
      <c r="Q20" s="38"/>
    </row>
    <row r="21" spans="1:17" ht="22.5" customHeight="1" x14ac:dyDescent="0.2">
      <c r="A21" s="69" t="s">
        <v>182</v>
      </c>
      <c r="B21" s="69"/>
      <c r="C21" s="69"/>
      <c r="D21" s="70" t="s">
        <v>193</v>
      </c>
      <c r="E21" s="40"/>
      <c r="F21" s="40"/>
      <c r="G21" s="41"/>
      <c r="H21" s="44"/>
      <c r="I21" s="44"/>
      <c r="J21" s="35"/>
      <c r="K21" s="36"/>
      <c r="L21" s="36"/>
      <c r="M21" s="38"/>
      <c r="N21" s="38"/>
      <c r="O21" s="38"/>
      <c r="P21" s="38"/>
      <c r="Q21" s="38"/>
    </row>
    <row r="22" spans="1:17" ht="22.5" customHeight="1" x14ac:dyDescent="0.2">
      <c r="A22" s="69" t="s">
        <v>183</v>
      </c>
      <c r="B22" s="69"/>
      <c r="C22" s="69"/>
      <c r="D22" s="70" t="s">
        <v>194</v>
      </c>
      <c r="E22" s="40"/>
      <c r="F22" s="40"/>
      <c r="G22" s="41"/>
      <c r="H22" s="44"/>
      <c r="I22" s="44"/>
      <c r="J22" s="35"/>
      <c r="K22" s="36"/>
      <c r="L22" s="36"/>
      <c r="M22" s="38"/>
      <c r="N22" s="38"/>
      <c r="O22" s="38"/>
      <c r="P22" s="38"/>
      <c r="Q22" s="38"/>
    </row>
    <row r="23" spans="1:17" ht="22.5" customHeight="1" x14ac:dyDescent="0.2">
      <c r="A23" s="69" t="s">
        <v>184</v>
      </c>
      <c r="B23" s="69"/>
      <c r="C23" s="69"/>
      <c r="D23" s="70" t="s">
        <v>195</v>
      </c>
      <c r="E23" s="40"/>
      <c r="F23" s="40"/>
      <c r="G23" s="41"/>
      <c r="H23" s="44"/>
      <c r="I23" s="44"/>
      <c r="J23" s="35"/>
      <c r="K23" s="36"/>
      <c r="L23" s="36"/>
      <c r="M23" s="38"/>
      <c r="N23" s="38"/>
      <c r="O23" s="38"/>
      <c r="P23" s="38"/>
      <c r="Q23" s="38"/>
    </row>
    <row r="24" spans="1:17" ht="22.5" customHeight="1" x14ac:dyDescent="0.2">
      <c r="A24" s="69" t="s">
        <v>185</v>
      </c>
      <c r="B24" s="69"/>
      <c r="C24" s="69"/>
      <c r="D24" s="70" t="s">
        <v>196</v>
      </c>
      <c r="E24" s="40"/>
      <c r="F24" s="40"/>
      <c r="G24" s="41"/>
      <c r="H24" s="44"/>
      <c r="I24" s="44"/>
      <c r="J24" s="35"/>
      <c r="K24" s="36"/>
      <c r="L24" s="36"/>
      <c r="M24" s="38"/>
      <c r="N24" s="38"/>
      <c r="O24" s="38"/>
      <c r="P24" s="38"/>
      <c r="Q24" s="38"/>
    </row>
    <row r="25" spans="1:17" ht="22.5" customHeight="1" x14ac:dyDescent="0.2">
      <c r="A25" s="69" t="s">
        <v>186</v>
      </c>
      <c r="B25" s="69"/>
      <c r="C25" s="69"/>
      <c r="D25" s="70" t="s">
        <v>197</v>
      </c>
      <c r="E25" s="40"/>
      <c r="F25" s="40"/>
      <c r="G25" s="41"/>
      <c r="H25" s="44"/>
      <c r="I25" s="44"/>
      <c r="J25" s="35"/>
      <c r="K25" s="36"/>
      <c r="L25" s="36"/>
      <c r="M25" s="38"/>
      <c r="N25" s="38"/>
      <c r="O25" s="38"/>
      <c r="P25" s="38"/>
      <c r="Q25" s="38"/>
    </row>
    <row r="26" spans="1:17" ht="22.5" customHeight="1" x14ac:dyDescent="0.2">
      <c r="A26" s="69" t="s">
        <v>187</v>
      </c>
      <c r="B26" s="69"/>
      <c r="C26" s="69"/>
      <c r="D26" s="70" t="s">
        <v>198</v>
      </c>
      <c r="E26" s="40"/>
      <c r="F26" s="40"/>
      <c r="G26" s="41"/>
      <c r="H26" s="44"/>
      <c r="I26" s="44"/>
      <c r="J26" s="35"/>
      <c r="K26" s="36"/>
      <c r="L26" s="36"/>
      <c r="M26" s="38"/>
      <c r="N26" s="38"/>
      <c r="O26" s="38"/>
      <c r="P26" s="38"/>
      <c r="Q26" s="38"/>
    </row>
    <row r="27" spans="1:17" ht="22.5" customHeight="1" x14ac:dyDescent="0.2">
      <c r="A27" s="69" t="s">
        <v>188</v>
      </c>
      <c r="B27" s="69"/>
      <c r="C27" s="69"/>
      <c r="D27" s="70" t="s">
        <v>199</v>
      </c>
      <c r="E27" s="40"/>
      <c r="F27" s="40"/>
      <c r="G27" s="41"/>
      <c r="H27" s="44"/>
      <c r="I27" s="44"/>
      <c r="J27" s="35"/>
      <c r="K27" s="36"/>
      <c r="L27" s="36"/>
      <c r="M27" s="38"/>
      <c r="N27" s="38"/>
      <c r="O27" s="38"/>
      <c r="P27" s="38"/>
      <c r="Q27" s="38"/>
    </row>
    <row r="28" spans="1:17" ht="22.5" customHeight="1" x14ac:dyDescent="0.2">
      <c r="A28" s="69" t="s">
        <v>189</v>
      </c>
      <c r="B28" s="69"/>
      <c r="C28" s="69"/>
      <c r="D28" s="70" t="s">
        <v>200</v>
      </c>
      <c r="E28" s="40"/>
      <c r="F28" s="40"/>
      <c r="G28" s="41"/>
      <c r="H28" s="44"/>
      <c r="I28" s="44"/>
      <c r="J28" s="35"/>
      <c r="K28" s="36"/>
      <c r="L28" s="36"/>
      <c r="M28" s="38"/>
      <c r="N28" s="38"/>
      <c r="O28" s="38"/>
      <c r="P28" s="38"/>
      <c r="Q28" s="38"/>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2015-11-30T10:53:39Z</cp:lastPrinted>
  <dcterms:created xsi:type="dcterms:W3CDTF">2009-11-12T11:38:00Z</dcterms:created>
  <dcterms:modified xsi:type="dcterms:W3CDTF">2015-12-09T14:27:05Z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