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3"/>
  <fileSharing readOnlyRecommended="1"/>
  <workbookPr codeName="ThisWorkbook" defaultThemeVersion="124226"/>
  <bookViews>
    <workbookView xWindow="-615" yWindow="390" windowWidth="18345" windowHeight="11985" tabRatio="915" firstSheet="2" activeTab="2"/>
  </bookViews>
  <sheets>
    <sheet name="Overview" sheetId="1" r:id="rId1"/>
    <sheet name="Annex 1 LV and HV charges" sheetId="2" r:id="rId2"/>
    <sheet name="Annex 2 EHV charges" sheetId="12" r:id="rId3"/>
    <sheet name="Annex 2a Import" sheetId="13" r:id="rId4"/>
    <sheet name="Annex 2b Export" sheetId="14" r:id="rId5"/>
    <sheet name="Annex 3 Preserved charges" sheetId="4" r:id="rId6"/>
    <sheet name="Annex 4 LDNO charges" sheetId="5" r:id="rId7"/>
    <sheet name="Annex 5 LLFs" sheetId="6" r:id="rId8"/>
    <sheet name="Annex 6 New Designated EHV Prop" sheetId="8" r:id="rId9"/>
    <sheet name="Nodal prices" sheetId="7" r:id="rId10"/>
    <sheet name="SSC TPR unit rate lookup" sheetId="15" r:id="rId11"/>
    <sheet name="Charge Calculator" sheetId="17" r:id="rId12"/>
  </sheets>
  <definedNames>
    <definedName name="_xlnm._FilterDatabase" localSheetId="2" hidden="1">'Annex 2 EHV charges'!$A$10:$Q$303</definedName>
    <definedName name="_xlnm._FilterDatabase" localSheetId="7" hidden="1">'Annex 5 LLFs'!$A$26:$F$252</definedName>
    <definedName name="_xlnm._FilterDatabase" localSheetId="10" hidden="1">'SSC TPR unit rate lookup'!$A$28:$D$1205</definedName>
    <definedName name="OLE_LINK1" localSheetId="5">'Annex 3 Preserved charges'!#REF!</definedName>
    <definedName name="_xlnm.Print_Area" localSheetId="1">'Annex 1 LV and HV charges'!$A$2:$K$39</definedName>
    <definedName name="_xlnm.Print_Area" localSheetId="2">'Annex 2 EHV charges'!$A$2:$O$302</definedName>
    <definedName name="_xlnm.Print_Area" localSheetId="3">'Annex 2a Import'!$A$2:$H$294</definedName>
    <definedName name="_xlnm.Print_Area" localSheetId="4">'Annex 2b Export'!$A$2:$H$274</definedName>
    <definedName name="_xlnm.Print_Area" localSheetId="5">'Annex 3 Preserved charges'!$A$2:$J$21</definedName>
    <definedName name="_xlnm.Print_Area" localSheetId="6">'Annex 4 LDNO charges'!$A$2:$J$191</definedName>
    <definedName name="_xlnm.Print_Area" localSheetId="7">'Annex 5 LLFs'!$A$3:$F$458</definedName>
    <definedName name="_xlnm.Print_Area" localSheetId="8">'Annex 6 New Designated EHV Prop'!$A$4:$Q$28</definedName>
    <definedName name="_xlnm.Print_Area" localSheetId="9">'Nodal prices'!$A$2:$D$26</definedName>
    <definedName name="_xlnm.Print_Titles" localSheetId="1">'Annex 1 LV and HV charges'!$13:$13</definedName>
    <definedName name="_xlnm.Print_Titles" localSheetId="2">'Annex 2 EHV charges'!$10:$10</definedName>
    <definedName name="_xlnm.Print_Titles" localSheetId="3">'Annex 2a Import'!$4:$4</definedName>
    <definedName name="_xlnm.Print_Titles" localSheetId="4">'Annex 2b Export'!$4:$4</definedName>
    <definedName name="_xlnm.Print_Titles" localSheetId="6">'Annex 4 LDNO charges'!$13:$13</definedName>
    <definedName name="_xlnm.Print_Titles" localSheetId="7">'Annex 5 LLFs'!$26:$26</definedName>
    <definedName name="_xlnm.Print_Titles" localSheetId="8">'Annex 6 New Designated EHV Prop'!$4:$5</definedName>
    <definedName name="_xlnm.Print_Titles" localSheetId="9">'Nodal prices'!$2:$3</definedName>
    <definedName name="_xlnm.Print_Titles" localSheetId="10">'SSC TPR unit rate lookup'!$28:$28</definedName>
    <definedName name="Z_5032A364_B81A_48DA_88DA_AB3B86B47EE9_.wvu.PrintArea" localSheetId="1" hidden="1">'Annex 1 LV and HV charges'!$A$2:$K$36</definedName>
    <definedName name="Z_5032A364_B81A_48DA_88DA_AB3B86B47EE9_.wvu.PrintArea" localSheetId="2" hidden="1">'Annex 2 EHV charges'!$A$2:$I$20</definedName>
    <definedName name="Z_5032A364_B81A_48DA_88DA_AB3B86B47EE9_.wvu.PrintArea" localSheetId="5" hidden="1">'Annex 3 Preserved charges'!$A$2:$J$21</definedName>
    <definedName name="Z_5032A364_B81A_48DA_88DA_AB3B86B47EE9_.wvu.PrintArea" localSheetId="6" hidden="1">'Annex 4 LDNO charges'!$A$2:$I$177</definedName>
    <definedName name="Z_5032A364_B81A_48DA_88DA_AB3B86B47EE9_.wvu.PrintArea" localSheetId="7" hidden="1">'Annex 5 LLFs'!$A$3:$F$256</definedName>
    <definedName name="Z_5032A364_B81A_48DA_88DA_AB3B86B47EE9_.wvu.PrintArea" localSheetId="8" hidden="1">'Annex 6 New Designated EHV Prop'!$A$1:$O$28</definedName>
    <definedName name="Z_5032A364_B81A_48DA_88DA_AB3B86B47EE9_.wvu.PrintArea" localSheetId="9" hidden="1">'Nodal prices'!$A$2:$D$26</definedName>
    <definedName name="Z_5032A364_B81A_48DA_88DA_AB3B86B47EE9_.wvu.PrintTitles" localSheetId="1" hidden="1">'Annex 1 LV and HV charges'!$2:$13</definedName>
    <definedName name="Z_5032A364_B81A_48DA_88DA_AB3B86B47EE9_.wvu.PrintTitles" localSheetId="2" hidden="1">'Annex 2 EHV charges'!$2:$10</definedName>
    <definedName name="Z_5032A364_B81A_48DA_88DA_AB3B86B47EE9_.wvu.PrintTitles" localSheetId="6" hidden="1">'Annex 4 LDNO charges'!$2:$13</definedName>
    <definedName name="Z_5032A364_B81A_48DA_88DA_AB3B86B47EE9_.wvu.PrintTitles" localSheetId="8" hidden="1">'Annex 6 New Designated EHV Prop'!$4:$5</definedName>
    <definedName name="Z_5032A364_B81A_48DA_88DA_AB3B86B47EE9_.wvu.PrintTitles" localSheetId="9" hidden="1">'Nodal prices'!$2:$3</definedName>
  </definedNames>
  <calcPr calcId="145621"/>
  <customWorkbookViews>
    <customWorkbookView name="Oliver Day - Personal View" guid="{5032A364-B81A-48DA-88DA-AB3B86B47EE9}" mergeInterval="0" personalView="1" maximized="1" xWindow="1" yWindow="1" windowWidth="1280" windowHeight="807" tabRatio="854" activeSheetId="5" showComments="commIndAndComment"/>
  </customWorkbookViews>
</workbook>
</file>

<file path=xl/calcChain.xml><?xml version="1.0" encoding="utf-8"?>
<calcChain xmlns="http://schemas.openxmlformats.org/spreadsheetml/2006/main">
  <c r="G22" i="2" l="1"/>
  <c r="G15" i="2"/>
  <c r="G14" i="2"/>
  <c r="G174" i="5"/>
  <c r="G166" i="5"/>
  <c r="G165" i="5"/>
  <c r="G147" i="5"/>
  <c r="G139" i="5"/>
  <c r="G138" i="5"/>
  <c r="G120" i="5"/>
  <c r="G112" i="5"/>
  <c r="G111" i="5"/>
  <c r="G93" i="5"/>
  <c r="G85" i="5"/>
  <c r="G84" i="5"/>
  <c r="G66" i="5"/>
  <c r="G58" i="5"/>
  <c r="G57" i="5"/>
  <c r="G39" i="5"/>
  <c r="G33" i="5"/>
  <c r="G32" i="5"/>
  <c r="G21" i="5"/>
  <c r="G15" i="5"/>
  <c r="G14" i="5"/>
  <c r="J178" i="5" l="1"/>
  <c r="J177" i="5"/>
  <c r="J176" i="5"/>
  <c r="J151" i="5"/>
  <c r="J150" i="5"/>
  <c r="J149" i="5"/>
  <c r="J124" i="5"/>
  <c r="J123" i="5"/>
  <c r="J122" i="5"/>
  <c r="J97" i="5"/>
  <c r="J96" i="5"/>
  <c r="J95" i="5"/>
  <c r="J70" i="5"/>
  <c r="J69" i="5"/>
  <c r="J68" i="5"/>
  <c r="J43" i="5" l="1"/>
  <c r="J42" i="5"/>
  <c r="J41" i="5"/>
  <c r="J23" i="5"/>
  <c r="J25" i="2"/>
  <c r="J26" i="2"/>
  <c r="J24" i="2"/>
  <c r="A2" i="7" l="1"/>
  <c r="A3" i="6"/>
  <c r="A17" i="8" l="1"/>
  <c r="A4" i="8"/>
  <c r="A2" i="5"/>
  <c r="A2" i="4"/>
  <c r="F4" i="14"/>
  <c r="G4" i="14"/>
  <c r="H4" i="14"/>
  <c r="E4" i="14"/>
  <c r="A2" i="14"/>
  <c r="E4" i="13"/>
  <c r="F4" i="13"/>
  <c r="G4" i="13"/>
  <c r="H4" i="13"/>
  <c r="A2" i="13"/>
  <c r="A2" i="12"/>
  <c r="A2" i="2"/>
  <c r="A5" i="14" l="1" a="1"/>
  <c r="A5" i="14" s="1"/>
  <c r="A5" i="13" a="1"/>
  <c r="A5" i="13" s="1"/>
  <c r="A6" i="14" l="1" a="1"/>
  <c r="A6" i="14" s="1"/>
  <c r="A7" i="14" s="1" a="1"/>
  <c r="A7" i="14" s="1"/>
  <c r="H5" i="14"/>
  <c r="D5" i="14"/>
  <c r="G5" i="14"/>
  <c r="C5" i="14"/>
  <c r="F5" i="14"/>
  <c r="B5" i="14"/>
  <c r="E5" i="14"/>
  <c r="A6" i="13" a="1"/>
  <c r="A6" i="13" s="1"/>
  <c r="A8" i="14" l="1" a="1"/>
  <c r="A8" i="14" s="1"/>
  <c r="A9" i="14" s="1" a="1"/>
  <c r="A9" i="14" s="1"/>
  <c r="G7" i="14"/>
  <c r="C7" i="14"/>
  <c r="F7" i="14"/>
  <c r="B7" i="14"/>
  <c r="E7" i="14"/>
  <c r="H7" i="14"/>
  <c r="D7" i="14"/>
  <c r="H6" i="14"/>
  <c r="D6" i="14"/>
  <c r="G6" i="14"/>
  <c r="C6" i="14"/>
  <c r="F6" i="14"/>
  <c r="B6" i="14"/>
  <c r="E6" i="14"/>
  <c r="A7" i="13" a="1"/>
  <c r="A7" i="13" s="1"/>
  <c r="E9" i="14" l="1"/>
  <c r="H9" i="14"/>
  <c r="D9" i="14"/>
  <c r="G9" i="14"/>
  <c r="C9" i="14"/>
  <c r="F9" i="14"/>
  <c r="B9" i="14"/>
  <c r="F8" i="14"/>
  <c r="B8" i="14"/>
  <c r="E8" i="14"/>
  <c r="H8" i="14"/>
  <c r="D8" i="14"/>
  <c r="G8" i="14"/>
  <c r="C8" i="14"/>
  <c r="A10" i="14" a="1"/>
  <c r="A10" i="14" s="1"/>
  <c r="A8" i="13" a="1"/>
  <c r="A8" i="13" s="1"/>
  <c r="H10" i="14" l="1"/>
  <c r="D10" i="14"/>
  <c r="G10" i="14"/>
  <c r="C10" i="14"/>
  <c r="F10" i="14"/>
  <c r="B10" i="14"/>
  <c r="E10" i="14"/>
  <c r="A11" i="14" a="1"/>
  <c r="A11" i="14" s="1"/>
  <c r="A9" i="13" a="1"/>
  <c r="A9" i="13" s="1"/>
  <c r="G11" i="14" l="1"/>
  <c r="C11" i="14"/>
  <c r="F11" i="14"/>
  <c r="B11" i="14"/>
  <c r="E11" i="14"/>
  <c r="H11" i="14"/>
  <c r="D11" i="14"/>
  <c r="A12" i="14" a="1"/>
  <c r="A12" i="14" s="1"/>
  <c r="A13" i="14" s="1" a="1"/>
  <c r="A13" i="14" s="1"/>
  <c r="A10" i="13" a="1"/>
  <c r="A10" i="13" s="1"/>
  <c r="A11" i="13" s="1" a="1"/>
  <c r="A11" i="13" s="1"/>
  <c r="E13" i="14" l="1"/>
  <c r="H13" i="14"/>
  <c r="D13" i="14"/>
  <c r="G13" i="14"/>
  <c r="C13" i="14"/>
  <c r="F13" i="14"/>
  <c r="B13" i="14"/>
  <c r="A14" i="14" a="1"/>
  <c r="A14" i="14" s="1"/>
  <c r="F12" i="14"/>
  <c r="B12" i="14"/>
  <c r="E12" i="14"/>
  <c r="H12" i="14"/>
  <c r="D12" i="14"/>
  <c r="G12" i="14"/>
  <c r="C12" i="14"/>
  <c r="A12" i="13" a="1"/>
  <c r="A12" i="13" s="1"/>
  <c r="H14" i="14" l="1"/>
  <c r="D14" i="14"/>
  <c r="G14" i="14"/>
  <c r="C14" i="14"/>
  <c r="F14" i="14"/>
  <c r="B14" i="14"/>
  <c r="E14" i="14"/>
  <c r="A15" i="14" a="1"/>
  <c r="A15" i="14" s="1"/>
  <c r="A16" i="14" s="1" a="1"/>
  <c r="A16" i="14" s="1"/>
  <c r="A13" i="13" a="1"/>
  <c r="A13" i="13" s="1"/>
  <c r="G15" i="14" l="1"/>
  <c r="C15" i="14"/>
  <c r="F15" i="14"/>
  <c r="B15" i="14"/>
  <c r="E15" i="14"/>
  <c r="H15" i="14"/>
  <c r="D15" i="14"/>
  <c r="F16" i="14"/>
  <c r="B16" i="14"/>
  <c r="E16" i="14"/>
  <c r="H16" i="14"/>
  <c r="D16" i="14"/>
  <c r="G16" i="14"/>
  <c r="C16" i="14"/>
  <c r="A17" i="14" a="1"/>
  <c r="A17" i="14" s="1"/>
  <c r="A14" i="13" a="1"/>
  <c r="A14" i="13" s="1"/>
  <c r="E17" i="14" l="1"/>
  <c r="H17" i="14"/>
  <c r="D17" i="14"/>
  <c r="G17" i="14"/>
  <c r="C17" i="14"/>
  <c r="F17" i="14"/>
  <c r="B17" i="14"/>
  <c r="A18" i="14" a="1"/>
  <c r="A18" i="14" s="1"/>
  <c r="A15" i="13" a="1"/>
  <c r="A15" i="13" s="1"/>
  <c r="A16" i="13" s="1" a="1"/>
  <c r="A16" i="13" s="1"/>
  <c r="H18" i="14" l="1"/>
  <c r="D18" i="14"/>
  <c r="G18" i="14"/>
  <c r="C18" i="14"/>
  <c r="F18" i="14"/>
  <c r="B18" i="14"/>
  <c r="E18" i="14"/>
  <c r="A19" i="14" a="1"/>
  <c r="A19" i="14" s="1"/>
  <c r="A17" i="13" a="1"/>
  <c r="A17" i="13" s="1"/>
  <c r="A18" i="13" s="1" a="1"/>
  <c r="A18" i="13" s="1"/>
  <c r="G19" i="14" l="1"/>
  <c r="C19" i="14"/>
  <c r="F19" i="14"/>
  <c r="B19" i="14"/>
  <c r="E19" i="14"/>
  <c r="H19" i="14"/>
  <c r="D19" i="14"/>
  <c r="A20" i="14" a="1"/>
  <c r="A20" i="14" s="1"/>
  <c r="A19" i="13" a="1"/>
  <c r="A19" i="13" s="1"/>
  <c r="F20" i="14" l="1"/>
  <c r="B20" i="14"/>
  <c r="E20" i="14"/>
  <c r="H20" i="14"/>
  <c r="D20" i="14"/>
  <c r="G20" i="14"/>
  <c r="C20" i="14"/>
  <c r="A21" i="14" a="1"/>
  <c r="A21" i="14" s="1"/>
  <c r="A20" i="13" a="1"/>
  <c r="A20" i="13" s="1"/>
  <c r="A21" i="13" s="1" a="1"/>
  <c r="A21" i="13" s="1"/>
  <c r="E21" i="14" l="1"/>
  <c r="H21" i="14"/>
  <c r="D21" i="14"/>
  <c r="G21" i="14"/>
  <c r="C21" i="14"/>
  <c r="F21" i="14"/>
  <c r="B21" i="14"/>
  <c r="A22" i="14" a="1"/>
  <c r="A22" i="14" s="1"/>
  <c r="A22" i="13" a="1"/>
  <c r="A22" i="13" s="1"/>
  <c r="H22" i="14" l="1"/>
  <c r="D22" i="14"/>
  <c r="G22" i="14"/>
  <c r="C22" i="14"/>
  <c r="F22" i="14"/>
  <c r="B22" i="14"/>
  <c r="E22" i="14"/>
  <c r="A23" i="14" a="1"/>
  <c r="A23" i="14" s="1"/>
  <c r="A23" i="13" a="1"/>
  <c r="A23" i="13" s="1"/>
  <c r="G23" i="14" l="1"/>
  <c r="C23" i="14"/>
  <c r="F23" i="14"/>
  <c r="B23" i="14"/>
  <c r="E23" i="14"/>
  <c r="H23" i="14"/>
  <c r="D23" i="14"/>
  <c r="A24" i="14" a="1"/>
  <c r="A24" i="14" s="1"/>
  <c r="A24" i="13" a="1"/>
  <c r="A24" i="13" s="1"/>
  <c r="F24" i="14" l="1"/>
  <c r="B24" i="14"/>
  <c r="E24" i="14"/>
  <c r="H24" i="14"/>
  <c r="D24" i="14"/>
  <c r="G24" i="14"/>
  <c r="C24" i="14"/>
  <c r="A25" i="14" a="1"/>
  <c r="A25" i="14" s="1"/>
  <c r="A25" i="13" a="1"/>
  <c r="A25" i="13" s="1"/>
  <c r="E25" i="14" l="1"/>
  <c r="H25" i="14"/>
  <c r="D25" i="14"/>
  <c r="G25" i="14"/>
  <c r="C25" i="14"/>
  <c r="F25" i="14"/>
  <c r="B25" i="14"/>
  <c r="A26" i="14" a="1"/>
  <c r="A26" i="14" s="1"/>
  <c r="A26" i="13" a="1"/>
  <c r="A26" i="13" s="1"/>
  <c r="H26" i="14" l="1"/>
  <c r="D26" i="14"/>
  <c r="G26" i="14"/>
  <c r="C26" i="14"/>
  <c r="F26" i="14"/>
  <c r="B26" i="14"/>
  <c r="E26" i="14"/>
  <c r="A27" i="14" a="1"/>
  <c r="A27" i="14" s="1"/>
  <c r="A27" i="13" a="1"/>
  <c r="A27" i="13" s="1"/>
  <c r="G27" i="14" l="1"/>
  <c r="C27" i="14"/>
  <c r="F27" i="14"/>
  <c r="B27" i="14"/>
  <c r="E27" i="14"/>
  <c r="H27" i="14"/>
  <c r="D27" i="14"/>
  <c r="A28" i="14" a="1"/>
  <c r="A28" i="14" s="1"/>
  <c r="A28" i="13" a="1"/>
  <c r="A28" i="13" s="1"/>
  <c r="A29" i="13" s="1" a="1"/>
  <c r="A29" i="13" s="1"/>
  <c r="F28" i="14" l="1"/>
  <c r="B28" i="14"/>
  <c r="E28" i="14"/>
  <c r="H28" i="14"/>
  <c r="D28" i="14"/>
  <c r="G28" i="14"/>
  <c r="C28" i="14"/>
  <c r="A29" i="14" a="1"/>
  <c r="A29" i="14" s="1"/>
  <c r="A30" i="13" a="1"/>
  <c r="A30" i="13" s="1"/>
  <c r="E29" i="14" l="1"/>
  <c r="H29" i="14"/>
  <c r="D29" i="14"/>
  <c r="G29" i="14"/>
  <c r="C29" i="14"/>
  <c r="F29" i="14"/>
  <c r="B29" i="14"/>
  <c r="A30" i="14" a="1"/>
  <c r="A30" i="14" s="1"/>
  <c r="A31" i="13" a="1"/>
  <c r="A31" i="13" s="1"/>
  <c r="H30" i="14" l="1"/>
  <c r="D30" i="14"/>
  <c r="G30" i="14"/>
  <c r="C30" i="14"/>
  <c r="F30" i="14"/>
  <c r="B30" i="14"/>
  <c r="E30" i="14"/>
  <c r="A31" i="14" a="1"/>
  <c r="A31" i="14" s="1"/>
  <c r="A32" i="13" a="1"/>
  <c r="A32" i="13" s="1"/>
  <c r="G31" i="14" l="1"/>
  <c r="C31" i="14"/>
  <c r="F31" i="14"/>
  <c r="B31" i="14"/>
  <c r="E31" i="14"/>
  <c r="H31" i="14"/>
  <c r="D31" i="14"/>
  <c r="A32" i="14" a="1"/>
  <c r="A32" i="14" s="1"/>
  <c r="A33" i="13" a="1"/>
  <c r="A33" i="13" s="1"/>
  <c r="G32" i="14" l="1"/>
  <c r="C32" i="14"/>
  <c r="H32" i="14"/>
  <c r="B32" i="14"/>
  <c r="F32" i="14"/>
  <c r="E32" i="14"/>
  <c r="D32" i="14"/>
  <c r="A33" i="14" a="1"/>
  <c r="A33" i="14" s="1"/>
  <c r="A34" i="13" a="1"/>
  <c r="A34" i="13" s="1"/>
  <c r="F33" i="14" l="1"/>
  <c r="B33" i="14"/>
  <c r="D33" i="14"/>
  <c r="H33" i="14"/>
  <c r="C33" i="14"/>
  <c r="G33" i="14"/>
  <c r="E33" i="14"/>
  <c r="A34" i="14" a="1"/>
  <c r="A34" i="14" s="1"/>
  <c r="A35" i="13" a="1"/>
  <c r="A35" i="13" s="1"/>
  <c r="E34" i="14" l="1"/>
  <c r="F34" i="14"/>
  <c r="D34" i="14"/>
  <c r="H34" i="14"/>
  <c r="C34" i="14"/>
  <c r="G34" i="14"/>
  <c r="B34" i="14"/>
  <c r="A35" i="14" a="1"/>
  <c r="A35" i="14" s="1"/>
  <c r="A36" i="13" a="1"/>
  <c r="A36" i="13" s="1"/>
  <c r="H35" i="14" l="1"/>
  <c r="D35" i="14"/>
  <c r="G35" i="14"/>
  <c r="B35" i="14"/>
  <c r="F35" i="14"/>
  <c r="E35" i="14"/>
  <c r="C35" i="14"/>
  <c r="A36" i="14" a="1"/>
  <c r="A36" i="14" s="1"/>
  <c r="A37" i="13" a="1"/>
  <c r="A37" i="13" s="1"/>
  <c r="G36" i="14" l="1"/>
  <c r="C36" i="14"/>
  <c r="E36" i="14"/>
  <c r="H36" i="14"/>
  <c r="D36" i="14"/>
  <c r="F36" i="14"/>
  <c r="B36" i="14"/>
  <c r="A37" i="14" a="1"/>
  <c r="A37" i="14" s="1"/>
  <c r="A38" i="13" a="1"/>
  <c r="A38" i="13" s="1"/>
  <c r="F37" i="14" l="1"/>
  <c r="B37" i="14"/>
  <c r="H37" i="14"/>
  <c r="D37" i="14"/>
  <c r="G37" i="14"/>
  <c r="C37" i="14"/>
  <c r="E37" i="14"/>
  <c r="A38" i="14" a="1"/>
  <c r="A38" i="14" s="1"/>
  <c r="A39" i="13" a="1"/>
  <c r="A39" i="13" s="1"/>
  <c r="E38" i="14" l="1"/>
  <c r="H38" i="14"/>
  <c r="D38" i="14"/>
  <c r="G38" i="14"/>
  <c r="C38" i="14"/>
  <c r="F38" i="14"/>
  <c r="B38" i="14"/>
  <c r="A39" i="14" a="1"/>
  <c r="A39" i="14" s="1"/>
  <c r="A40" i="13" a="1"/>
  <c r="A40" i="13" s="1"/>
  <c r="H39" i="14" l="1"/>
  <c r="D39" i="14"/>
  <c r="G39" i="14"/>
  <c r="C39" i="14"/>
  <c r="F39" i="14"/>
  <c r="B39" i="14"/>
  <c r="E39" i="14"/>
  <c r="A40" i="14" a="1"/>
  <c r="A40" i="14" s="1"/>
  <c r="A41" i="13" a="1"/>
  <c r="A41" i="13" s="1"/>
  <c r="G40" i="14" l="1"/>
  <c r="C40" i="14"/>
  <c r="F40" i="14"/>
  <c r="B40" i="14"/>
  <c r="E40" i="14"/>
  <c r="H40" i="14"/>
  <c r="D40" i="14"/>
  <c r="A41" i="14" a="1"/>
  <c r="A41" i="14" s="1"/>
  <c r="A42" i="13" a="1"/>
  <c r="A42" i="13" s="1"/>
  <c r="F41" i="14" l="1"/>
  <c r="B41" i="14"/>
  <c r="E41" i="14"/>
  <c r="H41" i="14"/>
  <c r="D41" i="14"/>
  <c r="G41" i="14"/>
  <c r="C41" i="14"/>
  <c r="A42" i="14" a="1"/>
  <c r="A42" i="14" s="1"/>
  <c r="A43" i="13" a="1"/>
  <c r="A43" i="13" s="1"/>
  <c r="E42" i="14" l="1"/>
  <c r="H42" i="14"/>
  <c r="D42" i="14"/>
  <c r="G42" i="14"/>
  <c r="C42" i="14"/>
  <c r="F42" i="14"/>
  <c r="B42" i="14"/>
  <c r="A43" i="14" a="1"/>
  <c r="A43" i="14" s="1"/>
  <c r="A44" i="13" a="1"/>
  <c r="A44" i="13" s="1"/>
  <c r="H43" i="14" l="1"/>
  <c r="D43" i="14"/>
  <c r="G43" i="14"/>
  <c r="C43" i="14"/>
  <c r="F43" i="14"/>
  <c r="B43" i="14"/>
  <c r="E43" i="14"/>
  <c r="A44" i="14" a="1"/>
  <c r="A44" i="14" s="1"/>
  <c r="A45" i="13" a="1"/>
  <c r="A45" i="13" s="1"/>
  <c r="G44" i="14" l="1"/>
  <c r="C44" i="14"/>
  <c r="F44" i="14"/>
  <c r="B44" i="14"/>
  <c r="E44" i="14"/>
  <c r="H44" i="14"/>
  <c r="D44" i="14"/>
  <c r="A45" i="14" a="1"/>
  <c r="A45" i="14" s="1"/>
  <c r="A46" i="13" a="1"/>
  <c r="A46" i="13" s="1"/>
  <c r="F45" i="14" l="1"/>
  <c r="B45" i="14"/>
  <c r="E45" i="14"/>
  <c r="H45" i="14"/>
  <c r="D45" i="14"/>
  <c r="G45" i="14"/>
  <c r="C45" i="14"/>
  <c r="A46" i="14" a="1"/>
  <c r="A46" i="14" s="1"/>
  <c r="A47" i="13" a="1"/>
  <c r="A47" i="13" s="1"/>
  <c r="E46" i="14" l="1"/>
  <c r="H46" i="14"/>
  <c r="D46" i="14"/>
  <c r="G46" i="14"/>
  <c r="C46" i="14"/>
  <c r="F46" i="14"/>
  <c r="B46" i="14"/>
  <c r="A47" i="14" a="1"/>
  <c r="A47" i="14" s="1"/>
  <c r="A48" i="13" a="1"/>
  <c r="A48" i="13" s="1"/>
  <c r="H47" i="14" l="1"/>
  <c r="D47" i="14"/>
  <c r="G47" i="14"/>
  <c r="C47" i="14"/>
  <c r="F47" i="14"/>
  <c r="B47" i="14"/>
  <c r="E47" i="14"/>
  <c r="A48" i="14" a="1"/>
  <c r="A48" i="14" s="1"/>
  <c r="A49" i="13" a="1"/>
  <c r="A49" i="13" s="1"/>
  <c r="G48" i="14" l="1"/>
  <c r="C48" i="14"/>
  <c r="F48" i="14"/>
  <c r="B48" i="14"/>
  <c r="E48" i="14"/>
  <c r="H48" i="14"/>
  <c r="D48" i="14"/>
  <c r="A49" i="14" a="1"/>
  <c r="A49" i="14" s="1"/>
  <c r="A50" i="13" a="1"/>
  <c r="A50" i="13" s="1"/>
  <c r="F49" i="14" l="1"/>
  <c r="B49" i="14"/>
  <c r="E49" i="14"/>
  <c r="H49" i="14"/>
  <c r="D49" i="14"/>
  <c r="G49" i="14"/>
  <c r="C49" i="14"/>
  <c r="A50" i="14" a="1"/>
  <c r="A50" i="14" s="1"/>
  <c r="A51" i="13" a="1"/>
  <c r="A51" i="13" s="1"/>
  <c r="E50" i="14" l="1"/>
  <c r="H50" i="14"/>
  <c r="D50" i="14"/>
  <c r="G50" i="14"/>
  <c r="C50" i="14"/>
  <c r="F50" i="14"/>
  <c r="B50" i="14"/>
  <c r="A51" i="14" a="1"/>
  <c r="A51" i="14" s="1"/>
  <c r="A52" i="13" a="1"/>
  <c r="A52" i="13" s="1"/>
  <c r="H51" i="14" l="1"/>
  <c r="D51" i="14"/>
  <c r="G51" i="14"/>
  <c r="C51" i="14"/>
  <c r="F51" i="14"/>
  <c r="B51" i="14"/>
  <c r="E51" i="14"/>
  <c r="A52" i="14" a="1"/>
  <c r="A52" i="14" s="1"/>
  <c r="A53" i="13" a="1"/>
  <c r="A53" i="13" s="1"/>
  <c r="G52" i="14" l="1"/>
  <c r="C52" i="14"/>
  <c r="F52" i="14"/>
  <c r="B52" i="14"/>
  <c r="E52" i="14"/>
  <c r="H52" i="14"/>
  <c r="D52" i="14"/>
  <c r="A53" i="14" a="1"/>
  <c r="A53" i="14" s="1"/>
  <c r="A54" i="13" a="1"/>
  <c r="A54" i="13" s="1"/>
  <c r="F53" i="14" l="1"/>
  <c r="B53" i="14"/>
  <c r="E53" i="14"/>
  <c r="H53" i="14"/>
  <c r="D53" i="14"/>
  <c r="G53" i="14"/>
  <c r="C53" i="14"/>
  <c r="A54" i="14" a="1"/>
  <c r="A54" i="14" s="1"/>
  <c r="A55" i="13" a="1"/>
  <c r="A55" i="13" s="1"/>
  <c r="E54" i="14" l="1"/>
  <c r="H54" i="14"/>
  <c r="D54" i="14"/>
  <c r="G54" i="14"/>
  <c r="C54" i="14"/>
  <c r="F54" i="14"/>
  <c r="B54" i="14"/>
  <c r="A55" i="14" a="1"/>
  <c r="A55" i="14" s="1"/>
  <c r="A56" i="13" a="1"/>
  <c r="A56" i="13" s="1"/>
  <c r="H55" i="14" l="1"/>
  <c r="D55" i="14"/>
  <c r="G55" i="14"/>
  <c r="C55" i="14"/>
  <c r="F55" i="14"/>
  <c r="B55" i="14"/>
  <c r="E55" i="14"/>
  <c r="A56" i="14" a="1"/>
  <c r="A56" i="14" s="1"/>
  <c r="A57" i="13" a="1"/>
  <c r="A57" i="13" s="1"/>
  <c r="G56" i="14" l="1"/>
  <c r="C56" i="14"/>
  <c r="F56" i="14"/>
  <c r="B56" i="14"/>
  <c r="E56" i="14"/>
  <c r="H56" i="14"/>
  <c r="D56" i="14"/>
  <c r="A57" i="14" a="1"/>
  <c r="A57" i="14" s="1"/>
  <c r="A58" i="13" a="1"/>
  <c r="A58" i="13" s="1"/>
  <c r="F57" i="14" l="1"/>
  <c r="B57" i="14"/>
  <c r="E57" i="14"/>
  <c r="H57" i="14"/>
  <c r="D57" i="14"/>
  <c r="G57" i="14"/>
  <c r="C57" i="14"/>
  <c r="A58" i="14" a="1"/>
  <c r="A58" i="14" s="1"/>
  <c r="A59" i="13" a="1"/>
  <c r="A59" i="13" s="1"/>
  <c r="E58" i="14" l="1"/>
  <c r="H58" i="14"/>
  <c r="D58" i="14"/>
  <c r="G58" i="14"/>
  <c r="C58" i="14"/>
  <c r="F58" i="14"/>
  <c r="B58" i="14"/>
  <c r="A59" i="14" a="1"/>
  <c r="A59" i="14" s="1"/>
  <c r="A60" i="13" a="1"/>
  <c r="A60" i="13" s="1"/>
  <c r="H59" i="14" l="1"/>
  <c r="D59" i="14"/>
  <c r="G59" i="14"/>
  <c r="C59" i="14"/>
  <c r="F59" i="14"/>
  <c r="B59" i="14"/>
  <c r="E59" i="14"/>
  <c r="A60" i="14" a="1"/>
  <c r="A60" i="14" s="1"/>
  <c r="A61" i="13" a="1"/>
  <c r="A61" i="13" s="1"/>
  <c r="G60" i="14" l="1"/>
  <c r="C60" i="14"/>
  <c r="F60" i="14"/>
  <c r="B60" i="14"/>
  <c r="E60" i="14"/>
  <c r="H60" i="14"/>
  <c r="D60" i="14"/>
  <c r="A61" i="14" a="1"/>
  <c r="A61" i="14" s="1"/>
  <c r="A62" i="13" a="1"/>
  <c r="A62" i="13" s="1"/>
  <c r="F61" i="14" l="1"/>
  <c r="B61" i="14"/>
  <c r="E61" i="14"/>
  <c r="H61" i="14"/>
  <c r="D61" i="14"/>
  <c r="G61" i="14"/>
  <c r="C61" i="14"/>
  <c r="A62" i="14" a="1"/>
  <c r="A62" i="14" s="1"/>
  <c r="A63" i="13" a="1"/>
  <c r="A63" i="13" s="1"/>
  <c r="E62" i="14" l="1"/>
  <c r="H62" i="14"/>
  <c r="D62" i="14"/>
  <c r="G62" i="14"/>
  <c r="C62" i="14"/>
  <c r="F62" i="14"/>
  <c r="B62" i="14"/>
  <c r="A63" i="14" a="1"/>
  <c r="A63" i="14" s="1"/>
  <c r="A64" i="13" a="1"/>
  <c r="A64" i="13" s="1"/>
  <c r="H63" i="14" l="1"/>
  <c r="D63" i="14"/>
  <c r="G63" i="14"/>
  <c r="C63" i="14"/>
  <c r="F63" i="14"/>
  <c r="B63" i="14"/>
  <c r="E63" i="14"/>
  <c r="A64" i="14" a="1"/>
  <c r="A64" i="14" s="1"/>
  <c r="A65" i="13" a="1"/>
  <c r="A65" i="13" s="1"/>
  <c r="G64" i="14" l="1"/>
  <c r="C64" i="14"/>
  <c r="F64" i="14"/>
  <c r="B64" i="14"/>
  <c r="E64" i="14"/>
  <c r="H64" i="14"/>
  <c r="D64" i="14"/>
  <c r="A65" i="14" a="1"/>
  <c r="A65" i="14" s="1"/>
  <c r="A66" i="13" a="1"/>
  <c r="A66" i="13" s="1"/>
  <c r="F65" i="14" l="1"/>
  <c r="B65" i="14"/>
  <c r="E65" i="14"/>
  <c r="H65" i="14"/>
  <c r="D65" i="14"/>
  <c r="G65" i="14"/>
  <c r="C65" i="14"/>
  <c r="A66" i="14" a="1"/>
  <c r="A66" i="14" s="1"/>
  <c r="A67" i="13" a="1"/>
  <c r="A67" i="13" s="1"/>
  <c r="E66" i="14" l="1"/>
  <c r="H66" i="14"/>
  <c r="D66" i="14"/>
  <c r="G66" i="14"/>
  <c r="C66" i="14"/>
  <c r="F66" i="14"/>
  <c r="B66" i="14"/>
  <c r="A67" i="14" a="1"/>
  <c r="A67" i="14" s="1"/>
  <c r="A68" i="13" a="1"/>
  <c r="A68" i="13" s="1"/>
  <c r="H67" i="14" l="1"/>
  <c r="D67" i="14"/>
  <c r="G67" i="14"/>
  <c r="C67" i="14"/>
  <c r="F67" i="14"/>
  <c r="B67" i="14"/>
  <c r="E67" i="14"/>
  <c r="A68" i="14" a="1"/>
  <c r="A68" i="14" s="1"/>
  <c r="A69" i="13" a="1"/>
  <c r="A69" i="13" s="1"/>
  <c r="G68" i="14" l="1"/>
  <c r="C68" i="14"/>
  <c r="F68" i="14"/>
  <c r="B68" i="14"/>
  <c r="E68" i="14"/>
  <c r="H68" i="14"/>
  <c r="D68" i="14"/>
  <c r="A69" i="14" a="1"/>
  <c r="A69" i="14" s="1"/>
  <c r="A70" i="13" a="1"/>
  <c r="A70" i="13" s="1"/>
  <c r="F69" i="14" l="1"/>
  <c r="B69" i="14"/>
  <c r="E69" i="14"/>
  <c r="H69" i="14"/>
  <c r="D69" i="14"/>
  <c r="G69" i="14"/>
  <c r="C69" i="14"/>
  <c r="A70" i="14" a="1"/>
  <c r="A70" i="14" s="1"/>
  <c r="A71" i="13" a="1"/>
  <c r="A71" i="13" s="1"/>
  <c r="E70" i="14" l="1"/>
  <c r="H70" i="14"/>
  <c r="D70" i="14"/>
  <c r="G70" i="14"/>
  <c r="C70" i="14"/>
  <c r="F70" i="14"/>
  <c r="B70" i="14"/>
  <c r="A71" i="14" a="1"/>
  <c r="A71" i="14" s="1"/>
  <c r="A72" i="13" a="1"/>
  <c r="A72" i="13" s="1"/>
  <c r="H71" i="14" l="1"/>
  <c r="D71" i="14"/>
  <c r="G71" i="14"/>
  <c r="C71" i="14"/>
  <c r="F71" i="14"/>
  <c r="B71" i="14"/>
  <c r="E71" i="14"/>
  <c r="A72" i="14" a="1"/>
  <c r="A72" i="14" s="1"/>
  <c r="A73" i="13" a="1"/>
  <c r="A73" i="13" s="1"/>
  <c r="G72" i="14" l="1"/>
  <c r="C72" i="14"/>
  <c r="F72" i="14"/>
  <c r="B72" i="14"/>
  <c r="E72" i="14"/>
  <c r="H72" i="14"/>
  <c r="D72" i="14"/>
  <c r="A73" i="14" a="1"/>
  <c r="A73" i="14" s="1"/>
  <c r="A74" i="13" a="1"/>
  <c r="A74" i="13" s="1"/>
  <c r="F73" i="14" l="1"/>
  <c r="B73" i="14"/>
  <c r="E73" i="14"/>
  <c r="H73" i="14"/>
  <c r="D73" i="14"/>
  <c r="G73" i="14"/>
  <c r="C73" i="14"/>
  <c r="A74" i="14" a="1"/>
  <c r="A74" i="14" s="1"/>
  <c r="A75" i="13" a="1"/>
  <c r="A75" i="13" s="1"/>
  <c r="E74" i="14" l="1"/>
  <c r="H74" i="14"/>
  <c r="D74" i="14"/>
  <c r="G74" i="14"/>
  <c r="C74" i="14"/>
  <c r="F74" i="14"/>
  <c r="B74" i="14"/>
  <c r="A75" i="14" a="1"/>
  <c r="A75" i="14" s="1"/>
  <c r="A76" i="13" a="1"/>
  <c r="A76" i="13" s="1"/>
  <c r="H75" i="14" l="1"/>
  <c r="D75" i="14"/>
  <c r="G75" i="14"/>
  <c r="C75" i="14"/>
  <c r="F75" i="14"/>
  <c r="B75" i="14"/>
  <c r="E75" i="14"/>
  <c r="A76" i="14" a="1"/>
  <c r="A76" i="14" s="1"/>
  <c r="A77" i="13" a="1"/>
  <c r="A77" i="13" s="1"/>
  <c r="G76" i="14" l="1"/>
  <c r="C76" i="14"/>
  <c r="F76" i="14"/>
  <c r="B76" i="14"/>
  <c r="E76" i="14"/>
  <c r="H76" i="14"/>
  <c r="D76" i="14"/>
  <c r="A77" i="14" a="1"/>
  <c r="A77" i="14" s="1"/>
  <c r="A78" i="13" a="1"/>
  <c r="A78" i="13" s="1"/>
  <c r="F77" i="14" l="1"/>
  <c r="B77" i="14"/>
  <c r="E77" i="14"/>
  <c r="H77" i="14"/>
  <c r="D77" i="14"/>
  <c r="G77" i="14"/>
  <c r="C77" i="14"/>
  <c r="A78" i="14" a="1"/>
  <c r="A78" i="14" s="1"/>
  <c r="A79" i="13" a="1"/>
  <c r="A79" i="13" s="1"/>
  <c r="E78" i="14" l="1"/>
  <c r="H78" i="14"/>
  <c r="D78" i="14"/>
  <c r="G78" i="14"/>
  <c r="C78" i="14"/>
  <c r="F78" i="14"/>
  <c r="B78" i="14"/>
  <c r="A79" i="14" a="1"/>
  <c r="A79" i="14" s="1"/>
  <c r="A80" i="13" a="1"/>
  <c r="A80" i="13" s="1"/>
  <c r="H79" i="14" l="1"/>
  <c r="D79" i="14"/>
  <c r="G79" i="14"/>
  <c r="C79" i="14"/>
  <c r="F79" i="14"/>
  <c r="B79" i="14"/>
  <c r="E79" i="14"/>
  <c r="A80" i="14" a="1"/>
  <c r="A80" i="14" s="1"/>
  <c r="A81" i="13" a="1"/>
  <c r="A81" i="13" s="1"/>
  <c r="G80" i="14" l="1"/>
  <c r="C80" i="14"/>
  <c r="F80" i="14"/>
  <c r="B80" i="14"/>
  <c r="E80" i="14"/>
  <c r="H80" i="14"/>
  <c r="D80" i="14"/>
  <c r="A81" i="14" a="1"/>
  <c r="A81" i="14" s="1"/>
  <c r="A82" i="13" a="1"/>
  <c r="A82" i="13" s="1"/>
  <c r="F81" i="14" l="1"/>
  <c r="B81" i="14"/>
  <c r="E81" i="14"/>
  <c r="H81" i="14"/>
  <c r="D81" i="14"/>
  <c r="G81" i="14"/>
  <c r="C81" i="14"/>
  <c r="A82" i="14" a="1"/>
  <c r="A82" i="14" s="1"/>
  <c r="A83" i="13" a="1"/>
  <c r="A83" i="13" s="1"/>
  <c r="E82" i="14" l="1"/>
  <c r="H82" i="14"/>
  <c r="D82" i="14"/>
  <c r="G82" i="14"/>
  <c r="C82" i="14"/>
  <c r="F82" i="14"/>
  <c r="B82" i="14"/>
  <c r="A83" i="14" a="1"/>
  <c r="A83" i="14" s="1"/>
  <c r="A84" i="13" a="1"/>
  <c r="A84" i="13" s="1"/>
  <c r="H83" i="14" l="1"/>
  <c r="D83" i="14"/>
  <c r="G83" i="14"/>
  <c r="C83" i="14"/>
  <c r="F83" i="14"/>
  <c r="B83" i="14"/>
  <c r="E83" i="14"/>
  <c r="A84" i="14" a="1"/>
  <c r="A84" i="14" s="1"/>
  <c r="A85" i="13" a="1"/>
  <c r="A85" i="13" s="1"/>
  <c r="G84" i="14" l="1"/>
  <c r="C84" i="14"/>
  <c r="F84" i="14"/>
  <c r="B84" i="14"/>
  <c r="E84" i="14"/>
  <c r="H84" i="14"/>
  <c r="D84" i="14"/>
  <c r="A85" i="14" a="1"/>
  <c r="A85" i="14" s="1"/>
  <c r="A86" i="13" a="1"/>
  <c r="A86" i="13" s="1"/>
  <c r="F85" i="14" l="1"/>
  <c r="B85" i="14"/>
  <c r="E85" i="14"/>
  <c r="H85" i="14"/>
  <c r="D85" i="14"/>
  <c r="G85" i="14"/>
  <c r="C85" i="14"/>
  <c r="A86" i="14" a="1"/>
  <c r="A86" i="14" s="1"/>
  <c r="A87" i="13" a="1"/>
  <c r="A87" i="13" s="1"/>
  <c r="E86" i="14" l="1"/>
  <c r="H86" i="14"/>
  <c r="D86" i="14"/>
  <c r="G86" i="14"/>
  <c r="C86" i="14"/>
  <c r="F86" i="14"/>
  <c r="B86" i="14"/>
  <c r="A87" i="14" a="1"/>
  <c r="A87" i="14" s="1"/>
  <c r="A88" i="13" a="1"/>
  <c r="A88" i="13" s="1"/>
  <c r="H87" i="14" l="1"/>
  <c r="D87" i="14"/>
  <c r="G87" i="14"/>
  <c r="C87" i="14"/>
  <c r="F87" i="14"/>
  <c r="B87" i="14"/>
  <c r="E87" i="14"/>
  <c r="A88" i="14" a="1"/>
  <c r="A88" i="14" s="1"/>
  <c r="A89" i="13" a="1"/>
  <c r="A89" i="13" s="1"/>
  <c r="G88" i="14" l="1"/>
  <c r="C88" i="14"/>
  <c r="F88" i="14"/>
  <c r="B88" i="14"/>
  <c r="E88" i="14"/>
  <c r="H88" i="14"/>
  <c r="D88" i="14"/>
  <c r="A89" i="14" a="1"/>
  <c r="A89" i="14" s="1"/>
  <c r="A90" i="13" a="1"/>
  <c r="A90" i="13" s="1"/>
  <c r="F89" i="14" l="1"/>
  <c r="B89" i="14"/>
  <c r="E89" i="14"/>
  <c r="H89" i="14"/>
  <c r="D89" i="14"/>
  <c r="G89" i="14"/>
  <c r="C89" i="14"/>
  <c r="A90" i="14" a="1"/>
  <c r="A90" i="14" s="1"/>
  <c r="A91" i="13" a="1"/>
  <c r="A91" i="13" s="1"/>
  <c r="E90" i="14" l="1"/>
  <c r="H90" i="14"/>
  <c r="D90" i="14"/>
  <c r="G90" i="14"/>
  <c r="C90" i="14"/>
  <c r="F90" i="14"/>
  <c r="B90" i="14"/>
  <c r="A91" i="14" a="1"/>
  <c r="A91" i="14" s="1"/>
  <c r="A92" i="13" a="1"/>
  <c r="A92" i="13" s="1"/>
  <c r="H91" i="14" l="1"/>
  <c r="D91" i="14"/>
  <c r="G91" i="14"/>
  <c r="C91" i="14"/>
  <c r="F91" i="14"/>
  <c r="B91" i="14"/>
  <c r="E91" i="14"/>
  <c r="A92" i="14" a="1"/>
  <c r="A92" i="14" s="1"/>
  <c r="A93" i="13" a="1"/>
  <c r="A93" i="13" s="1"/>
  <c r="G92" i="14" l="1"/>
  <c r="C92" i="14"/>
  <c r="F92" i="14"/>
  <c r="B92" i="14"/>
  <c r="E92" i="14"/>
  <c r="H92" i="14"/>
  <c r="D92" i="14"/>
  <c r="A93" i="14" a="1"/>
  <c r="A93" i="14" s="1"/>
  <c r="A94" i="13" a="1"/>
  <c r="A94" i="13" s="1"/>
  <c r="F93" i="14" l="1"/>
  <c r="B93" i="14"/>
  <c r="E93" i="14"/>
  <c r="H93" i="14"/>
  <c r="D93" i="14"/>
  <c r="G93" i="14"/>
  <c r="C93" i="14"/>
  <c r="A94" i="14" a="1"/>
  <c r="A94" i="14" s="1"/>
  <c r="A95" i="13" a="1"/>
  <c r="A95" i="13" s="1"/>
  <c r="E94" i="14" l="1"/>
  <c r="H94" i="14"/>
  <c r="D94" i="14"/>
  <c r="G94" i="14"/>
  <c r="C94" i="14"/>
  <c r="F94" i="14"/>
  <c r="B94" i="14"/>
  <c r="A95" i="14" a="1"/>
  <c r="A95" i="14" s="1"/>
  <c r="A96" i="13" a="1"/>
  <c r="A96" i="13" s="1"/>
  <c r="H95" i="14" l="1"/>
  <c r="D95" i="14"/>
  <c r="G95" i="14"/>
  <c r="C95" i="14"/>
  <c r="F95" i="14"/>
  <c r="B95" i="14"/>
  <c r="E95" i="14"/>
  <c r="A96" i="14" a="1"/>
  <c r="A96" i="14" s="1"/>
  <c r="A97" i="13" a="1"/>
  <c r="A97" i="13" s="1"/>
  <c r="G96" i="14" l="1"/>
  <c r="C96" i="14"/>
  <c r="F96" i="14"/>
  <c r="B96" i="14"/>
  <c r="E96" i="14"/>
  <c r="H96" i="14"/>
  <c r="D96" i="14"/>
  <c r="A97" i="14" a="1"/>
  <c r="A97" i="14" s="1"/>
  <c r="A98" i="13" a="1"/>
  <c r="A98" i="13" s="1"/>
  <c r="F97" i="14" l="1"/>
  <c r="B97" i="14"/>
  <c r="E97" i="14"/>
  <c r="H97" i="14"/>
  <c r="D97" i="14"/>
  <c r="G97" i="14"/>
  <c r="C97" i="14"/>
  <c r="A98" i="14" a="1"/>
  <c r="A98" i="14" s="1"/>
  <c r="A99" i="13" a="1"/>
  <c r="A99" i="13" s="1"/>
  <c r="E98" i="14" l="1"/>
  <c r="H98" i="14"/>
  <c r="D98" i="14"/>
  <c r="G98" i="14"/>
  <c r="C98" i="14"/>
  <c r="F98" i="14"/>
  <c r="B98" i="14"/>
  <c r="A99" i="14" a="1"/>
  <c r="A99" i="14" s="1"/>
  <c r="A100" i="13" a="1"/>
  <c r="A100" i="13" s="1"/>
  <c r="H99" i="14" l="1"/>
  <c r="D99" i="14"/>
  <c r="G99" i="14"/>
  <c r="C99" i="14"/>
  <c r="F99" i="14"/>
  <c r="B99" i="14"/>
  <c r="E99" i="14"/>
  <c r="A100" i="14" a="1"/>
  <c r="A100" i="14" s="1"/>
  <c r="A101" i="13" a="1"/>
  <c r="A101" i="13" s="1"/>
  <c r="G100" i="14" l="1"/>
  <c r="C100" i="14"/>
  <c r="F100" i="14"/>
  <c r="B100" i="14"/>
  <c r="E100" i="14"/>
  <c r="H100" i="14"/>
  <c r="D100" i="14"/>
  <c r="A101" i="14" a="1"/>
  <c r="A101" i="14" s="1"/>
  <c r="A102" i="13" a="1"/>
  <c r="A102" i="13" s="1"/>
  <c r="F101" i="14" l="1"/>
  <c r="B101" i="14"/>
  <c r="E101" i="14"/>
  <c r="H101" i="14"/>
  <c r="D101" i="14"/>
  <c r="G101" i="14"/>
  <c r="C101" i="14"/>
  <c r="A102" i="14" a="1"/>
  <c r="A102" i="14" s="1"/>
  <c r="A103" i="13" a="1"/>
  <c r="A103" i="13" s="1"/>
  <c r="E102" i="14" l="1"/>
  <c r="H102" i="14"/>
  <c r="D102" i="14"/>
  <c r="G102" i="14"/>
  <c r="C102" i="14"/>
  <c r="F102" i="14"/>
  <c r="B102" i="14"/>
  <c r="A103" i="14" a="1"/>
  <c r="A103" i="14" s="1"/>
  <c r="A104" i="13" a="1"/>
  <c r="A104" i="13" s="1"/>
  <c r="H103" i="14" l="1"/>
  <c r="D103" i="14"/>
  <c r="G103" i="14"/>
  <c r="C103" i="14"/>
  <c r="F103" i="14"/>
  <c r="B103" i="14"/>
  <c r="E103" i="14"/>
  <c r="A104" i="14" a="1"/>
  <c r="A104" i="14" s="1"/>
  <c r="A105" i="13" a="1"/>
  <c r="A105" i="13" s="1"/>
  <c r="H104" i="14" l="1"/>
  <c r="D104" i="14"/>
  <c r="E104" i="14"/>
  <c r="C104" i="14"/>
  <c r="G104" i="14"/>
  <c r="B104" i="14"/>
  <c r="F104" i="14"/>
  <c r="A105" i="14" a="1"/>
  <c r="A105" i="14" s="1"/>
  <c r="A106" i="13" a="1"/>
  <c r="A106" i="13" s="1"/>
  <c r="G105" i="14" l="1"/>
  <c r="C105" i="14"/>
  <c r="F105" i="14"/>
  <c r="E105" i="14"/>
  <c r="D105" i="14"/>
  <c r="H105" i="14"/>
  <c r="B105" i="14"/>
  <c r="A106" i="14" a="1"/>
  <c r="A106" i="14" s="1"/>
  <c r="A107" i="13" a="1"/>
  <c r="A107" i="13" s="1"/>
  <c r="F106" i="14" l="1"/>
  <c r="B106" i="14"/>
  <c r="H106" i="14"/>
  <c r="C106" i="14"/>
  <c r="G106" i="14"/>
  <c r="E106" i="14"/>
  <c r="D106" i="14"/>
  <c r="A107" i="14" a="1"/>
  <c r="A107" i="14" s="1"/>
  <c r="A108" i="13" a="1"/>
  <c r="A108" i="13" s="1"/>
  <c r="H107" i="14" l="1"/>
  <c r="E107" i="14"/>
  <c r="D107" i="14"/>
  <c r="C107" i="14"/>
  <c r="G107" i="14"/>
  <c r="B107" i="14"/>
  <c r="F107" i="14"/>
  <c r="A108" i="14" a="1"/>
  <c r="A108" i="14" s="1"/>
  <c r="A109" i="13" a="1"/>
  <c r="A109" i="13" s="1"/>
  <c r="G108" i="14" l="1"/>
  <c r="C108" i="14"/>
  <c r="H108" i="14"/>
  <c r="D108" i="14"/>
  <c r="B108" i="14"/>
  <c r="F108" i="14"/>
  <c r="E108" i="14"/>
  <c r="A109" i="14" a="1"/>
  <c r="A109" i="14" s="1"/>
  <c r="A110" i="13" a="1"/>
  <c r="A110" i="13" s="1"/>
  <c r="F109" i="14" l="1"/>
  <c r="B109" i="14"/>
  <c r="H109" i="14"/>
  <c r="D109" i="14"/>
  <c r="G109" i="14"/>
  <c r="C109" i="14"/>
  <c r="E109" i="14"/>
  <c r="A110" i="14" a="1"/>
  <c r="A110" i="14" s="1"/>
  <c r="A111" i="13" a="1"/>
  <c r="A111" i="13" s="1"/>
  <c r="E110" i="14" l="1"/>
  <c r="H110" i="14"/>
  <c r="D110" i="14"/>
  <c r="G110" i="14"/>
  <c r="C110" i="14"/>
  <c r="F110" i="14"/>
  <c r="B110" i="14"/>
  <c r="A111" i="14" a="1"/>
  <c r="A111" i="14" s="1"/>
  <c r="A112" i="13" a="1"/>
  <c r="A112" i="13" s="1"/>
  <c r="H111" i="14" l="1"/>
  <c r="D111" i="14"/>
  <c r="G111" i="14"/>
  <c r="C111" i="14"/>
  <c r="F111" i="14"/>
  <c r="B111" i="14"/>
  <c r="E111" i="14"/>
  <c r="A112" i="14" a="1"/>
  <c r="A112" i="14" s="1"/>
  <c r="A113" i="13" a="1"/>
  <c r="A113" i="13" s="1"/>
  <c r="G112" i="14" l="1"/>
  <c r="C112" i="14"/>
  <c r="F112" i="14"/>
  <c r="B112" i="14"/>
  <c r="E112" i="14"/>
  <c r="H112" i="14"/>
  <c r="D112" i="14"/>
  <c r="A113" i="14" a="1"/>
  <c r="A113" i="14" s="1"/>
  <c r="A114" i="13" a="1"/>
  <c r="A114" i="13" s="1"/>
  <c r="F113" i="14" l="1"/>
  <c r="B113" i="14"/>
  <c r="E113" i="14"/>
  <c r="H113" i="14"/>
  <c r="D113" i="14"/>
  <c r="G113" i="14"/>
  <c r="C113" i="14"/>
  <c r="A114" i="14" a="1"/>
  <c r="A114" i="14" s="1"/>
  <c r="A115" i="13" a="1"/>
  <c r="A115" i="13" s="1"/>
  <c r="E114" i="14" l="1"/>
  <c r="H114" i="14"/>
  <c r="D114" i="14"/>
  <c r="G114" i="14"/>
  <c r="C114" i="14"/>
  <c r="F114" i="14"/>
  <c r="B114" i="14"/>
  <c r="A115" i="14" a="1"/>
  <c r="A115" i="14" s="1"/>
  <c r="A116" i="13" a="1"/>
  <c r="A116" i="13" s="1"/>
  <c r="H115" i="14" l="1"/>
  <c r="D115" i="14"/>
  <c r="G115" i="14"/>
  <c r="C115" i="14"/>
  <c r="F115" i="14"/>
  <c r="B115" i="14"/>
  <c r="E115" i="14"/>
  <c r="A116" i="14" a="1"/>
  <c r="A116" i="14" s="1"/>
  <c r="A117" i="13" a="1"/>
  <c r="A117" i="13" s="1"/>
  <c r="G116" i="14" l="1"/>
  <c r="C116" i="14"/>
  <c r="F116" i="14"/>
  <c r="B116" i="14"/>
  <c r="E116" i="14"/>
  <c r="H116" i="14"/>
  <c r="D116" i="14"/>
  <c r="A117" i="14" a="1"/>
  <c r="A117" i="14" s="1"/>
  <c r="A118" i="13" a="1"/>
  <c r="A118" i="13" s="1"/>
  <c r="F117" i="14" l="1"/>
  <c r="B117" i="14"/>
  <c r="E117" i="14"/>
  <c r="H117" i="14"/>
  <c r="D117" i="14"/>
  <c r="G117" i="14"/>
  <c r="C117" i="14"/>
  <c r="A118" i="14" a="1"/>
  <c r="A118" i="14" s="1"/>
  <c r="A119" i="13" a="1"/>
  <c r="A119" i="13" s="1"/>
  <c r="E118" i="14" l="1"/>
  <c r="H118" i="14"/>
  <c r="D118" i="14"/>
  <c r="G118" i="14"/>
  <c r="C118" i="14"/>
  <c r="F118" i="14"/>
  <c r="B118" i="14"/>
  <c r="A119" i="14" a="1"/>
  <c r="A119" i="14" s="1"/>
  <c r="A120" i="13" a="1"/>
  <c r="A120" i="13" s="1"/>
  <c r="H119" i="14" l="1"/>
  <c r="D119" i="14"/>
  <c r="G119" i="14"/>
  <c r="C119" i="14"/>
  <c r="F119" i="14"/>
  <c r="B119" i="14"/>
  <c r="E119" i="14"/>
  <c r="A120" i="14" a="1"/>
  <c r="A120" i="14" s="1"/>
  <c r="A121" i="13" a="1"/>
  <c r="A121" i="13" s="1"/>
  <c r="G120" i="14" l="1"/>
  <c r="C120" i="14"/>
  <c r="F120" i="14"/>
  <c r="B120" i="14"/>
  <c r="E120" i="14"/>
  <c r="H120" i="14"/>
  <c r="D120" i="14"/>
  <c r="A121" i="14" a="1"/>
  <c r="A121" i="14" s="1"/>
  <c r="A122" i="13" a="1"/>
  <c r="A122" i="13" s="1"/>
  <c r="F121" i="14" l="1"/>
  <c r="B121" i="14"/>
  <c r="E121" i="14"/>
  <c r="H121" i="14"/>
  <c r="D121" i="14"/>
  <c r="G121" i="14"/>
  <c r="C121" i="14"/>
  <c r="A122" i="14" a="1"/>
  <c r="A122" i="14" s="1"/>
  <c r="A123" i="13" a="1"/>
  <c r="A123" i="13" s="1"/>
  <c r="E122" i="14" l="1"/>
  <c r="H122" i="14"/>
  <c r="D122" i="14"/>
  <c r="G122" i="14"/>
  <c r="C122" i="14"/>
  <c r="F122" i="14"/>
  <c r="B122" i="14"/>
  <c r="A123" i="14" a="1"/>
  <c r="A123" i="14" s="1"/>
  <c r="A124" i="13" a="1"/>
  <c r="A124" i="13" s="1"/>
  <c r="H123" i="14" l="1"/>
  <c r="D123" i="14"/>
  <c r="G123" i="14"/>
  <c r="C123" i="14"/>
  <c r="F123" i="14"/>
  <c r="B123" i="14"/>
  <c r="E123" i="14"/>
  <c r="A124" i="14" a="1"/>
  <c r="A124" i="14" s="1"/>
  <c r="A125" i="13" a="1"/>
  <c r="A125" i="13" s="1"/>
  <c r="G124" i="14" l="1"/>
  <c r="C124" i="14"/>
  <c r="F124" i="14"/>
  <c r="B124" i="14"/>
  <c r="E124" i="14"/>
  <c r="H124" i="14"/>
  <c r="D124" i="14"/>
  <c r="A125" i="14" a="1"/>
  <c r="A125" i="14" s="1"/>
  <c r="A126" i="13" a="1"/>
  <c r="A126" i="13" s="1"/>
  <c r="F125" i="14" l="1"/>
  <c r="B125" i="14"/>
  <c r="E125" i="14"/>
  <c r="H125" i="14"/>
  <c r="D125" i="14"/>
  <c r="G125" i="14"/>
  <c r="C125" i="14"/>
  <c r="A126" i="14" a="1"/>
  <c r="A126" i="14" s="1"/>
  <c r="A127" i="13" a="1"/>
  <c r="A127" i="13" s="1"/>
  <c r="E126" i="14" l="1"/>
  <c r="H126" i="14"/>
  <c r="D126" i="14"/>
  <c r="G126" i="14"/>
  <c r="C126" i="14"/>
  <c r="F126" i="14"/>
  <c r="B126" i="14"/>
  <c r="A127" i="14" a="1"/>
  <c r="A127" i="14" s="1"/>
  <c r="A128" i="13" a="1"/>
  <c r="A128" i="13" s="1"/>
  <c r="H127" i="14" l="1"/>
  <c r="D127" i="14"/>
  <c r="G127" i="14"/>
  <c r="C127" i="14"/>
  <c r="F127" i="14"/>
  <c r="B127" i="14"/>
  <c r="E127" i="14"/>
  <c r="A128" i="14" a="1"/>
  <c r="A128" i="14" s="1"/>
  <c r="A129" i="13" a="1"/>
  <c r="A129" i="13" s="1"/>
  <c r="G128" i="14" l="1"/>
  <c r="C128" i="14"/>
  <c r="F128" i="14"/>
  <c r="B128" i="14"/>
  <c r="E128" i="14"/>
  <c r="H128" i="14"/>
  <c r="D128" i="14"/>
  <c r="A129" i="14" a="1"/>
  <c r="A129" i="14" s="1"/>
  <c r="A130" i="13" a="1"/>
  <c r="A130" i="13" s="1"/>
  <c r="F129" i="14" l="1"/>
  <c r="B129" i="14"/>
  <c r="E129" i="14"/>
  <c r="H129" i="14"/>
  <c r="D129" i="14"/>
  <c r="G129" i="14"/>
  <c r="C129" i="14"/>
  <c r="A130" i="14" a="1"/>
  <c r="A130" i="14" s="1"/>
  <c r="A131" i="13" a="1"/>
  <c r="A131" i="13" s="1"/>
  <c r="E130" i="14" l="1"/>
  <c r="H130" i="14"/>
  <c r="D130" i="14"/>
  <c r="G130" i="14"/>
  <c r="C130" i="14"/>
  <c r="F130" i="14"/>
  <c r="B130" i="14"/>
  <c r="A131" i="14" a="1"/>
  <c r="A131" i="14" s="1"/>
  <c r="A132" i="13" a="1"/>
  <c r="A132" i="13" s="1"/>
  <c r="H131" i="14" l="1"/>
  <c r="D131" i="14"/>
  <c r="G131" i="14"/>
  <c r="C131" i="14"/>
  <c r="F131" i="14"/>
  <c r="B131" i="14"/>
  <c r="E131" i="14"/>
  <c r="A132" i="14" a="1"/>
  <c r="A132" i="14" s="1"/>
  <c r="A133" i="13" a="1"/>
  <c r="A133" i="13" s="1"/>
  <c r="G132" i="14" l="1"/>
  <c r="C132" i="14"/>
  <c r="F132" i="14"/>
  <c r="B132" i="14"/>
  <c r="E132" i="14"/>
  <c r="H132" i="14"/>
  <c r="D132" i="14"/>
  <c r="A133" i="14" a="1"/>
  <c r="A133" i="14" s="1"/>
  <c r="A134" i="13" a="1"/>
  <c r="A134" i="13" s="1"/>
  <c r="F133" i="14" l="1"/>
  <c r="B133" i="14"/>
  <c r="E133" i="14"/>
  <c r="H133" i="14"/>
  <c r="D133" i="14"/>
  <c r="G133" i="14"/>
  <c r="C133" i="14"/>
  <c r="A134" i="14" a="1"/>
  <c r="A134" i="14" s="1"/>
  <c r="A135" i="13" a="1"/>
  <c r="A135" i="13" s="1"/>
  <c r="E134" i="14" l="1"/>
  <c r="H134" i="14"/>
  <c r="D134" i="14"/>
  <c r="G134" i="14"/>
  <c r="C134" i="14"/>
  <c r="F134" i="14"/>
  <c r="B134" i="14"/>
  <c r="A135" i="14" a="1"/>
  <c r="A135" i="14" s="1"/>
  <c r="A136" i="13" a="1"/>
  <c r="A136" i="13" s="1"/>
  <c r="H135" i="14" l="1"/>
  <c r="D135" i="14"/>
  <c r="G135" i="14"/>
  <c r="C135" i="14"/>
  <c r="F135" i="14"/>
  <c r="B135" i="14"/>
  <c r="E135" i="14"/>
  <c r="A136" i="14" a="1"/>
  <c r="A136" i="14" s="1"/>
  <c r="A137" i="13" a="1"/>
  <c r="A137" i="13" s="1"/>
  <c r="G136" i="14" l="1"/>
  <c r="C136" i="14"/>
  <c r="F136" i="14"/>
  <c r="B136" i="14"/>
  <c r="E136" i="14"/>
  <c r="H136" i="14"/>
  <c r="D136" i="14"/>
  <c r="A137" i="14" a="1"/>
  <c r="A137" i="14" s="1"/>
  <c r="A138" i="13" a="1"/>
  <c r="A138" i="13" s="1"/>
  <c r="F137" i="14" l="1"/>
  <c r="B137" i="14"/>
  <c r="E137" i="14"/>
  <c r="H137" i="14"/>
  <c r="D137" i="14"/>
  <c r="G137" i="14"/>
  <c r="C137" i="14"/>
  <c r="A138" i="14" a="1"/>
  <c r="A138" i="14" s="1"/>
  <c r="A139" i="13" a="1"/>
  <c r="A139" i="13" s="1"/>
  <c r="E138" i="14" l="1"/>
  <c r="H138" i="14"/>
  <c r="D138" i="14"/>
  <c r="G138" i="14"/>
  <c r="C138" i="14"/>
  <c r="F138" i="14"/>
  <c r="B138" i="14"/>
  <c r="A139" i="14" a="1"/>
  <c r="A139" i="14" s="1"/>
  <c r="A140" i="13" a="1"/>
  <c r="A140" i="13" s="1"/>
  <c r="H139" i="14" l="1"/>
  <c r="D139" i="14"/>
  <c r="G139" i="14"/>
  <c r="C139" i="14"/>
  <c r="F139" i="14"/>
  <c r="B139" i="14"/>
  <c r="E139" i="14"/>
  <c r="A140" i="14" a="1"/>
  <c r="A140" i="14" s="1"/>
  <c r="A141" i="13" a="1"/>
  <c r="A141" i="13" s="1"/>
  <c r="G140" i="14" l="1"/>
  <c r="C140" i="14"/>
  <c r="F140" i="14"/>
  <c r="B140" i="14"/>
  <c r="E140" i="14"/>
  <c r="H140" i="14"/>
  <c r="D140" i="14"/>
  <c r="A141" i="14" a="1"/>
  <c r="A141" i="14" s="1"/>
  <c r="A142" i="13" a="1"/>
  <c r="A142" i="13" s="1"/>
  <c r="F141" i="14" l="1"/>
  <c r="B141" i="14"/>
  <c r="E141" i="14"/>
  <c r="H141" i="14"/>
  <c r="D141" i="14"/>
  <c r="G141" i="14"/>
  <c r="C141" i="14"/>
  <c r="A142" i="14" a="1"/>
  <c r="A142" i="14" s="1"/>
  <c r="A143" i="13" a="1"/>
  <c r="A143" i="13" s="1"/>
  <c r="E142" i="14" l="1"/>
  <c r="H142" i="14"/>
  <c r="D142" i="14"/>
  <c r="G142" i="14"/>
  <c r="C142" i="14"/>
  <c r="F142" i="14"/>
  <c r="B142" i="14"/>
  <c r="A143" i="14" a="1"/>
  <c r="A143" i="14" s="1"/>
  <c r="A144" i="13" a="1"/>
  <c r="A144" i="13" s="1"/>
  <c r="H143" i="14" l="1"/>
  <c r="D143" i="14"/>
  <c r="G143" i="14"/>
  <c r="C143" i="14"/>
  <c r="F143" i="14"/>
  <c r="B143" i="14"/>
  <c r="E143" i="14"/>
  <c r="A144" i="14" a="1"/>
  <c r="A144" i="14" s="1"/>
  <c r="A145" i="13" a="1"/>
  <c r="A145" i="13" s="1"/>
  <c r="H144" i="14" l="1"/>
  <c r="D144" i="14"/>
  <c r="E144" i="14"/>
  <c r="C144" i="14"/>
  <c r="G144" i="14"/>
  <c r="B144" i="14"/>
  <c r="F144" i="14"/>
  <c r="A145" i="14" a="1"/>
  <c r="A145" i="14" s="1"/>
  <c r="A146" i="13" a="1"/>
  <c r="A146" i="13" s="1"/>
  <c r="H145" i="14" l="1"/>
  <c r="D145" i="14"/>
  <c r="G145" i="14"/>
  <c r="C145" i="14"/>
  <c r="B145" i="14"/>
  <c r="F145" i="14"/>
  <c r="E145" i="14"/>
  <c r="A146" i="14" a="1"/>
  <c r="A146" i="14" s="1"/>
  <c r="A147" i="13" a="1"/>
  <c r="A147" i="13" s="1"/>
  <c r="H146" i="14" l="1"/>
  <c r="D146" i="14"/>
  <c r="G146" i="14"/>
  <c r="C146" i="14"/>
  <c r="F146" i="14"/>
  <c r="B146" i="14"/>
  <c r="E146" i="14"/>
  <c r="A147" i="14" a="1"/>
  <c r="A147" i="14" s="1"/>
  <c r="A148" i="13" a="1"/>
  <c r="A148" i="13" s="1"/>
  <c r="H147" i="14" l="1"/>
  <c r="D147" i="14"/>
  <c r="G147" i="14"/>
  <c r="C147" i="14"/>
  <c r="F147" i="14"/>
  <c r="B147" i="14"/>
  <c r="E147" i="14"/>
  <c r="A148" i="14" a="1"/>
  <c r="A148" i="14" s="1"/>
  <c r="A149" i="13" a="1"/>
  <c r="A149" i="13" s="1"/>
  <c r="G148" i="14" l="1"/>
  <c r="C148" i="14"/>
  <c r="F148" i="14"/>
  <c r="B148" i="14"/>
  <c r="E148" i="14"/>
  <c r="H148" i="14"/>
  <c r="D148" i="14"/>
  <c r="A149" i="14" a="1"/>
  <c r="A149" i="14" s="1"/>
  <c r="A150" i="13" a="1"/>
  <c r="A150" i="13" s="1"/>
  <c r="F149" i="14" l="1"/>
  <c r="B149" i="14"/>
  <c r="E149" i="14"/>
  <c r="H149" i="14"/>
  <c r="D149" i="14"/>
  <c r="G149" i="14"/>
  <c r="C149" i="14"/>
  <c r="A150" i="14" a="1"/>
  <c r="A150" i="14" s="1"/>
  <c r="A151" i="13" a="1"/>
  <c r="A151" i="13" s="1"/>
  <c r="E150" i="14" l="1"/>
  <c r="H150" i="14"/>
  <c r="D150" i="14"/>
  <c r="G150" i="14"/>
  <c r="C150" i="14"/>
  <c r="F150" i="14"/>
  <c r="B150" i="14"/>
  <c r="A151" i="14" a="1"/>
  <c r="A151" i="14" s="1"/>
  <c r="A152" i="13" a="1"/>
  <c r="A152" i="13" s="1"/>
  <c r="H151" i="14" l="1"/>
  <c r="D151" i="14"/>
  <c r="G151" i="14"/>
  <c r="C151" i="14"/>
  <c r="F151" i="14"/>
  <c r="B151" i="14"/>
  <c r="E151" i="14"/>
  <c r="A152" i="14" a="1"/>
  <c r="A152" i="14" s="1"/>
  <c r="A153" i="13" a="1"/>
  <c r="A153" i="13" s="1"/>
  <c r="G152" i="14" l="1"/>
  <c r="C152" i="14"/>
  <c r="F152" i="14"/>
  <c r="B152" i="14"/>
  <c r="E152" i="14"/>
  <c r="H152" i="14"/>
  <c r="D152" i="14"/>
  <c r="A153" i="14" a="1"/>
  <c r="A153" i="14" s="1"/>
  <c r="A154" i="13" a="1"/>
  <c r="A154" i="13" s="1"/>
  <c r="F153" i="14" l="1"/>
  <c r="B153" i="14"/>
  <c r="E153" i="14"/>
  <c r="H153" i="14"/>
  <c r="D153" i="14"/>
  <c r="G153" i="14"/>
  <c r="C153" i="14"/>
  <c r="A154" i="14" a="1"/>
  <c r="A154" i="14" s="1"/>
  <c r="A155" i="13" a="1"/>
  <c r="A155" i="13" s="1"/>
  <c r="E154" i="14" l="1"/>
  <c r="H154" i="14"/>
  <c r="D154" i="14"/>
  <c r="G154" i="14"/>
  <c r="C154" i="14"/>
  <c r="F154" i="14"/>
  <c r="B154" i="14"/>
  <c r="A155" i="14" a="1"/>
  <c r="A155" i="14" s="1"/>
  <c r="A156" i="13" a="1"/>
  <c r="A156" i="13" s="1"/>
  <c r="H155" i="14" l="1"/>
  <c r="D155" i="14"/>
  <c r="G155" i="14"/>
  <c r="C155" i="14"/>
  <c r="F155" i="14"/>
  <c r="B155" i="14"/>
  <c r="E155" i="14"/>
  <c r="A156" i="14" a="1"/>
  <c r="A156" i="14" s="1"/>
  <c r="A157" i="13" a="1"/>
  <c r="A157" i="13" s="1"/>
  <c r="G156" i="14" l="1"/>
  <c r="C156" i="14"/>
  <c r="F156" i="14"/>
  <c r="B156" i="14"/>
  <c r="E156" i="14"/>
  <c r="H156" i="14"/>
  <c r="D156" i="14"/>
  <c r="A157" i="14" a="1"/>
  <c r="A157" i="14" s="1"/>
  <c r="A158" i="13" a="1"/>
  <c r="A158" i="13" s="1"/>
  <c r="F157" i="14" l="1"/>
  <c r="B157" i="14"/>
  <c r="E157" i="14"/>
  <c r="H157" i="14"/>
  <c r="D157" i="14"/>
  <c r="G157" i="14"/>
  <c r="C157" i="14"/>
  <c r="A158" i="14" a="1"/>
  <c r="A158" i="14" s="1"/>
  <c r="A159" i="13" a="1"/>
  <c r="A159" i="13" s="1"/>
  <c r="E158" i="14" l="1"/>
  <c r="H158" i="14"/>
  <c r="D158" i="14"/>
  <c r="G158" i="14"/>
  <c r="C158" i="14"/>
  <c r="F158" i="14"/>
  <c r="B158" i="14"/>
  <c r="A159" i="14" a="1"/>
  <c r="A159" i="14" s="1"/>
  <c r="A160" i="13" a="1"/>
  <c r="A160" i="13" s="1"/>
  <c r="H159" i="14" l="1"/>
  <c r="D159" i="14"/>
  <c r="G159" i="14"/>
  <c r="C159" i="14"/>
  <c r="F159" i="14"/>
  <c r="B159" i="14"/>
  <c r="E159" i="14"/>
  <c r="A160" i="14" a="1"/>
  <c r="A160" i="14" s="1"/>
  <c r="A161" i="13" a="1"/>
  <c r="A161" i="13" s="1"/>
  <c r="G160" i="14" l="1"/>
  <c r="C160" i="14"/>
  <c r="F160" i="14"/>
  <c r="B160" i="14"/>
  <c r="E160" i="14"/>
  <c r="H160" i="14"/>
  <c r="D160" i="14"/>
  <c r="A161" i="14" a="1"/>
  <c r="A161" i="14" s="1"/>
  <c r="A162" i="13" a="1"/>
  <c r="A162" i="13" s="1"/>
  <c r="F161" i="14" l="1"/>
  <c r="B161" i="14"/>
  <c r="E161" i="14"/>
  <c r="H161" i="14"/>
  <c r="D161" i="14"/>
  <c r="G161" i="14"/>
  <c r="C161" i="14"/>
  <c r="A162" i="14" a="1"/>
  <c r="A162" i="14" s="1"/>
  <c r="A163" i="13" a="1"/>
  <c r="A163" i="13" s="1"/>
  <c r="E162" i="14" l="1"/>
  <c r="H162" i="14"/>
  <c r="D162" i="14"/>
  <c r="G162" i="14"/>
  <c r="C162" i="14"/>
  <c r="F162" i="14"/>
  <c r="B162" i="14"/>
  <c r="A163" i="14" a="1"/>
  <c r="A163" i="14" s="1"/>
  <c r="A164" i="13" a="1"/>
  <c r="A164" i="13" s="1"/>
  <c r="H163" i="14" l="1"/>
  <c r="D163" i="14"/>
  <c r="G163" i="14"/>
  <c r="C163" i="14"/>
  <c r="F163" i="14"/>
  <c r="B163" i="14"/>
  <c r="E163" i="14"/>
  <c r="A164" i="14" a="1"/>
  <c r="A164" i="14" s="1"/>
  <c r="A165" i="13" a="1"/>
  <c r="A165" i="13" s="1"/>
  <c r="G164" i="14" l="1"/>
  <c r="C164" i="14"/>
  <c r="F164" i="14"/>
  <c r="B164" i="14"/>
  <c r="E164" i="14"/>
  <c r="H164" i="14"/>
  <c r="D164" i="14"/>
  <c r="A165" i="14" a="1"/>
  <c r="A165" i="14" s="1"/>
  <c r="A166" i="13" a="1"/>
  <c r="A166" i="13" s="1"/>
  <c r="F165" i="14" l="1"/>
  <c r="B165" i="14"/>
  <c r="E165" i="14"/>
  <c r="H165" i="14"/>
  <c r="D165" i="14"/>
  <c r="G165" i="14"/>
  <c r="C165" i="14"/>
  <c r="A166" i="14" a="1"/>
  <c r="A166" i="14" s="1"/>
  <c r="A167" i="13" a="1"/>
  <c r="A167" i="13" s="1"/>
  <c r="E166" i="14" l="1"/>
  <c r="H166" i="14"/>
  <c r="D166" i="14"/>
  <c r="G166" i="14"/>
  <c r="C166" i="14"/>
  <c r="F166" i="14"/>
  <c r="B166" i="14"/>
  <c r="A167" i="14" a="1"/>
  <c r="A167" i="14" s="1"/>
  <c r="A168" i="13" a="1"/>
  <c r="A168" i="13" s="1"/>
  <c r="H167" i="14" l="1"/>
  <c r="D167" i="14"/>
  <c r="G167" i="14"/>
  <c r="C167" i="14"/>
  <c r="F167" i="14"/>
  <c r="B167" i="14"/>
  <c r="E167" i="14"/>
  <c r="A168" i="14" a="1"/>
  <c r="A168" i="14" s="1"/>
  <c r="A169" i="13" a="1"/>
  <c r="A169" i="13" s="1"/>
  <c r="G168" i="14" l="1"/>
  <c r="C168" i="14"/>
  <c r="F168" i="14"/>
  <c r="B168" i="14"/>
  <c r="E168" i="14"/>
  <c r="H168" i="14"/>
  <c r="D168" i="14"/>
  <c r="A169" i="14" a="1"/>
  <c r="A169" i="14" s="1"/>
  <c r="A170" i="13" a="1"/>
  <c r="A170" i="13" s="1"/>
  <c r="F169" i="14" l="1"/>
  <c r="B169" i="14"/>
  <c r="E169" i="14"/>
  <c r="H169" i="14"/>
  <c r="D169" i="14"/>
  <c r="G169" i="14"/>
  <c r="C169" i="14"/>
  <c r="A170" i="14" a="1"/>
  <c r="A170" i="14" s="1"/>
  <c r="A171" i="13" a="1"/>
  <c r="A171" i="13" s="1"/>
  <c r="E170" i="14" l="1"/>
  <c r="H170" i="14"/>
  <c r="D170" i="14"/>
  <c r="G170" i="14"/>
  <c r="C170" i="14"/>
  <c r="F170" i="14"/>
  <c r="B170" i="14"/>
  <c r="A171" i="14" a="1"/>
  <c r="A171" i="14" s="1"/>
  <c r="A172" i="13" a="1"/>
  <c r="A172" i="13" s="1"/>
  <c r="H171" i="14" l="1"/>
  <c r="D171" i="14"/>
  <c r="G171" i="14"/>
  <c r="C171" i="14"/>
  <c r="F171" i="14"/>
  <c r="B171" i="14"/>
  <c r="E171" i="14"/>
  <c r="A172" i="14" a="1"/>
  <c r="A172" i="14" s="1"/>
  <c r="A173" i="13" a="1"/>
  <c r="A173" i="13" s="1"/>
  <c r="G172" i="14" l="1"/>
  <c r="C172" i="14"/>
  <c r="F172" i="14"/>
  <c r="B172" i="14"/>
  <c r="E172" i="14"/>
  <c r="H172" i="14"/>
  <c r="D172" i="14"/>
  <c r="A173" i="14" a="1"/>
  <c r="A173" i="14" s="1"/>
  <c r="A174" i="13" a="1"/>
  <c r="A174" i="13" s="1"/>
  <c r="F173" i="14" l="1"/>
  <c r="B173" i="14"/>
  <c r="E173" i="14"/>
  <c r="H173" i="14"/>
  <c r="D173" i="14"/>
  <c r="G173" i="14"/>
  <c r="C173" i="14"/>
  <c r="A174" i="14" a="1"/>
  <c r="A174" i="14" s="1"/>
  <c r="A175" i="13" a="1"/>
  <c r="A175" i="13" s="1"/>
  <c r="E174" i="14" l="1"/>
  <c r="H174" i="14"/>
  <c r="D174" i="14"/>
  <c r="G174" i="14"/>
  <c r="C174" i="14"/>
  <c r="F174" i="14"/>
  <c r="B174" i="14"/>
  <c r="A175" i="14" a="1"/>
  <c r="A175" i="14" s="1"/>
  <c r="A176" i="13" a="1"/>
  <c r="A176" i="13" s="1"/>
  <c r="H175" i="14" l="1"/>
  <c r="D175" i="14"/>
  <c r="G175" i="14"/>
  <c r="C175" i="14"/>
  <c r="F175" i="14"/>
  <c r="B175" i="14"/>
  <c r="E175" i="14"/>
  <c r="A176" i="14" a="1"/>
  <c r="A176" i="14" s="1"/>
  <c r="A177" i="13" a="1"/>
  <c r="A177" i="13" s="1"/>
  <c r="G176" i="14" l="1"/>
  <c r="C176" i="14"/>
  <c r="F176" i="14"/>
  <c r="B176" i="14"/>
  <c r="E176" i="14"/>
  <c r="H176" i="14"/>
  <c r="D176" i="14"/>
  <c r="A177" i="14" a="1"/>
  <c r="A177" i="14" s="1"/>
  <c r="A178" i="13" a="1"/>
  <c r="A178" i="13" s="1"/>
  <c r="F177" i="14" l="1"/>
  <c r="B177" i="14"/>
  <c r="E177" i="14"/>
  <c r="H177" i="14"/>
  <c r="D177" i="14"/>
  <c r="G177" i="14"/>
  <c r="C177" i="14"/>
  <c r="A178" i="14" a="1"/>
  <c r="A178" i="14" s="1"/>
  <c r="A179" i="13" a="1"/>
  <c r="A179" i="13" s="1"/>
  <c r="E178" i="14" l="1"/>
  <c r="H178" i="14"/>
  <c r="D178" i="14"/>
  <c r="G178" i="14"/>
  <c r="C178" i="14"/>
  <c r="F178" i="14"/>
  <c r="B178" i="14"/>
  <c r="A179" i="14" a="1"/>
  <c r="A179" i="14" s="1"/>
  <c r="A180" i="13" a="1"/>
  <c r="A180" i="13" s="1"/>
  <c r="H179" i="14" l="1"/>
  <c r="D179" i="14"/>
  <c r="G179" i="14"/>
  <c r="C179" i="14"/>
  <c r="F179" i="14"/>
  <c r="B179" i="14"/>
  <c r="E179" i="14"/>
  <c r="A180" i="14" a="1"/>
  <c r="A180" i="14" s="1"/>
  <c r="A181" i="13" a="1"/>
  <c r="A181" i="13" s="1"/>
  <c r="G180" i="14" l="1"/>
  <c r="C180" i="14"/>
  <c r="F180" i="14"/>
  <c r="B180" i="14"/>
  <c r="E180" i="14"/>
  <c r="H180" i="14"/>
  <c r="D180" i="14"/>
  <c r="A181" i="14" a="1"/>
  <c r="A181" i="14" s="1"/>
  <c r="A182" i="13" a="1"/>
  <c r="A182" i="13" s="1"/>
  <c r="H181" i="14" l="1"/>
  <c r="F181" i="14"/>
  <c r="B181" i="14"/>
  <c r="E181" i="14"/>
  <c r="D181" i="14"/>
  <c r="G181" i="14"/>
  <c r="C181" i="14"/>
  <c r="A182" i="14" a="1"/>
  <c r="A182" i="14" s="1"/>
  <c r="A183" i="13" a="1"/>
  <c r="A183" i="13" s="1"/>
  <c r="H182" i="14" l="1"/>
  <c r="D182" i="14"/>
  <c r="G182" i="14"/>
  <c r="C182" i="14"/>
  <c r="E182" i="14"/>
  <c r="B182" i="14"/>
  <c r="F182" i="14"/>
  <c r="A183" i="14" a="1"/>
  <c r="A183" i="14" s="1"/>
  <c r="A184" i="13" a="1"/>
  <c r="A184" i="13" s="1"/>
  <c r="H183" i="14" l="1"/>
  <c r="D183" i="14"/>
  <c r="G183" i="14"/>
  <c r="C183" i="14"/>
  <c r="F183" i="14"/>
  <c r="B183" i="14"/>
  <c r="E183" i="14"/>
  <c r="A184" i="14" a="1"/>
  <c r="A184" i="14" s="1"/>
  <c r="A185" i="13" a="1"/>
  <c r="A185" i="13" s="1"/>
  <c r="G184" i="14" l="1"/>
  <c r="C184" i="14"/>
  <c r="F184" i="14"/>
  <c r="B184" i="14"/>
  <c r="E184" i="14"/>
  <c r="H184" i="14"/>
  <c r="D184" i="14"/>
  <c r="A185" i="14" a="1"/>
  <c r="A185" i="14" s="1"/>
  <c r="A186" i="13" a="1"/>
  <c r="A186" i="13" s="1"/>
  <c r="F185" i="14" l="1"/>
  <c r="B185" i="14"/>
  <c r="E185" i="14"/>
  <c r="H185" i="14"/>
  <c r="D185" i="14"/>
  <c r="G185" i="14"/>
  <c r="C185" i="14"/>
  <c r="A186" i="14" a="1"/>
  <c r="A186" i="14" s="1"/>
  <c r="A187" i="13" a="1"/>
  <c r="A187" i="13" s="1"/>
  <c r="E186" i="14" l="1"/>
  <c r="H186" i="14"/>
  <c r="D186" i="14"/>
  <c r="G186" i="14"/>
  <c r="C186" i="14"/>
  <c r="F186" i="14"/>
  <c r="B186" i="14"/>
  <c r="A187" i="14" a="1"/>
  <c r="A187" i="14" s="1"/>
  <c r="A188" i="13" a="1"/>
  <c r="A188" i="13" s="1"/>
  <c r="H187" i="14" l="1"/>
  <c r="D187" i="14"/>
  <c r="G187" i="14"/>
  <c r="C187" i="14"/>
  <c r="F187" i="14"/>
  <c r="B187" i="14"/>
  <c r="E187" i="14"/>
  <c r="A188" i="14" a="1"/>
  <c r="A188" i="14" s="1"/>
  <c r="A189" i="13" a="1"/>
  <c r="A189" i="13" s="1"/>
  <c r="H188" i="14" l="1"/>
  <c r="D188" i="14"/>
  <c r="G188" i="14"/>
  <c r="C188" i="14"/>
  <c r="F188" i="14"/>
  <c r="B188" i="14"/>
  <c r="E188" i="14"/>
  <c r="A189" i="14" a="1"/>
  <c r="A189" i="14" s="1"/>
  <c r="A190" i="13" a="1"/>
  <c r="A190" i="13" s="1"/>
  <c r="G189" i="14" l="1"/>
  <c r="C189" i="14"/>
  <c r="F189" i="14"/>
  <c r="B189" i="14"/>
  <c r="E189" i="14"/>
  <c r="H189" i="14"/>
  <c r="D189" i="14"/>
  <c r="A190" i="14" a="1"/>
  <c r="A190" i="14" s="1"/>
  <c r="A191" i="13" a="1"/>
  <c r="A191" i="13" s="1"/>
  <c r="F190" i="14" l="1"/>
  <c r="B190" i="14"/>
  <c r="E190" i="14"/>
  <c r="H190" i="14"/>
  <c r="D190" i="14"/>
  <c r="G190" i="14"/>
  <c r="C190" i="14"/>
  <c r="A191" i="14" a="1"/>
  <c r="A191" i="14" s="1"/>
  <c r="C191" i="13"/>
  <c r="B191" i="13"/>
  <c r="D191" i="13"/>
  <c r="A192" i="13" a="1"/>
  <c r="A192" i="13" s="1"/>
  <c r="E191" i="14" l="1"/>
  <c r="H191" i="14"/>
  <c r="D191" i="14"/>
  <c r="G191" i="14"/>
  <c r="C191" i="14"/>
  <c r="F191" i="14"/>
  <c r="B191" i="14"/>
  <c r="A192" i="14" a="1"/>
  <c r="A192" i="14" s="1"/>
  <c r="B192" i="13"/>
  <c r="D192" i="13"/>
  <c r="C192" i="13"/>
  <c r="A193" i="13" a="1"/>
  <c r="A193" i="13" s="1"/>
  <c r="H192" i="14" l="1"/>
  <c r="D192" i="14"/>
  <c r="G192" i="14"/>
  <c r="C192" i="14"/>
  <c r="F192" i="14"/>
  <c r="B192" i="14"/>
  <c r="E192" i="14"/>
  <c r="A193" i="14" a="1"/>
  <c r="A193" i="14" s="1"/>
  <c r="D193" i="13"/>
  <c r="C193" i="13"/>
  <c r="B193" i="13"/>
  <c r="A194" i="13" a="1"/>
  <c r="A194" i="13" s="1"/>
  <c r="G193" i="14" l="1"/>
  <c r="C193" i="14"/>
  <c r="F193" i="14"/>
  <c r="B193" i="14"/>
  <c r="E193" i="14"/>
  <c r="H193" i="14"/>
  <c r="D193" i="14"/>
  <c r="A194" i="14" a="1"/>
  <c r="A194" i="14" s="1"/>
  <c r="D194" i="13"/>
  <c r="C194" i="13"/>
  <c r="B194" i="13"/>
  <c r="A195" i="13" a="1"/>
  <c r="A195" i="13" s="1"/>
  <c r="F194" i="14" l="1"/>
  <c r="B194" i="14"/>
  <c r="E194" i="14"/>
  <c r="H194" i="14"/>
  <c r="D194" i="14"/>
  <c r="G194" i="14"/>
  <c r="C194" i="14"/>
  <c r="A195" i="14" a="1"/>
  <c r="A195" i="14" s="1"/>
  <c r="C195" i="13"/>
  <c r="B195" i="13"/>
  <c r="D195" i="13"/>
  <c r="A196" i="13" a="1"/>
  <c r="A196" i="13" s="1"/>
  <c r="E195" i="14" l="1"/>
  <c r="H195" i="14"/>
  <c r="D195" i="14"/>
  <c r="G195" i="14"/>
  <c r="C195" i="14"/>
  <c r="F195" i="14"/>
  <c r="B195" i="14"/>
  <c r="A196" i="14" a="1"/>
  <c r="A196" i="14" s="1"/>
  <c r="B196" i="13"/>
  <c r="D196" i="13"/>
  <c r="C196" i="13"/>
  <c r="A197" i="13" a="1"/>
  <c r="A197" i="13" s="1"/>
  <c r="H196" i="14" l="1"/>
  <c r="D196" i="14"/>
  <c r="G196" i="14"/>
  <c r="C196" i="14"/>
  <c r="F196" i="14"/>
  <c r="B196" i="14"/>
  <c r="E196" i="14"/>
  <c r="A197" i="14" a="1"/>
  <c r="A197" i="14" s="1"/>
  <c r="D197" i="13"/>
  <c r="C197" i="13"/>
  <c r="B197" i="13"/>
  <c r="A198" i="13" a="1"/>
  <c r="A198" i="13" s="1"/>
  <c r="G197" i="14" l="1"/>
  <c r="C197" i="14"/>
  <c r="F197" i="14"/>
  <c r="B197" i="14"/>
  <c r="E197" i="14"/>
  <c r="H197" i="14"/>
  <c r="D197" i="14"/>
  <c r="A198" i="14" a="1"/>
  <c r="A198" i="14" s="1"/>
  <c r="D198" i="13"/>
  <c r="C198" i="13"/>
  <c r="B198" i="13"/>
  <c r="A199" i="13" a="1"/>
  <c r="A199" i="13" s="1"/>
  <c r="F198" i="14" l="1"/>
  <c r="B198" i="14"/>
  <c r="E198" i="14"/>
  <c r="H198" i="14"/>
  <c r="D198" i="14"/>
  <c r="G198" i="14"/>
  <c r="C198" i="14"/>
  <c r="A199" i="14" a="1"/>
  <c r="A199" i="14" s="1"/>
  <c r="C199" i="13"/>
  <c r="B199" i="13"/>
  <c r="D199" i="13"/>
  <c r="A200" i="13" a="1"/>
  <c r="A200" i="13" s="1"/>
  <c r="E199" i="14" l="1"/>
  <c r="H199" i="14"/>
  <c r="D199" i="14"/>
  <c r="G199" i="14"/>
  <c r="C199" i="14"/>
  <c r="F199" i="14"/>
  <c r="B199" i="14"/>
  <c r="A200" i="14" a="1"/>
  <c r="A200" i="14" s="1"/>
  <c r="B200" i="13"/>
  <c r="D200" i="13"/>
  <c r="C200" i="13"/>
  <c r="A201" i="13" a="1"/>
  <c r="A201" i="13" s="1"/>
  <c r="H200" i="14" l="1"/>
  <c r="D200" i="14"/>
  <c r="G200" i="14"/>
  <c r="C200" i="14"/>
  <c r="F200" i="14"/>
  <c r="B200" i="14"/>
  <c r="E200" i="14"/>
  <c r="A201" i="14" a="1"/>
  <c r="A201" i="14" s="1"/>
  <c r="D201" i="13"/>
  <c r="C201" i="13"/>
  <c r="B201" i="13"/>
  <c r="A202" i="13" a="1"/>
  <c r="A202" i="13" s="1"/>
  <c r="G201" i="14" l="1"/>
  <c r="C201" i="14"/>
  <c r="F201" i="14"/>
  <c r="B201" i="14"/>
  <c r="E201" i="14"/>
  <c r="H201" i="14"/>
  <c r="D201" i="14"/>
  <c r="A202" i="14" a="1"/>
  <c r="A202" i="14" s="1"/>
  <c r="D202" i="13"/>
  <c r="C202" i="13"/>
  <c r="B202" i="13"/>
  <c r="A203" i="13" a="1"/>
  <c r="A203" i="13" s="1"/>
  <c r="F202" i="14" l="1"/>
  <c r="B202" i="14"/>
  <c r="E202" i="14"/>
  <c r="H202" i="14"/>
  <c r="D202" i="14"/>
  <c r="G202" i="14"/>
  <c r="C202" i="14"/>
  <c r="A203" i="14" a="1"/>
  <c r="A203" i="14" s="1"/>
  <c r="C203" i="13"/>
  <c r="B203" i="13"/>
  <c r="D203" i="13"/>
  <c r="A204" i="13" a="1"/>
  <c r="A204" i="13" s="1"/>
  <c r="E203" i="14" l="1"/>
  <c r="H203" i="14"/>
  <c r="D203" i="14"/>
  <c r="G203" i="14"/>
  <c r="C203" i="14"/>
  <c r="F203" i="14"/>
  <c r="B203" i="14"/>
  <c r="A204" i="14" a="1"/>
  <c r="A204" i="14" s="1"/>
  <c r="B204" i="13"/>
  <c r="D204" i="13"/>
  <c r="C204" i="13"/>
  <c r="A205" i="13" a="1"/>
  <c r="A205" i="13" s="1"/>
  <c r="H204" i="14" l="1"/>
  <c r="D204" i="14"/>
  <c r="G204" i="14"/>
  <c r="C204" i="14"/>
  <c r="F204" i="14"/>
  <c r="B204" i="14"/>
  <c r="E204" i="14"/>
  <c r="A205" i="14" a="1"/>
  <c r="A205" i="14" s="1"/>
  <c r="D205" i="13"/>
  <c r="C205" i="13"/>
  <c r="B205" i="13"/>
  <c r="A206" i="13" a="1"/>
  <c r="A206" i="13" s="1"/>
  <c r="G205" i="14" l="1"/>
  <c r="C205" i="14"/>
  <c r="F205" i="14"/>
  <c r="B205" i="14"/>
  <c r="E205" i="14"/>
  <c r="H205" i="14"/>
  <c r="D205" i="14"/>
  <c r="A206" i="14" a="1"/>
  <c r="A206" i="14" s="1"/>
  <c r="D206" i="13"/>
  <c r="C206" i="13"/>
  <c r="B206" i="13"/>
  <c r="A207" i="13" a="1"/>
  <c r="A207" i="13" s="1"/>
  <c r="F206" i="14" l="1"/>
  <c r="B206" i="14"/>
  <c r="E206" i="14"/>
  <c r="H206" i="14"/>
  <c r="D206" i="14"/>
  <c r="G206" i="14"/>
  <c r="C206" i="14"/>
  <c r="A207" i="14" a="1"/>
  <c r="A207" i="14" s="1"/>
  <c r="C207" i="13"/>
  <c r="B207" i="13"/>
  <c r="D207" i="13"/>
  <c r="A208" i="13" a="1"/>
  <c r="A208" i="13" s="1"/>
  <c r="E207" i="14" l="1"/>
  <c r="H207" i="14"/>
  <c r="D207" i="14"/>
  <c r="G207" i="14"/>
  <c r="C207" i="14"/>
  <c r="F207" i="14"/>
  <c r="B207" i="14"/>
  <c r="A208" i="14" a="1"/>
  <c r="A208" i="14" s="1"/>
  <c r="B208" i="13"/>
  <c r="D208" i="13"/>
  <c r="C208" i="13"/>
  <c r="A209" i="13" a="1"/>
  <c r="A209" i="13" s="1"/>
  <c r="H208" i="14" l="1"/>
  <c r="D208" i="14"/>
  <c r="G208" i="14"/>
  <c r="C208" i="14"/>
  <c r="F208" i="14"/>
  <c r="B208" i="14"/>
  <c r="E208" i="14"/>
  <c r="A209" i="14" a="1"/>
  <c r="A209" i="14" s="1"/>
  <c r="D209" i="13"/>
  <c r="C209" i="13"/>
  <c r="B209" i="13"/>
  <c r="A210" i="13" a="1"/>
  <c r="A210" i="13" s="1"/>
  <c r="G209" i="14" l="1"/>
  <c r="C209" i="14"/>
  <c r="F209" i="14"/>
  <c r="B209" i="14"/>
  <c r="E209" i="14"/>
  <c r="H209" i="14"/>
  <c r="D209" i="14"/>
  <c r="A210" i="14" a="1"/>
  <c r="A210" i="14" s="1"/>
  <c r="D210" i="13"/>
  <c r="C210" i="13"/>
  <c r="B210" i="13"/>
  <c r="A211" i="13" a="1"/>
  <c r="A211" i="13" s="1"/>
  <c r="F210" i="14" l="1"/>
  <c r="B210" i="14"/>
  <c r="E210" i="14"/>
  <c r="H210" i="14"/>
  <c r="D210" i="14"/>
  <c r="G210" i="14"/>
  <c r="C210" i="14"/>
  <c r="A211" i="14" a="1"/>
  <c r="A211" i="14" s="1"/>
  <c r="C211" i="13"/>
  <c r="B211" i="13"/>
  <c r="D211" i="13"/>
  <c r="A212" i="13" a="1"/>
  <c r="A212" i="13" s="1"/>
  <c r="E211" i="14" l="1"/>
  <c r="H211" i="14"/>
  <c r="D211" i="14"/>
  <c r="G211" i="14"/>
  <c r="C211" i="14"/>
  <c r="F211" i="14"/>
  <c r="B211" i="14"/>
  <c r="A212" i="14" a="1"/>
  <c r="A212" i="14" s="1"/>
  <c r="B212" i="13"/>
  <c r="D212" i="13"/>
  <c r="C212" i="13"/>
  <c r="A213" i="13" a="1"/>
  <c r="A213" i="13" s="1"/>
  <c r="H212" i="14" l="1"/>
  <c r="D212" i="14"/>
  <c r="G212" i="14"/>
  <c r="C212" i="14"/>
  <c r="F212" i="14"/>
  <c r="B212" i="14"/>
  <c r="E212" i="14"/>
  <c r="A213" i="14" a="1"/>
  <c r="A213" i="14" s="1"/>
  <c r="D213" i="13"/>
  <c r="C213" i="13"/>
  <c r="B213" i="13"/>
  <c r="A214" i="13" a="1"/>
  <c r="A214" i="13" s="1"/>
  <c r="G213" i="14" l="1"/>
  <c r="C213" i="14"/>
  <c r="F213" i="14"/>
  <c r="B213" i="14"/>
  <c r="E213" i="14"/>
  <c r="H213" i="14"/>
  <c r="D213" i="14"/>
  <c r="A214" i="14" a="1"/>
  <c r="A214" i="14" s="1"/>
  <c r="D214" i="13"/>
  <c r="C214" i="13"/>
  <c r="B214" i="13"/>
  <c r="A215" i="13" a="1"/>
  <c r="A215" i="13" s="1"/>
  <c r="F214" i="14" l="1"/>
  <c r="B214" i="14"/>
  <c r="E214" i="14"/>
  <c r="H214" i="14"/>
  <c r="D214" i="14"/>
  <c r="G214" i="14"/>
  <c r="C214" i="14"/>
  <c r="A215" i="14" a="1"/>
  <c r="A215" i="14" s="1"/>
  <c r="C215" i="13"/>
  <c r="B215" i="13"/>
  <c r="D215" i="13"/>
  <c r="A216" i="13" a="1"/>
  <c r="A216" i="13" s="1"/>
  <c r="E215" i="14" l="1"/>
  <c r="H215" i="14"/>
  <c r="D215" i="14"/>
  <c r="G215" i="14"/>
  <c r="C215" i="14"/>
  <c r="F215" i="14"/>
  <c r="B215" i="14"/>
  <c r="A216" i="14" a="1"/>
  <c r="A216" i="14" s="1"/>
  <c r="B216" i="13"/>
  <c r="D216" i="13"/>
  <c r="C216" i="13"/>
  <c r="A217" i="13" a="1"/>
  <c r="A217" i="13" s="1"/>
  <c r="H216" i="14" l="1"/>
  <c r="D216" i="14"/>
  <c r="G216" i="14"/>
  <c r="C216" i="14"/>
  <c r="F216" i="14"/>
  <c r="B216" i="14"/>
  <c r="E216" i="14"/>
  <c r="A217" i="14" a="1"/>
  <c r="A217" i="14" s="1"/>
  <c r="D217" i="13"/>
  <c r="C217" i="13"/>
  <c r="B217" i="13"/>
  <c r="A218" i="13" a="1"/>
  <c r="A218" i="13" s="1"/>
  <c r="G217" i="14" l="1"/>
  <c r="C217" i="14"/>
  <c r="D217" i="14"/>
  <c r="H217" i="14"/>
  <c r="B217" i="14"/>
  <c r="F217" i="14"/>
  <c r="E217" i="14"/>
  <c r="A218" i="14" a="1"/>
  <c r="A218" i="14" s="1"/>
  <c r="C218" i="13"/>
  <c r="B218" i="13"/>
  <c r="D218" i="13"/>
  <c r="A219" i="13" a="1"/>
  <c r="A219" i="13" s="1"/>
  <c r="F218" i="14" l="1"/>
  <c r="B218" i="14"/>
  <c r="E218" i="14"/>
  <c r="D218" i="14"/>
  <c r="H218" i="14"/>
  <c r="C218" i="14"/>
  <c r="G218" i="14"/>
  <c r="A219" i="14" a="1"/>
  <c r="A219" i="14" s="1"/>
  <c r="B219" i="13"/>
  <c r="D219" i="13"/>
  <c r="C219" i="13"/>
  <c r="A220" i="13" a="1"/>
  <c r="A220" i="13" s="1"/>
  <c r="E219" i="14" l="1"/>
  <c r="H219" i="14"/>
  <c r="D219" i="14"/>
  <c r="C219" i="14"/>
  <c r="B219" i="14"/>
  <c r="G219" i="14"/>
  <c r="F219" i="14"/>
  <c r="A220" i="14" a="1"/>
  <c r="A220" i="14" s="1"/>
  <c r="D220" i="13"/>
  <c r="C220" i="13"/>
  <c r="B220" i="13"/>
  <c r="A221" i="13" a="1"/>
  <c r="A221" i="13" s="1"/>
  <c r="H220" i="14" l="1"/>
  <c r="D220" i="14"/>
  <c r="G220" i="14"/>
  <c r="C220" i="14"/>
  <c r="B220" i="14"/>
  <c r="F220" i="14"/>
  <c r="E220" i="14"/>
  <c r="A221" i="14" a="1"/>
  <c r="A221" i="14" s="1"/>
  <c r="D221" i="13"/>
  <c r="C221" i="13"/>
  <c r="B221" i="13"/>
  <c r="A222" i="13" a="1"/>
  <c r="A222" i="13" s="1"/>
  <c r="H221" i="14" l="1"/>
  <c r="D221" i="14"/>
  <c r="G221" i="14"/>
  <c r="C221" i="14"/>
  <c r="F221" i="14"/>
  <c r="B221" i="14"/>
  <c r="E221" i="14"/>
  <c r="A222" i="14" a="1"/>
  <c r="A222" i="14" s="1"/>
  <c r="D222" i="13"/>
  <c r="C222" i="13"/>
  <c r="B222" i="13"/>
  <c r="A223" i="13" a="1"/>
  <c r="A223" i="13" s="1"/>
  <c r="H222" i="14" l="1"/>
  <c r="D222" i="14"/>
  <c r="G222" i="14"/>
  <c r="C222" i="14"/>
  <c r="F222" i="14"/>
  <c r="B222" i="14"/>
  <c r="E222" i="14"/>
  <c r="A223" i="14" a="1"/>
  <c r="A223" i="14" s="1"/>
  <c r="C223" i="13"/>
  <c r="B223" i="13"/>
  <c r="D223" i="13"/>
  <c r="A224" i="13" a="1"/>
  <c r="A224" i="13" s="1"/>
  <c r="G223" i="14" l="1"/>
  <c r="C223" i="14"/>
  <c r="F223" i="14"/>
  <c r="B223" i="14"/>
  <c r="E223" i="14"/>
  <c r="H223" i="14"/>
  <c r="D223" i="14"/>
  <c r="A224" i="14" a="1"/>
  <c r="A224" i="14" s="1"/>
  <c r="B224" i="13"/>
  <c r="D224" i="13"/>
  <c r="C224" i="13"/>
  <c r="A225" i="13" a="1"/>
  <c r="A225" i="13" s="1"/>
  <c r="F224" i="14" l="1"/>
  <c r="B224" i="14"/>
  <c r="E224" i="14"/>
  <c r="H224" i="14"/>
  <c r="D224" i="14"/>
  <c r="G224" i="14"/>
  <c r="C224" i="14"/>
  <c r="A225" i="14" a="1"/>
  <c r="A225" i="14" s="1"/>
  <c r="D225" i="13"/>
  <c r="C225" i="13"/>
  <c r="B225" i="13"/>
  <c r="A226" i="13" a="1"/>
  <c r="A226" i="13" s="1"/>
  <c r="E225" i="14" l="1"/>
  <c r="H225" i="14"/>
  <c r="D225" i="14"/>
  <c r="G225" i="14"/>
  <c r="C225" i="14"/>
  <c r="F225" i="14"/>
  <c r="B225" i="14"/>
  <c r="A226" i="14" a="1"/>
  <c r="A226" i="14" s="1"/>
  <c r="D226" i="13"/>
  <c r="C226" i="13"/>
  <c r="B226" i="13"/>
  <c r="A227" i="13" a="1"/>
  <c r="A227" i="13" s="1"/>
  <c r="H226" i="14" l="1"/>
  <c r="D226" i="14"/>
  <c r="G226" i="14"/>
  <c r="C226" i="14"/>
  <c r="F226" i="14"/>
  <c r="B226" i="14"/>
  <c r="E226" i="14"/>
  <c r="A227" i="14" a="1"/>
  <c r="A227" i="14" s="1"/>
  <c r="C227" i="13"/>
  <c r="B227" i="13"/>
  <c r="D227" i="13"/>
  <c r="A228" i="13" a="1"/>
  <c r="A228" i="13" s="1"/>
  <c r="G227" i="14" l="1"/>
  <c r="C227" i="14"/>
  <c r="F227" i="14"/>
  <c r="B227" i="14"/>
  <c r="E227" i="14"/>
  <c r="H227" i="14"/>
  <c r="D227" i="14"/>
  <c r="A228" i="14" a="1"/>
  <c r="A228" i="14" s="1"/>
  <c r="B228" i="13"/>
  <c r="D228" i="13"/>
  <c r="C228" i="13"/>
  <c r="A229" i="13" a="1"/>
  <c r="A229" i="13" s="1"/>
  <c r="F228" i="14" l="1"/>
  <c r="B228" i="14"/>
  <c r="E228" i="14"/>
  <c r="H228" i="14"/>
  <c r="D228" i="14"/>
  <c r="G228" i="14"/>
  <c r="C228" i="14"/>
  <c r="A229" i="14" a="1"/>
  <c r="A229" i="14" s="1"/>
  <c r="D229" i="13"/>
  <c r="C229" i="13"/>
  <c r="B229" i="13"/>
  <c r="A230" i="13" a="1"/>
  <c r="A230" i="13" s="1"/>
  <c r="E229" i="14" l="1"/>
  <c r="H229" i="14"/>
  <c r="D229" i="14"/>
  <c r="G229" i="14"/>
  <c r="C229" i="14"/>
  <c r="F229" i="14"/>
  <c r="B229" i="14"/>
  <c r="A230" i="14" a="1"/>
  <c r="A230" i="14" s="1"/>
  <c r="D230" i="13"/>
  <c r="C230" i="13"/>
  <c r="B230" i="13"/>
  <c r="A231" i="13" a="1"/>
  <c r="A231" i="13" s="1"/>
  <c r="H230" i="14" l="1"/>
  <c r="D230" i="14"/>
  <c r="G230" i="14"/>
  <c r="C230" i="14"/>
  <c r="F230" i="14"/>
  <c r="B230" i="14"/>
  <c r="E230" i="14"/>
  <c r="A231" i="14" a="1"/>
  <c r="A231" i="14" s="1"/>
  <c r="C231" i="13"/>
  <c r="B231" i="13"/>
  <c r="D231" i="13"/>
  <c r="A232" i="13" a="1"/>
  <c r="A232" i="13" s="1"/>
  <c r="G231" i="14" l="1"/>
  <c r="C231" i="14"/>
  <c r="F231" i="14"/>
  <c r="B231" i="14"/>
  <c r="E231" i="14"/>
  <c r="H231" i="14"/>
  <c r="D231" i="14"/>
  <c r="A232" i="14" a="1"/>
  <c r="A232" i="14" s="1"/>
  <c r="B232" i="13"/>
  <c r="D232" i="13"/>
  <c r="C232" i="13"/>
  <c r="A233" i="13" a="1"/>
  <c r="A233" i="13" s="1"/>
  <c r="F232" i="14" l="1"/>
  <c r="B232" i="14"/>
  <c r="E232" i="14"/>
  <c r="H232" i="14"/>
  <c r="D232" i="14"/>
  <c r="G232" i="14"/>
  <c r="C232" i="14"/>
  <c r="A233" i="14" a="1"/>
  <c r="A233" i="14" s="1"/>
  <c r="D233" i="13"/>
  <c r="C233" i="13"/>
  <c r="B233" i="13"/>
  <c r="A234" i="13" a="1"/>
  <c r="A234" i="13" s="1"/>
  <c r="E233" i="14" l="1"/>
  <c r="H233" i="14"/>
  <c r="D233" i="14"/>
  <c r="G233" i="14"/>
  <c r="C233" i="14"/>
  <c r="F233" i="14"/>
  <c r="B233" i="14"/>
  <c r="A234" i="14" a="1"/>
  <c r="A234" i="14" s="1"/>
  <c r="D234" i="13"/>
  <c r="C234" i="13"/>
  <c r="B234" i="13"/>
  <c r="A235" i="13" a="1"/>
  <c r="A235" i="13" s="1"/>
  <c r="H234" i="14" l="1"/>
  <c r="D234" i="14"/>
  <c r="G234" i="14"/>
  <c r="C234" i="14"/>
  <c r="F234" i="14"/>
  <c r="B234" i="14"/>
  <c r="E234" i="14"/>
  <c r="A235" i="14" a="1"/>
  <c r="A235" i="14" s="1"/>
  <c r="C235" i="13"/>
  <c r="B235" i="13"/>
  <c r="D235" i="13"/>
  <c r="A236" i="13" a="1"/>
  <c r="A236" i="13" s="1"/>
  <c r="G235" i="14" l="1"/>
  <c r="C235" i="14"/>
  <c r="F235" i="14"/>
  <c r="B235" i="14"/>
  <c r="E235" i="14"/>
  <c r="H235" i="14"/>
  <c r="D235" i="14"/>
  <c r="A236" i="14" a="1"/>
  <c r="A236" i="14" s="1"/>
  <c r="B236" i="13"/>
  <c r="D236" i="13"/>
  <c r="C236" i="13"/>
  <c r="A237" i="13" a="1"/>
  <c r="A237" i="13" s="1"/>
  <c r="F236" i="14" l="1"/>
  <c r="B236" i="14"/>
  <c r="E236" i="14"/>
  <c r="H236" i="14"/>
  <c r="D236" i="14"/>
  <c r="G236" i="14"/>
  <c r="C236" i="14"/>
  <c r="A237" i="14" a="1"/>
  <c r="A237" i="14" s="1"/>
  <c r="D237" i="13"/>
  <c r="C237" i="13"/>
  <c r="B237" i="13"/>
  <c r="A238" i="13" a="1"/>
  <c r="A238" i="13" s="1"/>
  <c r="E237" i="14" l="1"/>
  <c r="H237" i="14"/>
  <c r="D237" i="14"/>
  <c r="G237" i="14"/>
  <c r="C237" i="14"/>
  <c r="F237" i="14"/>
  <c r="B237" i="14"/>
  <c r="A238" i="14" a="1"/>
  <c r="A238" i="14" s="1"/>
  <c r="D238" i="13"/>
  <c r="C238" i="13"/>
  <c r="B238" i="13"/>
  <c r="A239" i="13" a="1"/>
  <c r="A239" i="13" s="1"/>
  <c r="H238" i="14" l="1"/>
  <c r="D238" i="14"/>
  <c r="G238" i="14"/>
  <c r="C238" i="14"/>
  <c r="F238" i="14"/>
  <c r="B238" i="14"/>
  <c r="E238" i="14"/>
  <c r="A239" i="14" a="1"/>
  <c r="A239" i="14" s="1"/>
  <c r="C239" i="13"/>
  <c r="B239" i="13"/>
  <c r="D239" i="13"/>
  <c r="A240" i="13" a="1"/>
  <c r="A240" i="13" s="1"/>
  <c r="G239" i="14" l="1"/>
  <c r="C239" i="14"/>
  <c r="F239" i="14"/>
  <c r="B239" i="14"/>
  <c r="E239" i="14"/>
  <c r="H239" i="14"/>
  <c r="D239" i="14"/>
  <c r="A240" i="14" a="1"/>
  <c r="A240" i="14" s="1"/>
  <c r="B240" i="13"/>
  <c r="D240" i="13"/>
  <c r="C240" i="13"/>
  <c r="A241" i="13" a="1"/>
  <c r="A241" i="13" s="1"/>
  <c r="F240" i="14" l="1"/>
  <c r="B240" i="14"/>
  <c r="E240" i="14"/>
  <c r="H240" i="14"/>
  <c r="D240" i="14"/>
  <c r="G240" i="14"/>
  <c r="C240" i="14"/>
  <c r="A241" i="14" a="1"/>
  <c r="A241" i="14" s="1"/>
  <c r="D241" i="13"/>
  <c r="C241" i="13"/>
  <c r="B241" i="13"/>
  <c r="A242" i="13" a="1"/>
  <c r="A242" i="13" s="1"/>
  <c r="E241" i="14" l="1"/>
  <c r="H241" i="14"/>
  <c r="D241" i="14"/>
  <c r="G241" i="14"/>
  <c r="C241" i="14"/>
  <c r="F241" i="14"/>
  <c r="B241" i="14"/>
  <c r="A242" i="14" a="1"/>
  <c r="A242" i="14" s="1"/>
  <c r="D242" i="13"/>
  <c r="C242" i="13"/>
  <c r="B242" i="13"/>
  <c r="A243" i="13" a="1"/>
  <c r="A243" i="13" s="1"/>
  <c r="H242" i="14" l="1"/>
  <c r="D242" i="14"/>
  <c r="G242" i="14"/>
  <c r="C242" i="14"/>
  <c r="F242" i="14"/>
  <c r="B242" i="14"/>
  <c r="E242" i="14"/>
  <c r="A243" i="14" a="1"/>
  <c r="A243" i="14" s="1"/>
  <c r="C243" i="13"/>
  <c r="B243" i="13"/>
  <c r="D243" i="13"/>
  <c r="A244" i="13" a="1"/>
  <c r="A244" i="13" s="1"/>
  <c r="G243" i="14" l="1"/>
  <c r="C243" i="14"/>
  <c r="F243" i="14"/>
  <c r="B243" i="14"/>
  <c r="E243" i="14"/>
  <c r="H243" i="14"/>
  <c r="D243" i="14"/>
  <c r="A244" i="14" a="1"/>
  <c r="A244" i="14" s="1"/>
  <c r="B244" i="13"/>
  <c r="D244" i="13"/>
  <c r="C244" i="13"/>
  <c r="A245" i="13" a="1"/>
  <c r="A245" i="13" s="1"/>
  <c r="F244" i="14" l="1"/>
  <c r="B244" i="14"/>
  <c r="E244" i="14"/>
  <c r="H244" i="14"/>
  <c r="D244" i="14"/>
  <c r="G244" i="14"/>
  <c r="C244" i="14"/>
  <c r="A245" i="14" a="1"/>
  <c r="A245" i="14" s="1"/>
  <c r="D245" i="13"/>
  <c r="C245" i="13"/>
  <c r="B245" i="13"/>
  <c r="A246" i="13" a="1"/>
  <c r="A246" i="13" s="1"/>
  <c r="E245" i="14" l="1"/>
  <c r="H245" i="14"/>
  <c r="D245" i="14"/>
  <c r="G245" i="14"/>
  <c r="C245" i="14"/>
  <c r="F245" i="14"/>
  <c r="B245" i="14"/>
  <c r="A246" i="14" a="1"/>
  <c r="A246" i="14" s="1"/>
  <c r="D246" i="13"/>
  <c r="C246" i="13"/>
  <c r="B246" i="13"/>
  <c r="A247" i="13" a="1"/>
  <c r="A247" i="13" s="1"/>
  <c r="H246" i="14" l="1"/>
  <c r="D246" i="14"/>
  <c r="G246" i="14"/>
  <c r="C246" i="14"/>
  <c r="F246" i="14"/>
  <c r="B246" i="14"/>
  <c r="E246" i="14"/>
  <c r="A247" i="14" a="1"/>
  <c r="A247" i="14" s="1"/>
  <c r="C247" i="13"/>
  <c r="B247" i="13"/>
  <c r="D247" i="13"/>
  <c r="A248" i="13" a="1"/>
  <c r="A248" i="13" s="1"/>
  <c r="G247" i="14" l="1"/>
  <c r="C247" i="14"/>
  <c r="F247" i="14"/>
  <c r="B247" i="14"/>
  <c r="E247" i="14"/>
  <c r="H247" i="14"/>
  <c r="D247" i="14"/>
  <c r="A248" i="14" a="1"/>
  <c r="A248" i="14" s="1"/>
  <c r="B248" i="13"/>
  <c r="D248" i="13"/>
  <c r="C248" i="13"/>
  <c r="A249" i="13" a="1"/>
  <c r="A249" i="13" s="1"/>
  <c r="F248" i="14" l="1"/>
  <c r="B248" i="14"/>
  <c r="E248" i="14"/>
  <c r="H248" i="14"/>
  <c r="D248" i="14"/>
  <c r="G248" i="14"/>
  <c r="C248" i="14"/>
  <c r="A249" i="14" a="1"/>
  <c r="A249" i="14" s="1"/>
  <c r="D249" i="13"/>
  <c r="C249" i="13"/>
  <c r="B249" i="13"/>
  <c r="A250" i="13" a="1"/>
  <c r="A250" i="13" s="1"/>
  <c r="E249" i="14" l="1"/>
  <c r="H249" i="14"/>
  <c r="D249" i="14"/>
  <c r="G249" i="14"/>
  <c r="C249" i="14"/>
  <c r="F249" i="14"/>
  <c r="B249" i="14"/>
  <c r="A250" i="14" a="1"/>
  <c r="A250" i="14" s="1"/>
  <c r="D250" i="13"/>
  <c r="C250" i="13"/>
  <c r="B250" i="13"/>
  <c r="A251" i="13" a="1"/>
  <c r="A251" i="13" s="1"/>
  <c r="H250" i="14" l="1"/>
  <c r="D250" i="14"/>
  <c r="G250" i="14"/>
  <c r="C250" i="14"/>
  <c r="F250" i="14"/>
  <c r="B250" i="14"/>
  <c r="E250" i="14"/>
  <c r="A251" i="14" a="1"/>
  <c r="A251" i="14" s="1"/>
  <c r="C251" i="13"/>
  <c r="B251" i="13"/>
  <c r="D251" i="13"/>
  <c r="A252" i="13" a="1"/>
  <c r="A252" i="13" s="1"/>
  <c r="G251" i="14" l="1"/>
  <c r="C251" i="14"/>
  <c r="F251" i="14"/>
  <c r="B251" i="14"/>
  <c r="E251" i="14"/>
  <c r="H251" i="14"/>
  <c r="D251" i="14"/>
  <c r="A252" i="14" a="1"/>
  <c r="A252" i="14" s="1"/>
  <c r="B252" i="13"/>
  <c r="D252" i="13"/>
  <c r="C252" i="13"/>
  <c r="A253" i="13" a="1"/>
  <c r="A253" i="13" s="1"/>
  <c r="F252" i="14" l="1"/>
  <c r="B252" i="14"/>
  <c r="E252" i="14"/>
  <c r="H252" i="14"/>
  <c r="D252" i="14"/>
  <c r="G252" i="14"/>
  <c r="C252" i="14"/>
  <c r="A253" i="14" a="1"/>
  <c r="A253" i="14" s="1"/>
  <c r="D253" i="13"/>
  <c r="C253" i="13"/>
  <c r="B253" i="13"/>
  <c r="A254" i="13" a="1"/>
  <c r="A254" i="13" s="1"/>
  <c r="A255" i="13" s="1" a="1"/>
  <c r="A255" i="13" s="1"/>
  <c r="E255" i="13" l="1"/>
  <c r="C255" i="13"/>
  <c r="D255" i="13"/>
  <c r="B255" i="13"/>
  <c r="G255" i="13"/>
  <c r="H255" i="13"/>
  <c r="F255" i="13"/>
  <c r="A256" i="13" a="1"/>
  <c r="A256" i="13" s="1"/>
  <c r="E253" i="14"/>
  <c r="H253" i="14"/>
  <c r="D253" i="14"/>
  <c r="G253" i="14"/>
  <c r="C253" i="14"/>
  <c r="F253" i="14"/>
  <c r="B253" i="14"/>
  <c r="A254" i="14" a="1"/>
  <c r="A254" i="14" s="1"/>
  <c r="A255" i="14" s="1" a="1"/>
  <c r="A255" i="14" s="1"/>
  <c r="D254" i="13"/>
  <c r="C254" i="13"/>
  <c r="B254" i="13"/>
  <c r="D256" i="13" l="1"/>
  <c r="F256" i="13"/>
  <c r="H256" i="13"/>
  <c r="C256" i="13"/>
  <c r="E256" i="13"/>
  <c r="G256" i="13"/>
  <c r="B256" i="13"/>
  <c r="A257" i="13" a="1"/>
  <c r="A257" i="13" s="1"/>
  <c r="D255" i="14"/>
  <c r="B255" i="14"/>
  <c r="G255" i="14"/>
  <c r="H255" i="14"/>
  <c r="F255" i="14"/>
  <c r="E255" i="14"/>
  <c r="C255" i="14"/>
  <c r="A256" i="14" a="1"/>
  <c r="A256" i="14" s="1"/>
  <c r="H254" i="14"/>
  <c r="D254" i="14"/>
  <c r="G254" i="14"/>
  <c r="C254" i="14"/>
  <c r="F254" i="14"/>
  <c r="B254" i="14"/>
  <c r="E254" i="14"/>
  <c r="C256" i="14" l="1"/>
  <c r="E256" i="14"/>
  <c r="G256" i="14"/>
  <c r="B256" i="14"/>
  <c r="D256" i="14"/>
  <c r="F256" i="14"/>
  <c r="H256" i="14"/>
  <c r="A257" i="14" a="1"/>
  <c r="A257" i="14" s="1"/>
  <c r="F257" i="13"/>
  <c r="H257" i="13"/>
  <c r="C257" i="13"/>
  <c r="E257" i="13"/>
  <c r="G257" i="13"/>
  <c r="B257" i="13"/>
  <c r="D257" i="13"/>
  <c r="A258" i="13" a="1"/>
  <c r="A258" i="13" s="1"/>
  <c r="T10" i="17"/>
  <c r="S10" i="17"/>
  <c r="R10" i="17"/>
  <c r="Q10" i="17"/>
  <c r="Q17" i="17" s="1"/>
  <c r="P10" i="17"/>
  <c r="P17" i="17" s="1"/>
  <c r="O10" i="17"/>
  <c r="O17" i="17" s="1"/>
  <c r="N10" i="17"/>
  <c r="M10" i="17"/>
  <c r="M17" i="17" s="1"/>
  <c r="B2" i="17"/>
  <c r="T14" i="17"/>
  <c r="S14" i="17"/>
  <c r="Q14" i="17"/>
  <c r="P14" i="17"/>
  <c r="O14" i="17"/>
  <c r="N14" i="17"/>
  <c r="M14" i="17"/>
  <c r="R14" i="17"/>
  <c r="F257" i="14" l="1"/>
  <c r="H257" i="14"/>
  <c r="C257" i="14"/>
  <c r="E257" i="14"/>
  <c r="G257" i="14"/>
  <c r="B257" i="14"/>
  <c r="D257" i="14"/>
  <c r="A258" i="14" a="1"/>
  <c r="A258" i="14" s="1"/>
  <c r="E258" i="13"/>
  <c r="G258" i="13"/>
  <c r="B258" i="13"/>
  <c r="D258" i="13"/>
  <c r="F258" i="13"/>
  <c r="H258" i="13"/>
  <c r="C258" i="13"/>
  <c r="A259" i="13" a="1"/>
  <c r="A259" i="13" s="1"/>
  <c r="N18" i="17"/>
  <c r="R18" i="17"/>
  <c r="S17" i="17"/>
  <c r="T17" i="17"/>
  <c r="N17" i="17"/>
  <c r="M21" i="17" s="1"/>
  <c r="R17" i="17"/>
  <c r="O18" i="17"/>
  <c r="S18" i="17"/>
  <c r="P18" i="17"/>
  <c r="T18" i="17"/>
  <c r="M18" i="17"/>
  <c r="Q18" i="17"/>
  <c r="B258" i="14" l="1"/>
  <c r="D258" i="14"/>
  <c r="C258" i="14"/>
  <c r="F258" i="14"/>
  <c r="H258" i="14"/>
  <c r="E258" i="14"/>
  <c r="G258" i="14"/>
  <c r="A259" i="14" a="1"/>
  <c r="A259" i="14" s="1"/>
  <c r="H259" i="13"/>
  <c r="C259" i="13"/>
  <c r="B259" i="13"/>
  <c r="D259" i="13"/>
  <c r="F259" i="13"/>
  <c r="E259" i="13"/>
  <c r="G259" i="13"/>
  <c r="A260" i="13" a="1"/>
  <c r="A260" i="13" s="1"/>
  <c r="N21" i="17"/>
  <c r="N22" i="17"/>
  <c r="M22" i="17"/>
  <c r="H259" i="14" l="1"/>
  <c r="C259" i="14"/>
  <c r="E259" i="14"/>
  <c r="G259" i="14"/>
  <c r="B259" i="14"/>
  <c r="D259" i="14"/>
  <c r="F259" i="14"/>
  <c r="A260" i="14" a="1"/>
  <c r="A260" i="14" s="1"/>
  <c r="G260" i="13"/>
  <c r="B260" i="13"/>
  <c r="D260" i="13"/>
  <c r="F260" i="13"/>
  <c r="C260" i="13"/>
  <c r="E260" i="13"/>
  <c r="H260" i="13"/>
  <c r="A261" i="13" a="1"/>
  <c r="A261" i="13" s="1"/>
  <c r="D189" i="13"/>
  <c r="C189" i="13"/>
  <c r="B189" i="13"/>
  <c r="D190" i="13"/>
  <c r="C190" i="13"/>
  <c r="B190" i="13"/>
  <c r="H96" i="13"/>
  <c r="F96" i="13"/>
  <c r="D96" i="13"/>
  <c r="B96" i="13"/>
  <c r="G96" i="13"/>
  <c r="E96" i="13"/>
  <c r="C96" i="13"/>
  <c r="G97" i="13"/>
  <c r="E97" i="13"/>
  <c r="C97" i="13"/>
  <c r="H97" i="13"/>
  <c r="B97" i="13"/>
  <c r="F97" i="13"/>
  <c r="D97" i="13"/>
  <c r="F98" i="13"/>
  <c r="D98" i="13"/>
  <c r="B98" i="13"/>
  <c r="G98" i="13"/>
  <c r="E98" i="13"/>
  <c r="C98" i="13"/>
  <c r="H98" i="13"/>
  <c r="E99" i="13"/>
  <c r="C99" i="13"/>
  <c r="H99" i="13"/>
  <c r="F99" i="13"/>
  <c r="D99" i="13"/>
  <c r="B99" i="13"/>
  <c r="G99" i="13"/>
  <c r="H100" i="13"/>
  <c r="F100" i="13"/>
  <c r="D100" i="13"/>
  <c r="B100" i="13"/>
  <c r="C100" i="13"/>
  <c r="G100" i="13"/>
  <c r="E100" i="13"/>
  <c r="H101" i="13"/>
  <c r="G101" i="13"/>
  <c r="D101" i="13"/>
  <c r="B101" i="13"/>
  <c r="C101" i="13"/>
  <c r="E101" i="13"/>
  <c r="F101" i="13"/>
  <c r="H102" i="13"/>
  <c r="B102" i="13"/>
  <c r="D102" i="13"/>
  <c r="F102" i="13"/>
  <c r="G102" i="13"/>
  <c r="E102" i="13"/>
  <c r="C102" i="13"/>
  <c r="G103" i="13"/>
  <c r="H103" i="13"/>
  <c r="C103" i="13"/>
  <c r="D103" i="13"/>
  <c r="F103" i="13"/>
  <c r="E103" i="13"/>
  <c r="B103" i="13"/>
  <c r="F104" i="13"/>
  <c r="C104" i="13"/>
  <c r="B104" i="13"/>
  <c r="H104" i="13"/>
  <c r="E104" i="13"/>
  <c r="D104" i="13"/>
  <c r="G104" i="13"/>
  <c r="E105" i="13"/>
  <c r="B105" i="13"/>
  <c r="H105" i="13"/>
  <c r="C105" i="13"/>
  <c r="D105" i="13"/>
  <c r="G105" i="13"/>
  <c r="F105" i="13"/>
  <c r="H106" i="13"/>
  <c r="E106" i="13"/>
  <c r="D106" i="13"/>
  <c r="F106" i="13"/>
  <c r="B106" i="13"/>
  <c r="G106" i="13"/>
  <c r="C106" i="13"/>
  <c r="G107" i="13"/>
  <c r="E107" i="13"/>
  <c r="C107" i="13"/>
  <c r="H107" i="13"/>
  <c r="B107" i="13"/>
  <c r="F107" i="13"/>
  <c r="D107" i="13"/>
  <c r="F108" i="13"/>
  <c r="D108" i="13"/>
  <c r="B108" i="13"/>
  <c r="G108" i="13"/>
  <c r="E108" i="13"/>
  <c r="C108" i="13"/>
  <c r="H108" i="13"/>
  <c r="E109" i="13"/>
  <c r="C109" i="13"/>
  <c r="H109" i="13"/>
  <c r="F109" i="13"/>
  <c r="D109" i="13"/>
  <c r="B109" i="13"/>
  <c r="G109" i="13"/>
  <c r="H110" i="13"/>
  <c r="F110" i="13"/>
  <c r="D110" i="13"/>
  <c r="B110" i="13"/>
  <c r="G110" i="13"/>
  <c r="E110" i="13"/>
  <c r="C110" i="13"/>
  <c r="G111" i="13"/>
  <c r="E111" i="13"/>
  <c r="C111" i="13"/>
  <c r="H111" i="13"/>
  <c r="B111" i="13"/>
  <c r="F111" i="13"/>
  <c r="D111" i="13"/>
  <c r="F112" i="13"/>
  <c r="D112" i="13"/>
  <c r="B112" i="13"/>
  <c r="G112" i="13"/>
  <c r="E112" i="13"/>
  <c r="C112" i="13"/>
  <c r="H112" i="13"/>
  <c r="E113" i="13"/>
  <c r="C113" i="13"/>
  <c r="H113" i="13"/>
  <c r="F113" i="13"/>
  <c r="D113" i="13"/>
  <c r="B113" i="13"/>
  <c r="G113" i="13"/>
  <c r="H114" i="13"/>
  <c r="F114" i="13"/>
  <c r="D114" i="13"/>
  <c r="B114" i="13"/>
  <c r="G114" i="13"/>
  <c r="E114" i="13"/>
  <c r="C114" i="13"/>
  <c r="G115" i="13"/>
  <c r="E115" i="13"/>
  <c r="C115" i="13"/>
  <c r="H115" i="13"/>
  <c r="F115" i="13"/>
  <c r="D115" i="13"/>
  <c r="B115" i="13"/>
  <c r="F116" i="13"/>
  <c r="D116" i="13"/>
  <c r="B116" i="13"/>
  <c r="G116" i="13"/>
  <c r="E116" i="13"/>
  <c r="C116" i="13"/>
  <c r="H116" i="13"/>
  <c r="E117" i="13"/>
  <c r="C117" i="13"/>
  <c r="H117" i="13"/>
  <c r="F117" i="13"/>
  <c r="D117" i="13"/>
  <c r="B117" i="13"/>
  <c r="G117" i="13"/>
  <c r="H118" i="13"/>
  <c r="F118" i="13"/>
  <c r="D118" i="13"/>
  <c r="B118" i="13"/>
  <c r="G118" i="13"/>
  <c r="E118" i="13"/>
  <c r="C118" i="13"/>
  <c r="G119" i="13"/>
  <c r="E119" i="13"/>
  <c r="C119" i="13"/>
  <c r="H119" i="13"/>
  <c r="F119" i="13"/>
  <c r="D119" i="13"/>
  <c r="B119" i="13"/>
  <c r="F120" i="13"/>
  <c r="D120" i="13"/>
  <c r="B120" i="13"/>
  <c r="G120" i="13"/>
  <c r="H120" i="13"/>
  <c r="E120" i="13"/>
  <c r="C120" i="13"/>
  <c r="E121" i="13"/>
  <c r="C121" i="13"/>
  <c r="H121" i="13"/>
  <c r="F121" i="13"/>
  <c r="D121" i="13"/>
  <c r="B121" i="13"/>
  <c r="G121" i="13"/>
  <c r="H122" i="13"/>
  <c r="F122" i="13"/>
  <c r="D122" i="13"/>
  <c r="B122" i="13"/>
  <c r="G122" i="13"/>
  <c r="E122" i="13"/>
  <c r="C122" i="13"/>
  <c r="G123" i="13"/>
  <c r="E123" i="13"/>
  <c r="C123" i="13"/>
  <c r="H123" i="13"/>
  <c r="F123" i="13"/>
  <c r="D123" i="13"/>
  <c r="B123" i="13"/>
  <c r="F124" i="13"/>
  <c r="D124" i="13"/>
  <c r="B124" i="13"/>
  <c r="G124" i="13"/>
  <c r="H124" i="13"/>
  <c r="E124" i="13"/>
  <c r="C124" i="13"/>
  <c r="E125" i="13"/>
  <c r="C125" i="13"/>
  <c r="H125" i="13"/>
  <c r="F125" i="13"/>
  <c r="D125" i="13"/>
  <c r="B125" i="13"/>
  <c r="G125" i="13"/>
  <c r="H126" i="13"/>
  <c r="F126" i="13"/>
  <c r="D126" i="13"/>
  <c r="B126" i="13"/>
  <c r="C126" i="13"/>
  <c r="G126" i="13"/>
  <c r="E126" i="13"/>
  <c r="G127" i="13"/>
  <c r="E127" i="13"/>
  <c r="C127" i="13"/>
  <c r="H127" i="13"/>
  <c r="B127" i="13"/>
  <c r="F127" i="13"/>
  <c r="D127" i="13"/>
  <c r="F128" i="13"/>
  <c r="D128" i="13"/>
  <c r="B128" i="13"/>
  <c r="G128" i="13"/>
  <c r="E128" i="13"/>
  <c r="C128" i="13"/>
  <c r="H128" i="13"/>
  <c r="E129" i="13"/>
  <c r="C129" i="13"/>
  <c r="H129" i="13"/>
  <c r="F129" i="13"/>
  <c r="G129" i="13"/>
  <c r="D129" i="13"/>
  <c r="B129" i="13"/>
  <c r="H130" i="13"/>
  <c r="F130" i="13"/>
  <c r="D130" i="13"/>
  <c r="B130" i="13"/>
  <c r="C130" i="13"/>
  <c r="G130" i="13"/>
  <c r="E130" i="13"/>
  <c r="G131" i="13"/>
  <c r="E131" i="13"/>
  <c r="C131" i="13"/>
  <c r="H131" i="13"/>
  <c r="F131" i="13"/>
  <c r="D131" i="13"/>
  <c r="B131" i="13"/>
  <c r="F132" i="13"/>
  <c r="D132" i="13"/>
  <c r="B132" i="13"/>
  <c r="G132" i="13"/>
  <c r="E132" i="13"/>
  <c r="C132" i="13"/>
  <c r="H132" i="13"/>
  <c r="E133" i="13"/>
  <c r="C133" i="13"/>
  <c r="H133" i="13"/>
  <c r="F133" i="13"/>
  <c r="G133" i="13"/>
  <c r="D133" i="13"/>
  <c r="B133" i="13"/>
  <c r="H134" i="13"/>
  <c r="F134" i="13"/>
  <c r="D134" i="13"/>
  <c r="B134" i="13"/>
  <c r="C134" i="13"/>
  <c r="G134" i="13"/>
  <c r="E134" i="13"/>
  <c r="G135" i="13"/>
  <c r="E135" i="13"/>
  <c r="C135" i="13"/>
  <c r="H135" i="13"/>
  <c r="B135" i="13"/>
  <c r="F135" i="13"/>
  <c r="D135" i="13"/>
  <c r="F136" i="13"/>
  <c r="D136" i="13"/>
  <c r="B136" i="13"/>
  <c r="G136" i="13"/>
  <c r="H136" i="13"/>
  <c r="E136" i="13"/>
  <c r="C136" i="13"/>
  <c r="E137" i="13"/>
  <c r="C137" i="13"/>
  <c r="H137" i="13"/>
  <c r="F137" i="13"/>
  <c r="G137" i="13"/>
  <c r="D137" i="13"/>
  <c r="B137" i="13"/>
  <c r="H138" i="13"/>
  <c r="F138" i="13"/>
  <c r="D138" i="13"/>
  <c r="B138" i="13"/>
  <c r="C138" i="13"/>
  <c r="G138" i="13"/>
  <c r="E138" i="13"/>
  <c r="G139" i="13"/>
  <c r="E139" i="13"/>
  <c r="C139" i="13"/>
  <c r="H139" i="13"/>
  <c r="B139" i="13"/>
  <c r="F139" i="13"/>
  <c r="D139" i="13"/>
  <c r="F140" i="13"/>
  <c r="D140" i="13"/>
  <c r="B140" i="13"/>
  <c r="G140" i="13"/>
  <c r="H140" i="13"/>
  <c r="E140" i="13"/>
  <c r="C140" i="13"/>
  <c r="E141" i="13"/>
  <c r="C141" i="13"/>
  <c r="H141" i="13"/>
  <c r="F141" i="13"/>
  <c r="G141" i="13"/>
  <c r="D141" i="13"/>
  <c r="B141" i="13"/>
  <c r="H142" i="13"/>
  <c r="C142" i="13"/>
  <c r="D142" i="13"/>
  <c r="G142" i="13"/>
  <c r="E142" i="13"/>
  <c r="F142" i="13"/>
  <c r="B142" i="13"/>
  <c r="G143" i="13"/>
  <c r="F143" i="13"/>
  <c r="C143" i="13"/>
  <c r="E143" i="13"/>
  <c r="H143" i="13"/>
  <c r="D143" i="13"/>
  <c r="B143" i="13"/>
  <c r="F144" i="13"/>
  <c r="G144" i="13"/>
  <c r="B144" i="13"/>
  <c r="E144" i="13"/>
  <c r="D144" i="13"/>
  <c r="H144" i="13"/>
  <c r="C144" i="13"/>
  <c r="E145" i="13"/>
  <c r="D145" i="13"/>
  <c r="G145" i="13"/>
  <c r="B145" i="13"/>
  <c r="F145" i="13"/>
  <c r="C145" i="13"/>
  <c r="H145" i="13"/>
  <c r="E146" i="13"/>
  <c r="B146" i="13"/>
  <c r="H146" i="13"/>
  <c r="G146" i="13"/>
  <c r="F146" i="13"/>
  <c r="D146" i="13"/>
  <c r="C146" i="13"/>
  <c r="H147" i="13"/>
  <c r="E147" i="13"/>
  <c r="D147" i="13"/>
  <c r="F147" i="13"/>
  <c r="C147" i="13"/>
  <c r="G147" i="13"/>
  <c r="B147" i="13"/>
  <c r="G148" i="13"/>
  <c r="H148" i="13"/>
  <c r="C148" i="13"/>
  <c r="D148" i="13"/>
  <c r="B148" i="13"/>
  <c r="F148" i="13"/>
  <c r="E148" i="13"/>
  <c r="F149" i="13"/>
  <c r="D149" i="13"/>
  <c r="B149" i="13"/>
  <c r="G149" i="13"/>
  <c r="H149" i="13"/>
  <c r="E149" i="13"/>
  <c r="C149" i="13"/>
  <c r="E150" i="13"/>
  <c r="C150" i="13"/>
  <c r="H150" i="13"/>
  <c r="F150" i="13"/>
  <c r="G150" i="13"/>
  <c r="D150" i="13"/>
  <c r="B150" i="13"/>
  <c r="H151" i="13"/>
  <c r="F151" i="13"/>
  <c r="D151" i="13"/>
  <c r="B151" i="13"/>
  <c r="C151" i="13"/>
  <c r="G151" i="13"/>
  <c r="E151" i="13"/>
  <c r="G152" i="13"/>
  <c r="E152" i="13"/>
  <c r="C152" i="13"/>
  <c r="H152" i="13"/>
  <c r="B152" i="13"/>
  <c r="F152" i="13"/>
  <c r="D152" i="13"/>
  <c r="F153" i="13"/>
  <c r="D153" i="13"/>
  <c r="B153" i="13"/>
  <c r="G153" i="13"/>
  <c r="H153" i="13"/>
  <c r="E153" i="13"/>
  <c r="C153" i="13"/>
  <c r="E154" i="13"/>
  <c r="C154" i="13"/>
  <c r="H154" i="13"/>
  <c r="F154" i="13"/>
  <c r="G154" i="13"/>
  <c r="D154" i="13"/>
  <c r="B154" i="13"/>
  <c r="H155" i="13"/>
  <c r="F155" i="13"/>
  <c r="D155" i="13"/>
  <c r="B155" i="13"/>
  <c r="C155" i="13"/>
  <c r="G155" i="13"/>
  <c r="E155" i="13"/>
  <c r="G156" i="13"/>
  <c r="E156" i="13"/>
  <c r="C156" i="13"/>
  <c r="H156" i="13"/>
  <c r="B156" i="13"/>
  <c r="F156" i="13"/>
  <c r="D156" i="13"/>
  <c r="F157" i="13"/>
  <c r="D157" i="13"/>
  <c r="B157" i="13"/>
  <c r="G157" i="13"/>
  <c r="H157" i="13"/>
  <c r="E157" i="13"/>
  <c r="C157" i="13"/>
  <c r="E158" i="13"/>
  <c r="C158" i="13"/>
  <c r="H158" i="13"/>
  <c r="F158" i="13"/>
  <c r="G158" i="13"/>
  <c r="D158" i="13"/>
  <c r="B158" i="13"/>
  <c r="H159" i="13"/>
  <c r="F159" i="13"/>
  <c r="D159" i="13"/>
  <c r="B159" i="13"/>
  <c r="C159" i="13"/>
  <c r="G159" i="13"/>
  <c r="E159" i="13"/>
  <c r="G160" i="13"/>
  <c r="E160" i="13"/>
  <c r="C160" i="13"/>
  <c r="H160" i="13"/>
  <c r="B160" i="13"/>
  <c r="F160" i="13"/>
  <c r="D160" i="13"/>
  <c r="F161" i="13"/>
  <c r="D161" i="13"/>
  <c r="B161" i="13"/>
  <c r="G161" i="13"/>
  <c r="H161" i="13"/>
  <c r="E161" i="13"/>
  <c r="C161" i="13"/>
  <c r="E162" i="13"/>
  <c r="C162" i="13"/>
  <c r="H162" i="13"/>
  <c r="F162" i="13"/>
  <c r="G162" i="13"/>
  <c r="D162" i="13"/>
  <c r="B162" i="13"/>
  <c r="H163" i="13"/>
  <c r="F163" i="13"/>
  <c r="D163" i="13"/>
  <c r="B163" i="13"/>
  <c r="C163" i="13"/>
  <c r="G163" i="13"/>
  <c r="E163" i="13"/>
  <c r="G164" i="13"/>
  <c r="E164" i="13"/>
  <c r="C164" i="13"/>
  <c r="H164" i="13"/>
  <c r="B164" i="13"/>
  <c r="F164" i="13"/>
  <c r="D164" i="13"/>
  <c r="F165" i="13"/>
  <c r="D165" i="13"/>
  <c r="B165" i="13"/>
  <c r="G165" i="13"/>
  <c r="H165" i="13"/>
  <c r="E165" i="13"/>
  <c r="C165" i="13"/>
  <c r="E166" i="13"/>
  <c r="C166" i="13"/>
  <c r="H166" i="13"/>
  <c r="F166" i="13"/>
  <c r="G166" i="13"/>
  <c r="D166" i="13"/>
  <c r="B166" i="13"/>
  <c r="H167" i="13"/>
  <c r="F167" i="13"/>
  <c r="D167" i="13"/>
  <c r="B167" i="13"/>
  <c r="C167" i="13"/>
  <c r="G167" i="13"/>
  <c r="E167" i="13"/>
  <c r="G168" i="13"/>
  <c r="E168" i="13"/>
  <c r="C168" i="13"/>
  <c r="H168" i="13"/>
  <c r="B168" i="13"/>
  <c r="F168" i="13"/>
  <c r="D168" i="13"/>
  <c r="F169" i="13"/>
  <c r="D169" i="13"/>
  <c r="B169" i="13"/>
  <c r="G169" i="13"/>
  <c r="H169" i="13"/>
  <c r="E169" i="13"/>
  <c r="C169" i="13"/>
  <c r="E170" i="13"/>
  <c r="C170" i="13"/>
  <c r="H170" i="13"/>
  <c r="F170" i="13"/>
  <c r="G170" i="13"/>
  <c r="D170" i="13"/>
  <c r="B170" i="13"/>
  <c r="H171" i="13"/>
  <c r="F171" i="13"/>
  <c r="D171" i="13"/>
  <c r="B171" i="13"/>
  <c r="C171" i="13"/>
  <c r="G171" i="13"/>
  <c r="E171" i="13"/>
  <c r="G172" i="13"/>
  <c r="E172" i="13"/>
  <c r="C172" i="13"/>
  <c r="H172" i="13"/>
  <c r="B172" i="13"/>
  <c r="F172" i="13"/>
  <c r="D172" i="13"/>
  <c r="F173" i="13"/>
  <c r="D173" i="13"/>
  <c r="B173" i="13"/>
  <c r="G173" i="13"/>
  <c r="H173" i="13"/>
  <c r="E173" i="13"/>
  <c r="C173" i="13"/>
  <c r="E174" i="13"/>
  <c r="C174" i="13"/>
  <c r="H174" i="13"/>
  <c r="F174" i="13"/>
  <c r="G174" i="13"/>
  <c r="D174" i="13"/>
  <c r="B174" i="13"/>
  <c r="H175" i="13"/>
  <c r="F175" i="13"/>
  <c r="D175" i="13"/>
  <c r="B175" i="13"/>
  <c r="C175" i="13"/>
  <c r="G175" i="13"/>
  <c r="E175" i="13"/>
  <c r="G176" i="13"/>
  <c r="E176" i="13"/>
  <c r="C176" i="13"/>
  <c r="H176" i="13"/>
  <c r="F176" i="13"/>
  <c r="D176" i="13"/>
  <c r="B176" i="13"/>
  <c r="F177" i="13"/>
  <c r="D177" i="13"/>
  <c r="B177" i="13"/>
  <c r="G177" i="13"/>
  <c r="E177" i="13"/>
  <c r="C177" i="13"/>
  <c r="H177" i="13"/>
  <c r="E178" i="13"/>
  <c r="C178" i="13"/>
  <c r="H178" i="13"/>
  <c r="F178" i="13"/>
  <c r="G178" i="13"/>
  <c r="D178" i="13"/>
  <c r="B178" i="13"/>
  <c r="H179" i="13"/>
  <c r="F179" i="13"/>
  <c r="D179" i="13"/>
  <c r="B179" i="13"/>
  <c r="C179" i="13"/>
  <c r="G179" i="13"/>
  <c r="E179" i="13"/>
  <c r="G180" i="13"/>
  <c r="E180" i="13"/>
  <c r="C180" i="13"/>
  <c r="H180" i="13"/>
  <c r="F180" i="13"/>
  <c r="D180" i="13"/>
  <c r="B180" i="13"/>
  <c r="F181" i="13"/>
  <c r="D181" i="13"/>
  <c r="G181" i="13"/>
  <c r="H181" i="13"/>
  <c r="E181" i="13"/>
  <c r="B181" i="13"/>
  <c r="C181" i="13"/>
  <c r="H182" i="13"/>
  <c r="C182" i="13"/>
  <c r="D182" i="13"/>
  <c r="B182" i="13"/>
  <c r="E182" i="13"/>
  <c r="G182" i="13"/>
  <c r="F182" i="13"/>
  <c r="G183" i="13"/>
  <c r="E183" i="13"/>
  <c r="C183" i="13"/>
  <c r="B183" i="13"/>
  <c r="H183" i="13"/>
  <c r="F183" i="13"/>
  <c r="D183" i="13"/>
  <c r="F184" i="13"/>
  <c r="D184" i="13"/>
  <c r="B184" i="13"/>
  <c r="H184" i="13"/>
  <c r="G184" i="13"/>
  <c r="E184" i="13"/>
  <c r="C184" i="13"/>
  <c r="E185" i="13"/>
  <c r="B185" i="13"/>
  <c r="H185" i="13"/>
  <c r="G185" i="13"/>
  <c r="C185" i="13"/>
  <c r="F185" i="13"/>
  <c r="D185" i="13"/>
  <c r="H186" i="13"/>
  <c r="E186" i="13"/>
  <c r="D186" i="13"/>
  <c r="F186" i="13"/>
  <c r="G186" i="13"/>
  <c r="B186" i="13"/>
  <c r="C186" i="13"/>
  <c r="G187" i="13"/>
  <c r="H187" i="13"/>
  <c r="C187" i="13"/>
  <c r="D187" i="13"/>
  <c r="F187" i="13"/>
  <c r="E187" i="13"/>
  <c r="B187" i="13"/>
  <c r="F188" i="13"/>
  <c r="D188" i="13"/>
  <c r="B188" i="13"/>
  <c r="G188" i="13"/>
  <c r="E188" i="13"/>
  <c r="C188" i="13"/>
  <c r="H188" i="13"/>
  <c r="E189" i="13"/>
  <c r="H189" i="13"/>
  <c r="F189" i="13"/>
  <c r="G189" i="13"/>
  <c r="H190" i="13"/>
  <c r="F190" i="13"/>
  <c r="E190" i="13"/>
  <c r="G190" i="13"/>
  <c r="G191" i="13"/>
  <c r="E191" i="13"/>
  <c r="H191" i="13"/>
  <c r="F191" i="13"/>
  <c r="F192" i="13"/>
  <c r="G192" i="13"/>
  <c r="E192" i="13"/>
  <c r="H192" i="13"/>
  <c r="E193" i="13"/>
  <c r="H193" i="13"/>
  <c r="F193" i="13"/>
  <c r="G193" i="13"/>
  <c r="H194" i="13"/>
  <c r="F194" i="13"/>
  <c r="G194" i="13"/>
  <c r="E194" i="13"/>
  <c r="G195" i="13"/>
  <c r="E195" i="13"/>
  <c r="H195" i="13"/>
  <c r="F195" i="13"/>
  <c r="F196" i="13"/>
  <c r="G196" i="13"/>
  <c r="E196" i="13"/>
  <c r="H196" i="13"/>
  <c r="E197" i="13"/>
  <c r="H197" i="13"/>
  <c r="F197" i="13"/>
  <c r="G197" i="13"/>
  <c r="H198" i="13"/>
  <c r="F198" i="13"/>
  <c r="G198" i="13"/>
  <c r="E198" i="13"/>
  <c r="G199" i="13"/>
  <c r="E199" i="13"/>
  <c r="H199" i="13"/>
  <c r="F199" i="13"/>
  <c r="F200" i="13"/>
  <c r="G200" i="13"/>
  <c r="H200" i="13"/>
  <c r="E200" i="13"/>
  <c r="E201" i="13"/>
  <c r="H201" i="13"/>
  <c r="F201" i="13"/>
  <c r="G201" i="13"/>
  <c r="H202" i="13"/>
  <c r="F202" i="13"/>
  <c r="G202" i="13"/>
  <c r="E202" i="13"/>
  <c r="G203" i="13"/>
  <c r="E203" i="13"/>
  <c r="H203" i="13"/>
  <c r="F203" i="13"/>
  <c r="F204" i="13"/>
  <c r="G204" i="13"/>
  <c r="H204" i="13"/>
  <c r="E204" i="13"/>
  <c r="E205" i="13"/>
  <c r="H205" i="13"/>
  <c r="F205" i="13"/>
  <c r="G205" i="13"/>
  <c r="H206" i="13"/>
  <c r="F206" i="13"/>
  <c r="G206" i="13"/>
  <c r="E206" i="13"/>
  <c r="G207" i="13"/>
  <c r="E207" i="13"/>
  <c r="H207" i="13"/>
  <c r="F207" i="13"/>
  <c r="F208" i="13"/>
  <c r="G208" i="13"/>
  <c r="H208" i="13"/>
  <c r="E208" i="13"/>
  <c r="E209" i="13"/>
  <c r="H209" i="13"/>
  <c r="F209" i="13"/>
  <c r="G209" i="13"/>
  <c r="H210" i="13"/>
  <c r="F210" i="13"/>
  <c r="G210" i="13"/>
  <c r="E210" i="13"/>
  <c r="G211" i="13"/>
  <c r="E211" i="13"/>
  <c r="H211" i="13"/>
  <c r="F211" i="13"/>
  <c r="F212" i="13"/>
  <c r="G212" i="13"/>
  <c r="H212" i="13"/>
  <c r="E212" i="13"/>
  <c r="E213" i="13"/>
  <c r="H213" i="13"/>
  <c r="F213" i="13"/>
  <c r="G213" i="13"/>
  <c r="H214" i="13"/>
  <c r="F214" i="13"/>
  <c r="G214" i="13"/>
  <c r="E214" i="13"/>
  <c r="G215" i="13"/>
  <c r="E215" i="13"/>
  <c r="H215" i="13"/>
  <c r="F215" i="13"/>
  <c r="F216" i="13"/>
  <c r="G216" i="13"/>
  <c r="H216" i="13"/>
  <c r="E216" i="13"/>
  <c r="H217" i="13"/>
  <c r="G217" i="13"/>
  <c r="F217" i="13"/>
  <c r="E217" i="13"/>
  <c r="G218" i="13"/>
  <c r="F218" i="13"/>
  <c r="E218" i="13"/>
  <c r="H218" i="13"/>
  <c r="F219" i="13"/>
  <c r="G219" i="13"/>
  <c r="E219" i="13"/>
  <c r="H219" i="13"/>
  <c r="E220" i="13"/>
  <c r="H220" i="13"/>
  <c r="F220" i="13"/>
  <c r="G220" i="13"/>
  <c r="H221" i="13"/>
  <c r="F221" i="13"/>
  <c r="G221" i="13"/>
  <c r="E221" i="13"/>
  <c r="H222" i="13"/>
  <c r="F222" i="13"/>
  <c r="G222" i="13"/>
  <c r="E222" i="13"/>
  <c r="G223" i="13"/>
  <c r="E223" i="13"/>
  <c r="H223" i="13"/>
  <c r="F223" i="13"/>
  <c r="F224" i="13"/>
  <c r="G224" i="13"/>
  <c r="H224" i="13"/>
  <c r="E224" i="13"/>
  <c r="E225" i="13"/>
  <c r="H225" i="13"/>
  <c r="F225" i="13"/>
  <c r="G225" i="13"/>
  <c r="H226" i="13"/>
  <c r="F226" i="13"/>
  <c r="G226" i="13"/>
  <c r="E226" i="13"/>
  <c r="G227" i="13"/>
  <c r="E227" i="13"/>
  <c r="H227" i="13"/>
  <c r="F227" i="13"/>
  <c r="F228" i="13"/>
  <c r="G228" i="13"/>
  <c r="H228" i="13"/>
  <c r="E228" i="13"/>
  <c r="E229" i="13"/>
  <c r="H229" i="13"/>
  <c r="F229" i="13"/>
  <c r="G229" i="13"/>
  <c r="H230" i="13"/>
  <c r="F230" i="13"/>
  <c r="G230" i="13"/>
  <c r="E230" i="13"/>
  <c r="G231" i="13"/>
  <c r="E231" i="13"/>
  <c r="H231" i="13"/>
  <c r="F231" i="13"/>
  <c r="F232" i="13"/>
  <c r="G232" i="13"/>
  <c r="E232" i="13"/>
  <c r="H232" i="13"/>
  <c r="E233" i="13"/>
  <c r="H233" i="13"/>
  <c r="F233" i="13"/>
  <c r="G233" i="13"/>
  <c r="H234" i="13"/>
  <c r="F234" i="13"/>
  <c r="G234" i="13"/>
  <c r="E234" i="13"/>
  <c r="G235" i="13"/>
  <c r="E235" i="13"/>
  <c r="H235" i="13"/>
  <c r="F235" i="13"/>
  <c r="F236" i="13"/>
  <c r="G236" i="13"/>
  <c r="H236" i="13"/>
  <c r="E236" i="13"/>
  <c r="E237" i="13"/>
  <c r="H237" i="13"/>
  <c r="F237" i="13"/>
  <c r="G237" i="13"/>
  <c r="H238" i="13"/>
  <c r="F238" i="13"/>
  <c r="G238" i="13"/>
  <c r="E238" i="13"/>
  <c r="G239" i="13"/>
  <c r="E239" i="13"/>
  <c r="H239" i="13"/>
  <c r="F239" i="13"/>
  <c r="F240" i="13"/>
  <c r="G240" i="13"/>
  <c r="E240" i="13"/>
  <c r="H240" i="13"/>
  <c r="E241" i="13"/>
  <c r="H241" i="13"/>
  <c r="F241" i="13"/>
  <c r="G241" i="13"/>
  <c r="H242" i="13"/>
  <c r="F242" i="13"/>
  <c r="G242" i="13"/>
  <c r="E242" i="13"/>
  <c r="G243" i="13"/>
  <c r="E243" i="13"/>
  <c r="H243" i="13"/>
  <c r="F243" i="13"/>
  <c r="F244" i="13"/>
  <c r="G244" i="13"/>
  <c r="E244" i="13"/>
  <c r="H244" i="13"/>
  <c r="E245" i="13"/>
  <c r="H245" i="13"/>
  <c r="F245" i="13"/>
  <c r="G245" i="13"/>
  <c r="H246" i="13"/>
  <c r="F246" i="13"/>
  <c r="G246" i="13"/>
  <c r="E246" i="13"/>
  <c r="G247" i="13"/>
  <c r="E247" i="13"/>
  <c r="H247" i="13"/>
  <c r="F247" i="13"/>
  <c r="F248" i="13"/>
  <c r="G248" i="13"/>
  <c r="E248" i="13"/>
  <c r="H248" i="13"/>
  <c r="E249" i="13"/>
  <c r="H249" i="13"/>
  <c r="F249" i="13"/>
  <c r="G249" i="13"/>
  <c r="H250" i="13"/>
  <c r="F250" i="13"/>
  <c r="G250" i="13"/>
  <c r="E250" i="13"/>
  <c r="G251" i="13"/>
  <c r="E251" i="13"/>
  <c r="H251" i="13"/>
  <c r="F251" i="13"/>
  <c r="F252" i="13"/>
  <c r="G252" i="13"/>
  <c r="E252" i="13"/>
  <c r="H252" i="13"/>
  <c r="E253" i="13"/>
  <c r="H253" i="13"/>
  <c r="F253" i="13"/>
  <c r="G253" i="13"/>
  <c r="H254" i="13"/>
  <c r="F254" i="13"/>
  <c r="G254" i="13"/>
  <c r="E254" i="13"/>
  <c r="E5" i="13"/>
  <c r="H5" i="13"/>
  <c r="B5" i="13"/>
  <c r="C5" i="13"/>
  <c r="G5" i="13"/>
  <c r="D5" i="13"/>
  <c r="F5" i="13"/>
  <c r="E6" i="13"/>
  <c r="H6" i="13"/>
  <c r="F6" i="13"/>
  <c r="D6" i="13"/>
  <c r="G6" i="13"/>
  <c r="B6" i="13"/>
  <c r="C6" i="13"/>
  <c r="F7" i="13"/>
  <c r="D7" i="13"/>
  <c r="B7" i="13"/>
  <c r="G7" i="13"/>
  <c r="E7" i="13"/>
  <c r="C7" i="13"/>
  <c r="H7" i="13"/>
  <c r="E8" i="13"/>
  <c r="C8" i="13"/>
  <c r="G8" i="13"/>
  <c r="H8" i="13"/>
  <c r="F8" i="13"/>
  <c r="D8" i="13"/>
  <c r="B8" i="13"/>
  <c r="D9" i="13"/>
  <c r="F9" i="13"/>
  <c r="C9" i="13"/>
  <c r="H9" i="13"/>
  <c r="G9" i="13"/>
  <c r="B9" i="13"/>
  <c r="E9" i="13"/>
  <c r="F11" i="13"/>
  <c r="G10" i="13"/>
  <c r="E11" i="13"/>
  <c r="D11" i="13"/>
  <c r="B10" i="13"/>
  <c r="E10" i="13"/>
  <c r="C11" i="13"/>
  <c r="B11" i="13"/>
  <c r="F10" i="13"/>
  <c r="C10" i="13"/>
  <c r="H11" i="13"/>
  <c r="G11" i="13"/>
  <c r="D10" i="13"/>
  <c r="H10" i="13"/>
  <c r="B12" i="13"/>
  <c r="H12" i="13"/>
  <c r="E12" i="13"/>
  <c r="F12" i="13"/>
  <c r="C12" i="13"/>
  <c r="D12" i="13"/>
  <c r="G12" i="13"/>
  <c r="E13" i="13"/>
  <c r="D13" i="13"/>
  <c r="C13" i="13"/>
  <c r="B13" i="13"/>
  <c r="H13" i="13"/>
  <c r="G13" i="13"/>
  <c r="F13" i="13"/>
  <c r="G14" i="13"/>
  <c r="D14" i="13"/>
  <c r="F14" i="13"/>
  <c r="E14" i="13"/>
  <c r="B14" i="13"/>
  <c r="C14" i="13"/>
  <c r="H14" i="13"/>
  <c r="E16" i="13"/>
  <c r="G16" i="13"/>
  <c r="F15" i="13"/>
  <c r="E15" i="13"/>
  <c r="C16" i="13"/>
  <c r="H16" i="13"/>
  <c r="D15" i="13"/>
  <c r="C15" i="13"/>
  <c r="B16" i="13"/>
  <c r="H15" i="13"/>
  <c r="G15" i="13"/>
  <c r="D16" i="13"/>
  <c r="F16" i="13"/>
  <c r="B15" i="13"/>
  <c r="G18" i="13"/>
  <c r="F18" i="13"/>
  <c r="D17" i="13"/>
  <c r="H17" i="13"/>
  <c r="E18" i="13"/>
  <c r="D18" i="13"/>
  <c r="B17" i="13"/>
  <c r="F17" i="13"/>
  <c r="E17" i="13"/>
  <c r="C18" i="13"/>
  <c r="B18" i="13"/>
  <c r="G17" i="13"/>
  <c r="C17" i="13"/>
  <c r="H18" i="13"/>
  <c r="F19" i="13"/>
  <c r="E19" i="13"/>
  <c r="B19" i="13"/>
  <c r="H19" i="13"/>
  <c r="G19" i="13"/>
  <c r="D19" i="13"/>
  <c r="C19" i="13"/>
  <c r="C21" i="13"/>
  <c r="F21" i="13"/>
  <c r="F20" i="13"/>
  <c r="D20" i="13"/>
  <c r="D21" i="13"/>
  <c r="G21" i="13"/>
  <c r="G20" i="13"/>
  <c r="B20" i="13"/>
  <c r="H21" i="13"/>
  <c r="H20" i="13"/>
  <c r="C20" i="13"/>
  <c r="B21" i="13"/>
  <c r="E21" i="13"/>
  <c r="E20" i="13"/>
  <c r="F22" i="13"/>
  <c r="B22" i="13"/>
  <c r="E22" i="13"/>
  <c r="C22" i="13"/>
  <c r="D22" i="13"/>
  <c r="G22" i="13"/>
  <c r="H22" i="13"/>
  <c r="B23" i="13"/>
  <c r="D23" i="13"/>
  <c r="C23" i="13"/>
  <c r="H23" i="13"/>
  <c r="F23" i="13"/>
  <c r="E23" i="13"/>
  <c r="G23" i="13"/>
  <c r="G24" i="13"/>
  <c r="B24" i="13"/>
  <c r="C24" i="13"/>
  <c r="H24" i="13"/>
  <c r="D24" i="13"/>
  <c r="E24" i="13"/>
  <c r="F24" i="13"/>
  <c r="G25" i="13"/>
  <c r="F25" i="13"/>
  <c r="H25" i="13"/>
  <c r="C25" i="13"/>
  <c r="D25" i="13"/>
  <c r="E25" i="13"/>
  <c r="B25" i="13"/>
  <c r="F26" i="13"/>
  <c r="E26" i="13"/>
  <c r="H26" i="13"/>
  <c r="B26" i="13"/>
  <c r="G26" i="13"/>
  <c r="C26" i="13"/>
  <c r="D26" i="13"/>
  <c r="E27" i="13"/>
  <c r="C27" i="13"/>
  <c r="D27" i="13"/>
  <c r="F27" i="13"/>
  <c r="B27" i="13"/>
  <c r="H27" i="13"/>
  <c r="G27" i="13"/>
  <c r="D28" i="13"/>
  <c r="F28" i="13"/>
  <c r="B29" i="13"/>
  <c r="E29" i="13"/>
  <c r="H28" i="13"/>
  <c r="G28" i="13"/>
  <c r="H29" i="13"/>
  <c r="C29" i="13"/>
  <c r="C28" i="13"/>
  <c r="F29" i="13"/>
  <c r="G29" i="13"/>
  <c r="E28" i="13"/>
  <c r="B28" i="13"/>
  <c r="D29" i="13"/>
  <c r="E30" i="13"/>
  <c r="C30" i="13"/>
  <c r="H30" i="13"/>
  <c r="F30" i="13"/>
  <c r="D30" i="13"/>
  <c r="B30" i="13"/>
  <c r="G30" i="13"/>
  <c r="H31" i="13"/>
  <c r="F31" i="13"/>
  <c r="D31" i="13"/>
  <c r="B31" i="13"/>
  <c r="C31" i="13"/>
  <c r="G31" i="13"/>
  <c r="E31" i="13"/>
  <c r="H32" i="13"/>
  <c r="F32" i="13"/>
  <c r="C32" i="13"/>
  <c r="D32" i="13"/>
  <c r="B32" i="13"/>
  <c r="G32" i="13"/>
  <c r="E32" i="13"/>
  <c r="G33" i="13"/>
  <c r="E33" i="13"/>
  <c r="C33" i="13"/>
  <c r="H33" i="13"/>
  <c r="B33" i="13"/>
  <c r="F33" i="13"/>
  <c r="D33" i="13"/>
  <c r="F34" i="13"/>
  <c r="D34" i="13"/>
  <c r="B34" i="13"/>
  <c r="G34" i="13"/>
  <c r="E34" i="13"/>
  <c r="C34" i="13"/>
  <c r="H34" i="13"/>
  <c r="E35" i="13"/>
  <c r="C35" i="13"/>
  <c r="H35" i="13"/>
  <c r="F35" i="13"/>
  <c r="D35" i="13"/>
  <c r="B35" i="13"/>
  <c r="G35" i="13"/>
  <c r="H36" i="13"/>
  <c r="F36" i="13"/>
  <c r="D36" i="13"/>
  <c r="B36" i="13"/>
  <c r="G36" i="13"/>
  <c r="E36" i="13"/>
  <c r="C36" i="13"/>
  <c r="G37" i="13"/>
  <c r="E37" i="13"/>
  <c r="C37" i="13"/>
  <c r="H37" i="13"/>
  <c r="B37" i="13"/>
  <c r="F37" i="13"/>
  <c r="D37" i="13"/>
  <c r="F38" i="13"/>
  <c r="D38" i="13"/>
  <c r="B38" i="13"/>
  <c r="G38" i="13"/>
  <c r="E38" i="13"/>
  <c r="C38" i="13"/>
  <c r="H38" i="13"/>
  <c r="E39" i="13"/>
  <c r="C39" i="13"/>
  <c r="H39" i="13"/>
  <c r="F39" i="13"/>
  <c r="D39" i="13"/>
  <c r="B39" i="13"/>
  <c r="G39" i="13"/>
  <c r="H40" i="13"/>
  <c r="F40" i="13"/>
  <c r="D40" i="13"/>
  <c r="B40" i="13"/>
  <c r="C40" i="13"/>
  <c r="G40" i="13"/>
  <c r="E40" i="13"/>
  <c r="G41" i="13"/>
  <c r="E41" i="13"/>
  <c r="C41" i="13"/>
  <c r="H41" i="13"/>
  <c r="F41" i="13"/>
  <c r="D41" i="13"/>
  <c r="B41" i="13"/>
  <c r="F42" i="13"/>
  <c r="D42" i="13"/>
  <c r="B42" i="13"/>
  <c r="G42" i="13"/>
  <c r="E42" i="13"/>
  <c r="C42" i="13"/>
  <c r="H42" i="13"/>
  <c r="E43" i="13"/>
  <c r="C43" i="13"/>
  <c r="H43" i="13"/>
  <c r="F43" i="13"/>
  <c r="G43" i="13"/>
  <c r="D43" i="13"/>
  <c r="B43" i="13"/>
  <c r="H44" i="13"/>
  <c r="F44" i="13"/>
  <c r="D44" i="13"/>
  <c r="B44" i="13"/>
  <c r="C44" i="13"/>
  <c r="G44" i="13"/>
  <c r="E44" i="13"/>
  <c r="G45" i="13"/>
  <c r="E45" i="13"/>
  <c r="C45" i="13"/>
  <c r="H45" i="13"/>
  <c r="B45" i="13"/>
  <c r="F45" i="13"/>
  <c r="D45" i="13"/>
  <c r="F46" i="13"/>
  <c r="D46" i="13"/>
  <c r="B46" i="13"/>
  <c r="G46" i="13"/>
  <c r="E46" i="13"/>
  <c r="C46" i="13"/>
  <c r="H46" i="13"/>
  <c r="E47" i="13"/>
  <c r="C47" i="13"/>
  <c r="H47" i="13"/>
  <c r="F47" i="13"/>
  <c r="G47" i="13"/>
  <c r="D47" i="13"/>
  <c r="B47" i="13"/>
  <c r="H48" i="13"/>
  <c r="F48" i="13"/>
  <c r="D48" i="13"/>
  <c r="B48" i="13"/>
  <c r="G48" i="13"/>
  <c r="E48" i="13"/>
  <c r="C48" i="13"/>
  <c r="G49" i="13"/>
  <c r="E49" i="13"/>
  <c r="C49" i="13"/>
  <c r="H49" i="13"/>
  <c r="B49" i="13"/>
  <c r="F49" i="13"/>
  <c r="D49" i="13"/>
  <c r="F50" i="13"/>
  <c r="D50" i="13"/>
  <c r="B50" i="13"/>
  <c r="G50" i="13"/>
  <c r="H50" i="13"/>
  <c r="E50" i="13"/>
  <c r="C50" i="13"/>
  <c r="E51" i="13"/>
  <c r="C51" i="13"/>
  <c r="H51" i="13"/>
  <c r="F51" i="13"/>
  <c r="D51" i="13"/>
  <c r="B51" i="13"/>
  <c r="G51" i="13"/>
  <c r="H52" i="13"/>
  <c r="F52" i="13"/>
  <c r="D52" i="13"/>
  <c r="B52" i="13"/>
  <c r="C52" i="13"/>
  <c r="G52" i="13"/>
  <c r="E52" i="13"/>
  <c r="G53" i="13"/>
  <c r="E53" i="13"/>
  <c r="C53" i="13"/>
  <c r="H53" i="13"/>
  <c r="F53" i="13"/>
  <c r="D53" i="13"/>
  <c r="B53" i="13"/>
  <c r="F54" i="13"/>
  <c r="D54" i="13"/>
  <c r="B54" i="13"/>
  <c r="G54" i="13"/>
  <c r="E54" i="13"/>
  <c r="C54" i="13"/>
  <c r="H54" i="13"/>
  <c r="E55" i="13"/>
  <c r="C55" i="13"/>
  <c r="H55" i="13"/>
  <c r="F55" i="13"/>
  <c r="G55" i="13"/>
  <c r="D55" i="13"/>
  <c r="B55" i="13"/>
  <c r="H56" i="13"/>
  <c r="F56" i="13"/>
  <c r="G56" i="13"/>
  <c r="E56" i="13"/>
  <c r="D56" i="13"/>
  <c r="B56" i="13"/>
  <c r="C56" i="13"/>
  <c r="G57" i="13"/>
  <c r="E57" i="13"/>
  <c r="B57" i="13"/>
  <c r="C57" i="13"/>
  <c r="H57" i="13"/>
  <c r="F57" i="13"/>
  <c r="D57" i="13"/>
  <c r="F58" i="13"/>
  <c r="D58" i="13"/>
  <c r="H58" i="13"/>
  <c r="B58" i="13"/>
  <c r="G58" i="13"/>
  <c r="E58" i="13"/>
  <c r="C58" i="13"/>
  <c r="E59" i="13"/>
  <c r="C59" i="13"/>
  <c r="H59" i="13"/>
  <c r="F59" i="13"/>
  <c r="G59" i="13"/>
  <c r="D59" i="13"/>
  <c r="B59" i="13"/>
  <c r="H60" i="13"/>
  <c r="F60" i="13"/>
  <c r="C60" i="13"/>
  <c r="D60" i="13"/>
  <c r="B60" i="13"/>
  <c r="G60" i="13"/>
  <c r="E60" i="13"/>
  <c r="G61" i="13"/>
  <c r="E61" i="13"/>
  <c r="F61" i="13"/>
  <c r="D61" i="13"/>
  <c r="C61" i="13"/>
  <c r="H61" i="13"/>
  <c r="B61" i="13"/>
  <c r="F62" i="13"/>
  <c r="D62" i="13"/>
  <c r="H62" i="13"/>
  <c r="B62" i="13"/>
  <c r="G62" i="13"/>
  <c r="E62" i="13"/>
  <c r="C62" i="13"/>
  <c r="E63" i="13"/>
  <c r="C63" i="13"/>
  <c r="F63" i="13"/>
  <c r="H63" i="13"/>
  <c r="D63" i="13"/>
  <c r="B63" i="13"/>
  <c r="G63" i="13"/>
  <c r="H64" i="13"/>
  <c r="F64" i="13"/>
  <c r="B64" i="13"/>
  <c r="D64" i="13"/>
  <c r="E64" i="13"/>
  <c r="G64" i="13"/>
  <c r="C64" i="13"/>
  <c r="G65" i="13"/>
  <c r="E65" i="13"/>
  <c r="C65" i="13"/>
  <c r="H65" i="13"/>
  <c r="F65" i="13"/>
  <c r="D65" i="13"/>
  <c r="B65" i="13"/>
  <c r="F66" i="13"/>
  <c r="D66" i="13"/>
  <c r="H66" i="13"/>
  <c r="B66" i="13"/>
  <c r="G66" i="13"/>
  <c r="E66" i="13"/>
  <c r="C66" i="13"/>
  <c r="E67" i="13"/>
  <c r="C67" i="13"/>
  <c r="H67" i="13"/>
  <c r="F67" i="13"/>
  <c r="G67" i="13"/>
  <c r="D67" i="13"/>
  <c r="B67" i="13"/>
  <c r="H68" i="13"/>
  <c r="F68" i="13"/>
  <c r="D68" i="13"/>
  <c r="B68" i="13"/>
  <c r="C68" i="13"/>
  <c r="G68" i="13"/>
  <c r="E68" i="13"/>
  <c r="G69" i="13"/>
  <c r="E69" i="13"/>
  <c r="C69" i="13"/>
  <c r="H69" i="13"/>
  <c r="B69" i="13"/>
  <c r="F69" i="13"/>
  <c r="D69" i="13"/>
  <c r="F70" i="13"/>
  <c r="D70" i="13"/>
  <c r="B70" i="13"/>
  <c r="G70" i="13"/>
  <c r="H70" i="13"/>
  <c r="E70" i="13"/>
  <c r="C70" i="13"/>
  <c r="E71" i="13"/>
  <c r="C71" i="13"/>
  <c r="H71" i="13"/>
  <c r="F71" i="13"/>
  <c r="G71" i="13"/>
  <c r="D71" i="13"/>
  <c r="B71" i="13"/>
  <c r="H72" i="13"/>
  <c r="F72" i="13"/>
  <c r="D72" i="13"/>
  <c r="B72" i="13"/>
  <c r="G72" i="13"/>
  <c r="E72" i="13"/>
  <c r="C72" i="13"/>
  <c r="G73" i="13"/>
  <c r="E73" i="13"/>
  <c r="C73" i="13"/>
  <c r="H73" i="13"/>
  <c r="B73" i="13"/>
  <c r="F73" i="13"/>
  <c r="D73" i="13"/>
  <c r="F74" i="13"/>
  <c r="D74" i="13"/>
  <c r="B74" i="13"/>
  <c r="G74" i="13"/>
  <c r="H74" i="13"/>
  <c r="E74" i="13"/>
  <c r="C74" i="13"/>
  <c r="E75" i="13"/>
  <c r="C75" i="13"/>
  <c r="H75" i="13"/>
  <c r="F75" i="13"/>
  <c r="G75" i="13"/>
  <c r="D75" i="13"/>
  <c r="B75" i="13"/>
  <c r="H76" i="13"/>
  <c r="F76" i="13"/>
  <c r="D76" i="13"/>
  <c r="B76" i="13"/>
  <c r="C76" i="13"/>
  <c r="G76" i="13"/>
  <c r="E76" i="13"/>
  <c r="G77" i="13"/>
  <c r="E77" i="13"/>
  <c r="C77" i="13"/>
  <c r="B77" i="13"/>
  <c r="H77" i="13"/>
  <c r="F77" i="13"/>
  <c r="D77" i="13"/>
  <c r="F78" i="13"/>
  <c r="D78" i="13"/>
  <c r="B78" i="13"/>
  <c r="G78" i="13"/>
  <c r="H78" i="13"/>
  <c r="E78" i="13"/>
  <c r="C78" i="13"/>
  <c r="E79" i="13"/>
  <c r="C79" i="13"/>
  <c r="H79" i="13"/>
  <c r="F79" i="13"/>
  <c r="G79" i="13"/>
  <c r="D79" i="13"/>
  <c r="B79" i="13"/>
  <c r="H80" i="13"/>
  <c r="F80" i="13"/>
  <c r="D80" i="13"/>
  <c r="B80" i="13"/>
  <c r="C80" i="13"/>
  <c r="G80" i="13"/>
  <c r="E80" i="13"/>
  <c r="G81" i="13"/>
  <c r="E81" i="13"/>
  <c r="C81" i="13"/>
  <c r="H81" i="13"/>
  <c r="B81" i="13"/>
  <c r="F81" i="13"/>
  <c r="D81" i="13"/>
  <c r="F82" i="13"/>
  <c r="D82" i="13"/>
  <c r="B82" i="13"/>
  <c r="G82" i="13"/>
  <c r="H82" i="13"/>
  <c r="E82" i="13"/>
  <c r="C82" i="13"/>
  <c r="E83" i="13"/>
  <c r="C83" i="13"/>
  <c r="H83" i="13"/>
  <c r="F83" i="13"/>
  <c r="G83" i="13"/>
  <c r="D83" i="13"/>
  <c r="B83" i="13"/>
  <c r="H84" i="13"/>
  <c r="F84" i="13"/>
  <c r="D84" i="13"/>
  <c r="B84" i="13"/>
  <c r="C84" i="13"/>
  <c r="G84" i="13"/>
  <c r="E84" i="13"/>
  <c r="G85" i="13"/>
  <c r="E85" i="13"/>
  <c r="C85" i="13"/>
  <c r="H85" i="13"/>
  <c r="B85" i="13"/>
  <c r="F85" i="13"/>
  <c r="D85" i="13"/>
  <c r="F86" i="13"/>
  <c r="D86" i="13"/>
  <c r="B86" i="13"/>
  <c r="G86" i="13"/>
  <c r="E86" i="13"/>
  <c r="C86" i="13"/>
  <c r="H86" i="13"/>
  <c r="E87" i="13"/>
  <c r="C87" i="13"/>
  <c r="H87" i="13"/>
  <c r="F87" i="13"/>
  <c r="D87" i="13"/>
  <c r="B87" i="13"/>
  <c r="G87" i="13"/>
  <c r="H88" i="13"/>
  <c r="F88" i="13"/>
  <c r="D88" i="13"/>
  <c r="B88" i="13"/>
  <c r="C88" i="13"/>
  <c r="G88" i="13"/>
  <c r="E88" i="13"/>
  <c r="G89" i="13"/>
  <c r="E89" i="13"/>
  <c r="C89" i="13"/>
  <c r="H89" i="13"/>
  <c r="F89" i="13"/>
  <c r="D89" i="13"/>
  <c r="B89" i="13"/>
  <c r="F90" i="13"/>
  <c r="D90" i="13"/>
  <c r="B90" i="13"/>
  <c r="G90" i="13"/>
  <c r="H90" i="13"/>
  <c r="E90" i="13"/>
  <c r="C90" i="13"/>
  <c r="E91" i="13"/>
  <c r="C91" i="13"/>
  <c r="H91" i="13"/>
  <c r="F91" i="13"/>
  <c r="D91" i="13"/>
  <c r="B91" i="13"/>
  <c r="G91" i="13"/>
  <c r="H92" i="13"/>
  <c r="F92" i="13"/>
  <c r="D92" i="13"/>
  <c r="B92" i="13"/>
  <c r="G92" i="13"/>
  <c r="E92" i="13"/>
  <c r="C92" i="13"/>
  <c r="G93" i="13"/>
  <c r="E93" i="13"/>
  <c r="C93" i="13"/>
  <c r="H93" i="13"/>
  <c r="B93" i="13"/>
  <c r="F93" i="13"/>
  <c r="D93" i="13"/>
  <c r="F94" i="13"/>
  <c r="D94" i="13"/>
  <c r="B94" i="13"/>
  <c r="G94" i="13"/>
  <c r="E94" i="13"/>
  <c r="C94" i="13"/>
  <c r="H94" i="13"/>
  <c r="E95" i="13"/>
  <c r="C95" i="13"/>
  <c r="H95" i="13"/>
  <c r="F95" i="13"/>
  <c r="G95" i="13"/>
  <c r="D95" i="13"/>
  <c r="B95" i="13"/>
  <c r="D10" i="17"/>
  <c r="G10" i="17"/>
  <c r="C10" i="17"/>
  <c r="F10" i="17"/>
  <c r="I10" i="17"/>
  <c r="E10" i="17"/>
  <c r="H10" i="17"/>
  <c r="F261" i="13" l="1"/>
  <c r="H261" i="13"/>
  <c r="G261" i="13"/>
  <c r="C261" i="13"/>
  <c r="E261" i="13"/>
  <c r="B261" i="13"/>
  <c r="D261" i="13"/>
  <c r="A262" i="13" a="1"/>
  <c r="A262" i="13" s="1"/>
  <c r="C260" i="14"/>
  <c r="E260" i="14"/>
  <c r="G260" i="14"/>
  <c r="B260" i="14"/>
  <c r="H260" i="14"/>
  <c r="D260" i="14"/>
  <c r="F260" i="14"/>
  <c r="A261" i="14" a="1"/>
  <c r="A261" i="14" s="1"/>
  <c r="F17" i="17"/>
  <c r="F18" i="17"/>
  <c r="H17" i="17"/>
  <c r="H18" i="17"/>
  <c r="C18" i="17"/>
  <c r="C17" i="17"/>
  <c r="E17" i="17"/>
  <c r="E18" i="17"/>
  <c r="G18" i="17"/>
  <c r="G17" i="17"/>
  <c r="I17" i="17"/>
  <c r="I18" i="17"/>
  <c r="D17" i="17"/>
  <c r="D18" i="17"/>
  <c r="B262" i="13" l="1"/>
  <c r="D262" i="13"/>
  <c r="F262" i="13"/>
  <c r="H262" i="13"/>
  <c r="C262" i="13"/>
  <c r="E262" i="13"/>
  <c r="G262" i="13"/>
  <c r="A263" i="13" a="1"/>
  <c r="A263" i="13" s="1"/>
  <c r="B261" i="14"/>
  <c r="D261" i="14"/>
  <c r="F261" i="14"/>
  <c r="H261" i="14"/>
  <c r="C261" i="14"/>
  <c r="E261" i="14"/>
  <c r="G261" i="14"/>
  <c r="A262" i="14" a="1"/>
  <c r="A262" i="14" s="1"/>
  <c r="C21" i="17"/>
  <c r="C22" i="17"/>
  <c r="D263" i="13" l="1"/>
  <c r="F263" i="13"/>
  <c r="H263" i="13"/>
  <c r="C263" i="13"/>
  <c r="E263" i="13"/>
  <c r="G263" i="13"/>
  <c r="B263" i="13"/>
  <c r="A264" i="13" a="1"/>
  <c r="A264" i="13" s="1"/>
  <c r="E262" i="14"/>
  <c r="G262" i="14"/>
  <c r="F262" i="14"/>
  <c r="H262" i="14"/>
  <c r="B262" i="14"/>
  <c r="D262" i="14"/>
  <c r="C262" i="14"/>
  <c r="A263" i="14" a="1"/>
  <c r="A263" i="14" s="1"/>
  <c r="A265" i="13" l="1" a="1"/>
  <c r="A265" i="13" s="1"/>
  <c r="G264" i="13"/>
  <c r="B264" i="13"/>
  <c r="D264" i="13"/>
  <c r="F264" i="13"/>
  <c r="H264" i="13"/>
  <c r="C264" i="13"/>
  <c r="E264" i="13"/>
  <c r="D263" i="14"/>
  <c r="F263" i="14"/>
  <c r="H263" i="14"/>
  <c r="C263" i="14"/>
  <c r="E263" i="14"/>
  <c r="G263" i="14"/>
  <c r="B263" i="14"/>
  <c r="A264" i="14" a="1"/>
  <c r="A264" i="14" s="1"/>
  <c r="C264" i="14" l="1"/>
  <c r="E264" i="14"/>
  <c r="G264" i="14"/>
  <c r="B264" i="14"/>
  <c r="D264" i="14"/>
  <c r="F264" i="14"/>
  <c r="H264" i="14"/>
  <c r="A265" i="14" a="1"/>
  <c r="A265" i="14" s="1"/>
  <c r="F265" i="13"/>
  <c r="H265" i="13"/>
  <c r="C265" i="13"/>
  <c r="E265" i="13"/>
  <c r="G265" i="13"/>
  <c r="B265" i="13"/>
  <c r="D265" i="13"/>
  <c r="A266" i="13" a="1"/>
  <c r="A266" i="13" s="1"/>
  <c r="B265" i="14" l="1"/>
  <c r="D265" i="14"/>
  <c r="F265" i="14"/>
  <c r="H265" i="14"/>
  <c r="C265" i="14"/>
  <c r="E265" i="14"/>
  <c r="G265" i="14"/>
  <c r="A266" i="14" a="1"/>
  <c r="A266" i="14" s="1"/>
  <c r="E266" i="13"/>
  <c r="G266" i="13"/>
  <c r="B266" i="13"/>
  <c r="D266" i="13"/>
  <c r="C266" i="13"/>
  <c r="F266" i="13"/>
  <c r="H266" i="13"/>
  <c r="A267" i="13" a="1"/>
  <c r="A267" i="13" s="1"/>
  <c r="E266" i="14" l="1"/>
  <c r="G266" i="14"/>
  <c r="B266" i="14"/>
  <c r="D266" i="14"/>
  <c r="F266" i="14"/>
  <c r="H266" i="14"/>
  <c r="C266" i="14"/>
  <c r="A267" i="14" a="1"/>
  <c r="A267" i="14" s="1"/>
  <c r="H267" i="13"/>
  <c r="C267" i="13"/>
  <c r="E267" i="13"/>
  <c r="G267" i="13"/>
  <c r="B267" i="13"/>
  <c r="D267" i="13"/>
  <c r="F267" i="13"/>
  <c r="A268" i="13" a="1"/>
  <c r="A268" i="13" s="1"/>
  <c r="D267" i="14" l="1"/>
  <c r="F267" i="14"/>
  <c r="H267" i="14"/>
  <c r="C267" i="14"/>
  <c r="E267" i="14"/>
  <c r="G267" i="14"/>
  <c r="B267" i="14"/>
  <c r="A268" i="14" a="1"/>
  <c r="A268" i="14" s="1"/>
  <c r="C268" i="13"/>
  <c r="E268" i="13"/>
  <c r="H268" i="13"/>
  <c r="G268" i="13"/>
  <c r="B268" i="13"/>
  <c r="D268" i="13"/>
  <c r="F268" i="13"/>
  <c r="A269" i="13" a="1"/>
  <c r="A269" i="13" s="1"/>
  <c r="C268" i="14" l="1"/>
  <c r="E268" i="14"/>
  <c r="G268" i="14"/>
  <c r="B268" i="14"/>
  <c r="D268" i="14"/>
  <c r="F268" i="14"/>
  <c r="H268" i="14"/>
  <c r="A269" i="14" a="1"/>
  <c r="A269" i="14" s="1"/>
  <c r="F269" i="13"/>
  <c r="H269" i="13"/>
  <c r="C269" i="13"/>
  <c r="E269" i="13"/>
  <c r="G269" i="13"/>
  <c r="B269" i="13"/>
  <c r="D269" i="13"/>
  <c r="A270" i="13" a="1"/>
  <c r="A270" i="13" s="1"/>
  <c r="B269" i="14" l="1"/>
  <c r="D269" i="14"/>
  <c r="F269" i="14"/>
  <c r="H269" i="14"/>
  <c r="C269" i="14"/>
  <c r="E269" i="14"/>
  <c r="G269" i="14"/>
  <c r="A270" i="14" a="1"/>
  <c r="A270" i="14" s="1"/>
  <c r="B270" i="13"/>
  <c r="D270" i="13"/>
  <c r="F270" i="13"/>
  <c r="H270" i="13"/>
  <c r="C270" i="13"/>
  <c r="E270" i="13"/>
  <c r="G270" i="13"/>
  <c r="A271" i="13" a="1"/>
  <c r="A271" i="13" s="1"/>
  <c r="B270" i="14" l="1"/>
  <c r="D270" i="14"/>
  <c r="F270" i="14"/>
  <c r="H270" i="14"/>
  <c r="C270" i="14"/>
  <c r="E270" i="14"/>
  <c r="G270" i="14"/>
  <c r="A271" i="14" a="1"/>
  <c r="A271" i="14" s="1"/>
  <c r="D271" i="13"/>
  <c r="F271" i="13"/>
  <c r="H271" i="13"/>
  <c r="C271" i="13"/>
  <c r="B271" i="13"/>
  <c r="E271" i="13"/>
  <c r="G271" i="13"/>
  <c r="A272" i="13" a="1"/>
  <c r="A272" i="13" s="1"/>
  <c r="B271" i="14" l="1"/>
  <c r="D271" i="14"/>
  <c r="F271" i="14"/>
  <c r="H271" i="14"/>
  <c r="C271" i="14"/>
  <c r="E271" i="14"/>
  <c r="G271" i="14"/>
  <c r="A272" i="14" a="1"/>
  <c r="A272" i="14" s="1"/>
  <c r="C272" i="13"/>
  <c r="E272" i="13"/>
  <c r="G272" i="13"/>
  <c r="B272" i="13"/>
  <c r="D272" i="13"/>
  <c r="F272" i="13"/>
  <c r="H272" i="13"/>
  <c r="A273" i="13" a="1"/>
  <c r="A273" i="13" s="1"/>
  <c r="C272" i="14" l="1"/>
  <c r="E272" i="14"/>
  <c r="G272" i="14"/>
  <c r="B272" i="14"/>
  <c r="D272" i="14"/>
  <c r="F272" i="14"/>
  <c r="H272" i="14"/>
  <c r="A273" i="14" a="1"/>
  <c r="A273" i="14" s="1"/>
  <c r="G273" i="13"/>
  <c r="C273" i="13"/>
  <c r="E273" i="13"/>
  <c r="B273" i="13"/>
  <c r="D273" i="13"/>
  <c r="F273" i="13"/>
  <c r="H273" i="13"/>
  <c r="A274" i="13" a="1"/>
  <c r="A274" i="13" s="1"/>
  <c r="F273" i="14" l="1"/>
  <c r="H273" i="14"/>
  <c r="C273" i="14"/>
  <c r="E273" i="14"/>
  <c r="G273" i="14"/>
  <c r="B273" i="14"/>
  <c r="D273" i="14"/>
  <c r="A274" i="14" a="1"/>
  <c r="A274" i="14" s="1"/>
  <c r="E274" i="13"/>
  <c r="G274" i="13"/>
  <c r="B274" i="13"/>
  <c r="D274" i="13"/>
  <c r="F274" i="13"/>
  <c r="H274" i="13"/>
  <c r="C274" i="13"/>
  <c r="A275" i="13" a="1"/>
  <c r="A275" i="13" s="1"/>
  <c r="C274" i="14" l="1"/>
  <c r="E274" i="14"/>
  <c r="G274" i="14"/>
  <c r="B274" i="14"/>
  <c r="D274" i="14"/>
  <c r="F274" i="14"/>
  <c r="H274" i="14"/>
  <c r="A275" i="14" a="1"/>
  <c r="A275" i="14" s="1"/>
  <c r="D275" i="13"/>
  <c r="F275" i="13"/>
  <c r="H275" i="13"/>
  <c r="C275" i="13"/>
  <c r="B275" i="13"/>
  <c r="E275" i="13"/>
  <c r="G275" i="13"/>
  <c r="A276" i="13" a="1"/>
  <c r="A276" i="13" s="1"/>
  <c r="D275" i="14" l="1"/>
  <c r="F275" i="14"/>
  <c r="H275" i="14"/>
  <c r="C275" i="14"/>
  <c r="E275" i="14"/>
  <c r="G275" i="14"/>
  <c r="B275" i="14"/>
  <c r="A276" i="14" a="1"/>
  <c r="A276" i="14" s="1"/>
  <c r="D276" i="13"/>
  <c r="F276" i="13"/>
  <c r="C276" i="13"/>
  <c r="E276" i="13"/>
  <c r="G276" i="13"/>
  <c r="B276" i="13"/>
  <c r="H276" i="13"/>
  <c r="A277" i="13" a="1"/>
  <c r="A277" i="13" s="1"/>
  <c r="D276" i="14" l="1"/>
  <c r="F276" i="14"/>
  <c r="C276" i="14"/>
  <c r="E276" i="14"/>
  <c r="G276" i="14"/>
  <c r="B276" i="14"/>
  <c r="H276" i="14"/>
  <c r="A277" i="14" a="1"/>
  <c r="A277" i="14" s="1"/>
  <c r="B277" i="13"/>
  <c r="D277" i="13"/>
  <c r="F277" i="13"/>
  <c r="H277" i="13"/>
  <c r="G277" i="13"/>
  <c r="C277" i="13"/>
  <c r="E277" i="13"/>
  <c r="A278" i="13" a="1"/>
  <c r="A278" i="13" s="1"/>
  <c r="B277" i="14" l="1"/>
  <c r="D277" i="14"/>
  <c r="F277" i="14"/>
  <c r="H277" i="14"/>
  <c r="C277" i="14"/>
  <c r="E277" i="14"/>
  <c r="G277" i="14"/>
  <c r="A278" i="14" a="1"/>
  <c r="A278" i="14" s="1"/>
  <c r="A279" i="13" a="1"/>
  <c r="A279" i="13" s="1"/>
  <c r="E278" i="13"/>
  <c r="G278" i="13"/>
  <c r="B278" i="13"/>
  <c r="D278" i="13"/>
  <c r="C278" i="13"/>
  <c r="F278" i="13"/>
  <c r="H278" i="13"/>
  <c r="E278" i="14" l="1"/>
  <c r="G278" i="14"/>
  <c r="B278" i="14"/>
  <c r="D278" i="14"/>
  <c r="F278" i="14"/>
  <c r="H278" i="14"/>
  <c r="C278" i="14"/>
  <c r="A279" i="14" a="1"/>
  <c r="A279" i="14" s="1"/>
  <c r="E279" i="13"/>
  <c r="C279" i="13"/>
  <c r="D279" i="13"/>
  <c r="B279" i="13"/>
  <c r="H279" i="13"/>
  <c r="F279" i="13"/>
  <c r="G279" i="13"/>
  <c r="A280" i="13" a="1"/>
  <c r="A280" i="13" s="1"/>
  <c r="E279" i="14" l="1"/>
  <c r="G279" i="14"/>
  <c r="B279" i="14"/>
  <c r="D279" i="14"/>
  <c r="F279" i="14"/>
  <c r="H279" i="14"/>
  <c r="C279" i="14"/>
  <c r="A280" i="14" a="1"/>
  <c r="A280" i="14" s="1"/>
  <c r="C280" i="13"/>
  <c r="E280" i="13"/>
  <c r="G280" i="13"/>
  <c r="B280" i="13"/>
  <c r="D280" i="13"/>
  <c r="F280" i="13"/>
  <c r="H280" i="13"/>
  <c r="A281" i="13" a="1"/>
  <c r="A281" i="13" s="1"/>
  <c r="H280" i="14" l="1"/>
  <c r="C280" i="14"/>
  <c r="E280" i="14"/>
  <c r="G280" i="14"/>
  <c r="B280" i="14"/>
  <c r="D280" i="14"/>
  <c r="F280" i="14"/>
  <c r="A281" i="14" a="1"/>
  <c r="A281" i="14" s="1"/>
  <c r="C281" i="13"/>
  <c r="E281" i="13"/>
  <c r="G281" i="13"/>
  <c r="F281" i="13"/>
  <c r="H281" i="13"/>
  <c r="B281" i="13"/>
  <c r="D281" i="13"/>
  <c r="A282" i="13" a="1"/>
  <c r="A282" i="13" s="1"/>
  <c r="B281" i="14" l="1"/>
  <c r="D281" i="14"/>
  <c r="F281" i="14"/>
  <c r="H281" i="14"/>
  <c r="C281" i="14"/>
  <c r="E281" i="14"/>
  <c r="G281" i="14"/>
  <c r="A282" i="14" a="1"/>
  <c r="A282" i="14" s="1"/>
  <c r="B282" i="13"/>
  <c r="D282" i="13"/>
  <c r="H282" i="13"/>
  <c r="C282" i="13"/>
  <c r="F282" i="13"/>
  <c r="E282" i="13"/>
  <c r="G282" i="13"/>
  <c r="A283" i="13" a="1"/>
  <c r="A283" i="13" s="1"/>
  <c r="E282" i="14" l="1"/>
  <c r="G282" i="14"/>
  <c r="B282" i="14"/>
  <c r="D282" i="14"/>
  <c r="F282" i="14"/>
  <c r="H282" i="14"/>
  <c r="C282" i="14"/>
  <c r="A283" i="14" a="1"/>
  <c r="A283" i="14" s="1"/>
  <c r="H283" i="13"/>
  <c r="C283" i="13"/>
  <c r="E283" i="13"/>
  <c r="G283" i="13"/>
  <c r="B283" i="13"/>
  <c r="D283" i="13"/>
  <c r="F283" i="13"/>
  <c r="A284" i="13" a="1"/>
  <c r="A284" i="13" s="1"/>
  <c r="H283" i="14" l="1"/>
  <c r="C283" i="14"/>
  <c r="E283" i="14"/>
  <c r="G283" i="14"/>
  <c r="B283" i="14"/>
  <c r="D283" i="14"/>
  <c r="F283" i="14"/>
  <c r="A284" i="14" a="1"/>
  <c r="A284" i="14" s="1"/>
  <c r="G284" i="13"/>
  <c r="B284" i="13"/>
  <c r="D284" i="13"/>
  <c r="F284" i="13"/>
  <c r="H284" i="13"/>
  <c r="C284" i="13"/>
  <c r="E284" i="13"/>
  <c r="A285" i="13" a="1"/>
  <c r="A285" i="13" s="1"/>
  <c r="D284" i="14" l="1"/>
  <c r="F284" i="14"/>
  <c r="H284" i="14"/>
  <c r="C284" i="14"/>
  <c r="E284" i="14"/>
  <c r="G284" i="14"/>
  <c r="B284" i="14"/>
  <c r="A285" i="14" a="1"/>
  <c r="A285" i="14" s="1"/>
  <c r="B285" i="13"/>
  <c r="D285" i="13"/>
  <c r="F285" i="13"/>
  <c r="H285" i="13"/>
  <c r="G285" i="13"/>
  <c r="C285" i="13"/>
  <c r="E285" i="13"/>
  <c r="A286" i="13" a="1"/>
  <c r="A286" i="13" s="1"/>
  <c r="B285" i="14" l="1"/>
  <c r="D285" i="14"/>
  <c r="F285" i="14"/>
  <c r="H285" i="14"/>
  <c r="C285" i="14"/>
  <c r="E285" i="14"/>
  <c r="G285" i="14"/>
  <c r="A286" i="14" a="1"/>
  <c r="A286" i="14" s="1"/>
  <c r="E286" i="13"/>
  <c r="G286" i="13"/>
  <c r="B286" i="13"/>
  <c r="D286" i="13"/>
  <c r="F286" i="13"/>
  <c r="H286" i="13"/>
  <c r="C286" i="13"/>
  <c r="A287" i="13" a="1"/>
  <c r="A287" i="13" s="1"/>
  <c r="E286" i="14" l="1"/>
  <c r="G286" i="14"/>
  <c r="B286" i="14"/>
  <c r="D286" i="14"/>
  <c r="F286" i="14"/>
  <c r="H286" i="14"/>
  <c r="C286" i="14"/>
  <c r="A287" i="14" a="1"/>
  <c r="A287" i="14" s="1"/>
  <c r="E287" i="13"/>
  <c r="C287" i="13"/>
  <c r="D287" i="13"/>
  <c r="B287" i="13"/>
  <c r="G287" i="13"/>
  <c r="H287" i="13"/>
  <c r="F287" i="13"/>
  <c r="A288" i="13" a="1"/>
  <c r="A288" i="13" s="1"/>
  <c r="C287" i="14" l="1"/>
  <c r="E287" i="14"/>
  <c r="G287" i="14"/>
  <c r="B287" i="14"/>
  <c r="D287" i="14"/>
  <c r="F287" i="14"/>
  <c r="H287" i="14"/>
  <c r="A288" i="14" a="1"/>
  <c r="A288" i="14" s="1"/>
  <c r="D288" i="13"/>
  <c r="F288" i="13"/>
  <c r="H288" i="13"/>
  <c r="C288" i="13"/>
  <c r="E288" i="13"/>
  <c r="G288" i="13"/>
  <c r="B288" i="13"/>
  <c r="A289" i="13" a="1"/>
  <c r="A289" i="13" s="1"/>
  <c r="E288" i="14" l="1"/>
  <c r="G288" i="14"/>
  <c r="B288" i="14"/>
  <c r="H288" i="14"/>
  <c r="F288" i="14"/>
  <c r="C288" i="14"/>
  <c r="D288" i="14"/>
  <c r="A289" i="14" a="1"/>
  <c r="A289" i="14" s="1"/>
  <c r="F289" i="13"/>
  <c r="H289" i="13"/>
  <c r="C289" i="13"/>
  <c r="E289" i="13"/>
  <c r="G289" i="13"/>
  <c r="B289" i="13"/>
  <c r="D289" i="13"/>
  <c r="A290" i="13" a="1"/>
  <c r="A290" i="13" s="1"/>
  <c r="D289" i="14" l="1"/>
  <c r="F289" i="14"/>
  <c r="H289" i="14"/>
  <c r="G289" i="14"/>
  <c r="E289" i="14"/>
  <c r="B289" i="14"/>
  <c r="C289" i="14"/>
  <c r="A290" i="14" a="1"/>
  <c r="A290" i="14" s="1"/>
  <c r="B290" i="13"/>
  <c r="D290" i="13"/>
  <c r="F290" i="13"/>
  <c r="H290" i="13"/>
  <c r="E290" i="13"/>
  <c r="G290" i="13"/>
  <c r="C290" i="13"/>
  <c r="A291" i="13" a="1"/>
  <c r="A291" i="13" s="1"/>
  <c r="C290" i="14" l="1"/>
  <c r="D290" i="14"/>
  <c r="G290" i="14"/>
  <c r="E290" i="14"/>
  <c r="H290" i="14"/>
  <c r="B290" i="14"/>
  <c r="F290" i="14"/>
  <c r="A291" i="14" a="1"/>
  <c r="A291" i="14" s="1"/>
  <c r="E291" i="13"/>
  <c r="G291" i="13"/>
  <c r="B291" i="13"/>
  <c r="H291" i="13"/>
  <c r="C291" i="13"/>
  <c r="D291" i="13"/>
  <c r="F291" i="13"/>
  <c r="A292" i="13" a="1"/>
  <c r="A292" i="13" s="1"/>
  <c r="B291" i="14" l="1"/>
  <c r="G291" i="14"/>
  <c r="F291" i="14"/>
  <c r="C291" i="14"/>
  <c r="D291" i="14"/>
  <c r="H291" i="14"/>
  <c r="E291" i="14"/>
  <c r="A292" i="14" a="1"/>
  <c r="A292" i="14" s="1"/>
  <c r="G292" i="13"/>
  <c r="B292" i="13"/>
  <c r="H292" i="13"/>
  <c r="D292" i="13"/>
  <c r="F292" i="13"/>
  <c r="C292" i="13"/>
  <c r="E292" i="13"/>
  <c r="A293" i="13" a="1"/>
  <c r="A293" i="13" s="1"/>
  <c r="E292" i="14" l="1"/>
  <c r="C292" i="14"/>
  <c r="F292" i="14"/>
  <c r="H292" i="14"/>
  <c r="B292" i="14"/>
  <c r="D292" i="14"/>
  <c r="G292" i="14"/>
  <c r="A293" i="14" a="1"/>
  <c r="A293" i="14" s="1"/>
  <c r="F293" i="13"/>
  <c r="H293" i="13"/>
  <c r="C293" i="13"/>
  <c r="E293" i="13"/>
  <c r="G293" i="13"/>
  <c r="B293" i="13"/>
  <c r="D293" i="13"/>
  <c r="A294" i="13" a="1"/>
  <c r="A294" i="13" s="1"/>
  <c r="E293" i="14" l="1"/>
  <c r="G293" i="14"/>
  <c r="B293" i="14"/>
  <c r="D293" i="14"/>
  <c r="F293" i="14"/>
  <c r="H293" i="14"/>
  <c r="C293" i="14"/>
  <c r="A294" i="14" a="1"/>
  <c r="A294" i="14" s="1"/>
  <c r="E294" i="13"/>
  <c r="G294" i="13"/>
  <c r="F294" i="13"/>
  <c r="B294" i="13"/>
  <c r="D294" i="13"/>
  <c r="H294" i="13"/>
  <c r="C294" i="13"/>
  <c r="A295" i="13" a="1"/>
  <c r="A295" i="13" s="1"/>
  <c r="D294" i="14" l="1"/>
  <c r="F294" i="14"/>
  <c r="H294" i="14"/>
  <c r="C294" i="14"/>
  <c r="E294" i="14"/>
  <c r="G294" i="14"/>
  <c r="B294" i="14"/>
  <c r="A295" i="14" a="1"/>
  <c r="A295" i="14" s="1"/>
  <c r="E295" i="13"/>
  <c r="H295" i="13"/>
  <c r="D295" i="13"/>
  <c r="B295" i="13"/>
  <c r="C295" i="13"/>
  <c r="F295" i="13"/>
  <c r="G295" i="13"/>
  <c r="A296" i="13" a="1"/>
  <c r="A296" i="13" s="1"/>
  <c r="C295" i="14" l="1"/>
  <c r="E295" i="14"/>
  <c r="G295" i="14"/>
  <c r="B295" i="14"/>
  <c r="D295" i="14"/>
  <c r="F295" i="14"/>
  <c r="H295" i="14"/>
  <c r="A296" i="14" a="1"/>
  <c r="A296" i="14" s="1"/>
  <c r="D296" i="13"/>
  <c r="G296" i="13"/>
  <c r="H296" i="13"/>
  <c r="B296" i="13"/>
  <c r="C296" i="13"/>
  <c r="E296" i="13"/>
  <c r="F296" i="13"/>
  <c r="A297" i="13" a="1"/>
  <c r="A297" i="13" s="1"/>
  <c r="B296" i="14" l="1"/>
  <c r="D296" i="14"/>
  <c r="F296" i="14"/>
  <c r="H296" i="14"/>
  <c r="C296" i="14"/>
  <c r="E296" i="14"/>
  <c r="G296" i="14"/>
  <c r="A297" i="14" a="1"/>
  <c r="A297" i="14" s="1"/>
  <c r="C297" i="13"/>
  <c r="B297" i="13"/>
  <c r="G297" i="13"/>
  <c r="F297" i="13"/>
  <c r="D297" i="13"/>
  <c r="E297" i="13"/>
  <c r="H297" i="13"/>
  <c r="A298" i="13" a="1"/>
  <c r="A298" i="13" s="1"/>
  <c r="E297" i="14" l="1"/>
  <c r="G297" i="14"/>
  <c r="B297" i="14"/>
  <c r="D297" i="14"/>
  <c r="F297" i="14"/>
  <c r="H297" i="14"/>
  <c r="C297" i="14"/>
  <c r="A298" i="14" a="1"/>
  <c r="A298" i="14" s="1"/>
  <c r="F298" i="13"/>
  <c r="H298" i="13"/>
  <c r="G298" i="13"/>
  <c r="C298" i="13"/>
  <c r="E298" i="13"/>
  <c r="B298" i="13"/>
  <c r="D298" i="13"/>
  <c r="A299" i="13" a="1"/>
  <c r="A299" i="13" s="1"/>
  <c r="D298" i="14" l="1"/>
  <c r="F298" i="14"/>
  <c r="H298" i="14"/>
  <c r="C298" i="14"/>
  <c r="E298" i="14"/>
  <c r="G298" i="14"/>
  <c r="B298" i="14"/>
  <c r="A299" i="14" a="1"/>
  <c r="A299" i="14" s="1"/>
  <c r="B299" i="13"/>
  <c r="D299" i="13"/>
  <c r="F299" i="13"/>
  <c r="H299" i="13"/>
  <c r="C299" i="13"/>
  <c r="E299" i="13"/>
  <c r="G299" i="13"/>
  <c r="A300" i="13" a="1"/>
  <c r="A300" i="13" s="1"/>
  <c r="C299" i="14" l="1"/>
  <c r="E299" i="14"/>
  <c r="G299" i="14"/>
  <c r="B299" i="14"/>
  <c r="D299" i="14"/>
  <c r="F299" i="14"/>
  <c r="H299" i="14"/>
  <c r="A300" i="14" a="1"/>
  <c r="A300" i="14" s="1"/>
  <c r="C300" i="13"/>
  <c r="E300" i="13"/>
  <c r="G300" i="13"/>
  <c r="B300" i="13"/>
  <c r="D300" i="13"/>
  <c r="F300" i="13"/>
  <c r="H300" i="13"/>
  <c r="B300" i="14" l="1"/>
  <c r="D300" i="14"/>
  <c r="F300" i="14"/>
  <c r="H300" i="14"/>
  <c r="C300" i="14"/>
  <c r="E300" i="14"/>
  <c r="G300" i="14"/>
  <c r="A301" i="14" a="1"/>
  <c r="A301" i="14" s="1"/>
  <c r="B301" i="14" l="1"/>
  <c r="D301" i="14"/>
  <c r="E301" i="14"/>
  <c r="G301" i="14"/>
  <c r="F301" i="14"/>
  <c r="H301" i="14"/>
  <c r="C301" i="14"/>
  <c r="A302" i="14" a="1"/>
  <c r="A302" i="14" s="1"/>
  <c r="H302" i="14" l="1"/>
  <c r="C302" i="14"/>
  <c r="D302" i="14"/>
  <c r="F302" i="14"/>
  <c r="E302" i="14"/>
  <c r="G302" i="14"/>
  <c r="B302" i="14"/>
  <c r="A303" i="14" a="1"/>
  <c r="A303" i="14" s="1"/>
  <c r="C303" i="14" l="1"/>
  <c r="E303" i="14"/>
  <c r="G303" i="14"/>
  <c r="B303" i="14"/>
  <c r="D303" i="14"/>
  <c r="F303" i="14"/>
  <c r="H303" i="14"/>
  <c r="A304" i="14" a="1"/>
  <c r="A304" i="14" s="1"/>
  <c r="B304" i="14" l="1"/>
  <c r="D304" i="14"/>
  <c r="F304" i="14"/>
  <c r="H304" i="14"/>
  <c r="C304" i="14"/>
  <c r="E304" i="14"/>
  <c r="G304" i="14"/>
  <c r="A305" i="14" a="1"/>
  <c r="A305" i="14" s="1"/>
  <c r="E305" i="14" l="1"/>
  <c r="G305" i="14"/>
  <c r="B305" i="14"/>
  <c r="D305" i="14"/>
  <c r="F305" i="14"/>
  <c r="H305" i="14"/>
  <c r="C305" i="14"/>
  <c r="A306" i="14" a="1"/>
  <c r="A306" i="14" s="1"/>
  <c r="E306" i="14" l="1"/>
  <c r="H306" i="14"/>
  <c r="B306" i="14"/>
  <c r="C306" i="14"/>
  <c r="F306" i="14"/>
  <c r="G306" i="14"/>
  <c r="D306" i="14"/>
  <c r="A307" i="14" a="1"/>
  <c r="A307" i="14" s="1"/>
  <c r="D307" i="14" l="1"/>
  <c r="G307" i="14"/>
  <c r="H307" i="14"/>
  <c r="B307" i="14"/>
  <c r="E307" i="14"/>
  <c r="F307" i="14"/>
  <c r="C307" i="14"/>
  <c r="A308" i="14" a="1"/>
  <c r="A308" i="14" s="1"/>
  <c r="C308" i="14" l="1"/>
  <c r="B308" i="14"/>
  <c r="G308" i="14"/>
  <c r="F308" i="14"/>
  <c r="D308" i="14"/>
  <c r="E308" i="14"/>
  <c r="H308" i="14"/>
  <c r="A309" i="14" a="1"/>
  <c r="A309" i="14" s="1"/>
  <c r="B309" i="14" l="1"/>
  <c r="D309" i="14"/>
  <c r="F309" i="14"/>
  <c r="H309" i="14"/>
  <c r="C309" i="14"/>
  <c r="E309" i="14"/>
  <c r="G309" i="14"/>
  <c r="A310" i="14" a="1"/>
  <c r="A310" i="14" s="1"/>
  <c r="D310" i="14" l="1"/>
  <c r="F310" i="14"/>
  <c r="H310" i="14"/>
  <c r="C310" i="14"/>
  <c r="E310" i="14"/>
  <c r="G310" i="14"/>
  <c r="B310" i="14"/>
  <c r="A311" i="14" a="1"/>
  <c r="A311" i="14" s="1"/>
  <c r="H311" i="14" l="1"/>
  <c r="C311" i="14"/>
  <c r="E311" i="14"/>
  <c r="G311" i="14"/>
  <c r="B311" i="14"/>
  <c r="D311" i="14"/>
  <c r="F311" i="14"/>
</calcChain>
</file>

<file path=xl/sharedStrings.xml><?xml version="1.0" encoding="utf-8"?>
<sst xmlns="http://schemas.openxmlformats.org/spreadsheetml/2006/main" count="4146" uniqueCount="2206">
  <si>
    <t>Domestic Unrestricted</t>
  </si>
  <si>
    <t>Domestic Two Rate</t>
  </si>
  <si>
    <t>LV Medium Non-Domestic</t>
  </si>
  <si>
    <t>LV UMS (Pseudo HH Metered)</t>
  </si>
  <si>
    <t>LV Generation Intermittent</t>
  </si>
  <si>
    <t>LV Generation Non-Intermittent</t>
  </si>
  <si>
    <t>LV Sub Generation Intermittent</t>
  </si>
  <si>
    <t>LV Sub Generation Non-Intermittent</t>
  </si>
  <si>
    <t>HV Generation Intermittent</t>
  </si>
  <si>
    <t>HV Generation Non-Intermittent</t>
  </si>
  <si>
    <t>LV Sub Generation NHH</t>
  </si>
  <si>
    <t>Domestic Off Peak (related MPAN)</t>
  </si>
  <si>
    <t>Small Non Domestic Unrestricted</t>
  </si>
  <si>
    <t>Small Non Domestic Two Rate</t>
  </si>
  <si>
    <t>Small Non Domestic Off Peak (related MPAN)</t>
  </si>
  <si>
    <t>LV Sub Medium Non-Domestic</t>
  </si>
  <si>
    <t>HV Medium Non-Domestic</t>
  </si>
  <si>
    <t>LV HH Metered</t>
  </si>
  <si>
    <t>LV Sub HH Metered</t>
  </si>
  <si>
    <t>HV HH Metered</t>
  </si>
  <si>
    <t>5-8</t>
  </si>
  <si>
    <t>LDNO LV: Domestic Unrestricted</t>
  </si>
  <si>
    <t>LDNO LV: Domestic Two Rate</t>
  </si>
  <si>
    <t>LDNO LV: Domestic Off Peak (related MPAN)</t>
  </si>
  <si>
    <t>LDNO LV: Small Non Domestic Unrestricted</t>
  </si>
  <si>
    <t>LDNO LV: Small Non Domestic Two Rate</t>
  </si>
  <si>
    <t>LDNO LV: Small Non Domestic Off Peak (related MPAN)</t>
  </si>
  <si>
    <t>LDNO LV: LV Medium Non-Domestic</t>
  </si>
  <si>
    <t>LDNO LV: LV HH Metered</t>
  </si>
  <si>
    <t>LDNO LV: LV UMS (Pseudo HH Metered)</t>
  </si>
  <si>
    <t>LDNO LV: LV Generation Intermittent</t>
  </si>
  <si>
    <t>LDNO LV: LV Generation Non-Intermittent</t>
  </si>
  <si>
    <t>LDNO HV: Domestic Unrestricted</t>
  </si>
  <si>
    <t>LDNO HV: Domestic Two Rate</t>
  </si>
  <si>
    <t>LDNO HV: Domestic Off Peak (related MPAN)</t>
  </si>
  <si>
    <t>LDNO HV: Small Non Domestic Unrestricted</t>
  </si>
  <si>
    <t>LDNO HV: Small Non Domestic Two Rate</t>
  </si>
  <si>
    <t>LDNO HV: Small Non Domestic Off Peak (related MPAN)</t>
  </si>
  <si>
    <t>LDNO HV: LV Medium Non-Domestic</t>
  </si>
  <si>
    <t>LDNO HV: LV HH Metered</t>
  </si>
  <si>
    <t>LDNO HV: LV Sub HH Metered</t>
  </si>
  <si>
    <t>LDNO HV: HV HH Metered</t>
  </si>
  <si>
    <t>LDNO HV: LV UMS (Pseudo HH Metered)</t>
  </si>
  <si>
    <t>LDNO HV: LV Sub Generation NHH</t>
  </si>
  <si>
    <t>LDNO HV: LV Generation Intermittent</t>
  </si>
  <si>
    <t>LDNO HV: LV Generation Non-Intermittent</t>
  </si>
  <si>
    <t>LDNO HV: LV Sub Generation Intermittent</t>
  </si>
  <si>
    <t>LDNO HV: LV Sub Generation Non-Intermittent</t>
  </si>
  <si>
    <t>LDNO HV: HV Generation Intermittent</t>
  </si>
  <si>
    <t>LDNO HV: HV Generation Non-Intermittent</t>
  </si>
  <si>
    <t>Closed LLFCs</t>
  </si>
  <si>
    <t>Geographical name</t>
  </si>
  <si>
    <t>Notes:</t>
  </si>
  <si>
    <t>Metered voltage, respective periods and associated LLFCs</t>
  </si>
  <si>
    <t>Period 1</t>
  </si>
  <si>
    <t>Period 2</t>
  </si>
  <si>
    <t>Period 3</t>
  </si>
  <si>
    <t>Period 4</t>
  </si>
  <si>
    <t>Associated LLFC</t>
  </si>
  <si>
    <t>Site</t>
  </si>
  <si>
    <t>Demand</t>
  </si>
  <si>
    <t>Generation</t>
  </si>
  <si>
    <t>LDNO EHV: Domestic Unrestricted</t>
  </si>
  <si>
    <t>LDNO EHV: Domestic Two Rate</t>
  </si>
  <si>
    <t>LDNO EHV: Domestic Off Peak (related MPAN)</t>
  </si>
  <si>
    <t>LDNO EHV: Small Non Domestic Unrestricted</t>
  </si>
  <si>
    <t>LDNO EHV: Small Non Domestic Two Rate</t>
  </si>
  <si>
    <t>LDNO EHV: Small Non Domestic Off Peak (related MPAN)</t>
  </si>
  <si>
    <t>LDNO EHV: LV Medium Non-Domestic</t>
  </si>
  <si>
    <t>LDNO EHV: LV HH Metered</t>
  </si>
  <si>
    <t>LDNO EHV: LV Sub HH Metered</t>
  </si>
  <si>
    <t>LDNO EHV: HV HH Metered</t>
  </si>
  <si>
    <t>LDNO EHV: LV UMS (Pseudo HH Metered)</t>
  </si>
  <si>
    <t>LDNO EHV: LV Sub Generation NHH</t>
  </si>
  <si>
    <t>LDNO EHV: LV Generation Intermittent</t>
  </si>
  <si>
    <t>LDNO EHV: LV Generation Non-Intermittent</t>
  </si>
  <si>
    <t>LDNO EHV: LV Sub Generation Intermittent</t>
  </si>
  <si>
    <t>LDNO EHV: LV Sub Generation Non-Intermittent</t>
  </si>
  <si>
    <t>LDNO EHV: HV Generation Intermittent</t>
  </si>
  <si>
    <t>LDNO EHV: HV Generation Non-Intermittent</t>
  </si>
  <si>
    <t>Time periods</t>
  </si>
  <si>
    <t>Notes</t>
  </si>
  <si>
    <t>All the above times are in UK Clock time</t>
  </si>
  <si>
    <t>Saturday and Sunday
All Year</t>
  </si>
  <si>
    <t>List of data tables in this workbook</t>
  </si>
  <si>
    <t>Worksheet</t>
  </si>
  <si>
    <t>Information</t>
  </si>
  <si>
    <t>Back to Overview</t>
  </si>
  <si>
    <t>Annex 1 contains charges to LV and HV Designated Properties.</t>
  </si>
  <si>
    <t xml:space="preserve">Annex 3 contains details of any preserved and additional charges that are valid at this time. </t>
  </si>
  <si>
    <t>Status</t>
  </si>
  <si>
    <t>Effective From</t>
  </si>
  <si>
    <t>Open LLFCs</t>
  </si>
  <si>
    <t>PCs</t>
  </si>
  <si>
    <t>Fixed charge p/MPAN/day</t>
  </si>
  <si>
    <t>Capacity charge p/kVA/day</t>
  </si>
  <si>
    <t>Notes to users of this spreadsheet</t>
  </si>
  <si>
    <t>Notes to DNOs populating this spreadsheet</t>
  </si>
  <si>
    <t>LDNO HVplus: Domestic Unrestricted</t>
  </si>
  <si>
    <t>LDNO HVplus: Domestic Two Rate</t>
  </si>
  <si>
    <t>LDNO HVplus: Domestic Off Peak (related MPAN)</t>
  </si>
  <si>
    <t>LDNO HVplus: Small Non Domestic Unrestricted</t>
  </si>
  <si>
    <t>LDNO HVplus: Small Non Domestic Two Rate</t>
  </si>
  <si>
    <t>LDNO HVplus: Small Non Domestic Off Peak (related MPAN)</t>
  </si>
  <si>
    <t>LDNO HVplus: LV Medium Non-Domestic</t>
  </si>
  <si>
    <t>LDNO HVplus: LV Sub Medium Non-Domestic</t>
  </si>
  <si>
    <t>LDNO HVplus: HV Medium Non-Domestic</t>
  </si>
  <si>
    <t>LDNO HVplus: LV HH Metered</t>
  </si>
  <si>
    <t>LDNO HVplus: LV Sub HH Metered</t>
  </si>
  <si>
    <t>LDNO HVplus: HV HH Metered</t>
  </si>
  <si>
    <t>LDNO HVplus: LV UMS (Pseudo HH Metered)</t>
  </si>
  <si>
    <t>LDNO HVplus: LV Sub Generation NHH</t>
  </si>
  <si>
    <t>LDNO HVplus: LV Generation Intermittent</t>
  </si>
  <si>
    <t>LDNO HVplus: LV Generation Non-Intermittent</t>
  </si>
  <si>
    <t>LDNO HVplus: LV Sub Generation Intermittent</t>
  </si>
  <si>
    <t>LDNO HVplus: LV Sub Generation Non-Intermittent</t>
  </si>
  <si>
    <t>LDNO HVplus: HV Generation Intermittent</t>
  </si>
  <si>
    <t>LDNO HVplus: HV Generation Non-Intermittent</t>
  </si>
  <si>
    <t>LDNO EHV: LV Sub Medium Non-Domestic</t>
  </si>
  <si>
    <t>LDNO EHV: HV Medium Non-Domestic</t>
  </si>
  <si>
    <t>LDNO 132kV/EHV: Domestic Unrestricted</t>
  </si>
  <si>
    <t>LDNO 132kV/EHV: Domestic Two Rate</t>
  </si>
  <si>
    <t>LDNO 132kV/EHV: Domestic Off Peak (related MPAN)</t>
  </si>
  <si>
    <t>LDNO 132kV/EHV: Small Non Domestic Unrestricted</t>
  </si>
  <si>
    <t>LDNO 132kV/EHV: Small Non Domestic Two Rate</t>
  </si>
  <si>
    <t>LDNO 132kV/EHV: Small Non Domestic Off Peak (related MPAN)</t>
  </si>
  <si>
    <t>LDNO 132kV/EHV: LV Medium Non-Domestic</t>
  </si>
  <si>
    <t>LDNO 132kV/EHV: LV Sub Medium Non-Domestic</t>
  </si>
  <si>
    <t>LDNO 132kV/EHV: HV Medium Non-Domestic</t>
  </si>
  <si>
    <t>LDNO 132kV/EHV: LV HH Metered</t>
  </si>
  <si>
    <t>LDNO 132kV/EHV: LV Sub HH Metered</t>
  </si>
  <si>
    <t>LDNO 132kV/EHV: HV HH Metered</t>
  </si>
  <si>
    <t>LDNO 132kV/EHV: LV UMS (Pseudo HH Metered)</t>
  </si>
  <si>
    <t>LDNO 132kV/EHV: LV Sub Generation NHH</t>
  </si>
  <si>
    <t>LDNO 132kV/EHV: LV Generation Intermittent</t>
  </si>
  <si>
    <t>LDNO 132kV/EHV: LV Generation Non-Intermittent</t>
  </si>
  <si>
    <t>LDNO 132kV/EHV: LV Sub Generation Intermittent</t>
  </si>
  <si>
    <t>LDNO 132kV/EHV: LV Sub Generation Non-Intermittent</t>
  </si>
  <si>
    <t>LDNO 132kV/EHV: HV Generation Intermittent</t>
  </si>
  <si>
    <t>LDNO 132kV/EHV: HV Generation Non-Intermittent</t>
  </si>
  <si>
    <t>LDNO 132kV: Domestic Unrestricted</t>
  </si>
  <si>
    <t>LDNO 132kV: Domestic Two Rate</t>
  </si>
  <si>
    <t>LDNO 132kV: Domestic Off Peak (related MPAN)</t>
  </si>
  <si>
    <t>LDNO 132kV: Small Non Domestic Unrestricted</t>
  </si>
  <si>
    <t>LDNO 132kV: Small Non Domestic Two Rate</t>
  </si>
  <si>
    <t>LDNO 132kV: Small Non Domestic Off Peak (related MPAN)</t>
  </si>
  <si>
    <t>LDNO 132kV: LV Medium Non-Domestic</t>
  </si>
  <si>
    <t>LDNO 132kV: LV Sub Medium Non-Domestic</t>
  </si>
  <si>
    <t>LDNO 132kV: HV Medium Non-Domestic</t>
  </si>
  <si>
    <t>LDNO 132kV: LV HH Metered</t>
  </si>
  <si>
    <t>LDNO 132kV: LV Sub HH Metered</t>
  </si>
  <si>
    <t>LDNO 132kV: HV HH Metered</t>
  </si>
  <si>
    <t>LDNO 132kV: LV UMS (Pseudo HH Metered)</t>
  </si>
  <si>
    <t>LDNO 132kV: LV Sub Generation NHH</t>
  </si>
  <si>
    <t>LDNO 132kV: LV Generation Intermittent</t>
  </si>
  <si>
    <t>LDNO 132kV: LV Generation Non-Intermittent</t>
  </si>
  <si>
    <t>LDNO 132kV: LV Sub Generation Intermittent</t>
  </si>
  <si>
    <t>LDNO 132kV: LV Sub Generation Non-Intermittent</t>
  </si>
  <si>
    <t>LDNO 132kV: HV Generation Intermittent</t>
  </si>
  <si>
    <t>LDNO 132kV: HV Generation Non-Intermittent</t>
  </si>
  <si>
    <t>LDNO 0000: Domestic Unrestricted</t>
  </si>
  <si>
    <t>LDNO 0000: Domestic Two Rate</t>
  </si>
  <si>
    <t>LDNO 0000: Domestic Off Peak (related MPAN)</t>
  </si>
  <si>
    <t>LDNO 0000: Small Non Domestic Unrestricted</t>
  </si>
  <si>
    <t>LDNO 0000: Small Non Domestic Two Rate</t>
  </si>
  <si>
    <t>LDNO 0000: Small Non Domestic Off Peak (related MPAN)</t>
  </si>
  <si>
    <t>LDNO 0000: LV Medium Non-Domestic</t>
  </si>
  <si>
    <t>LDNO 0000: LV Sub Medium Non-Domestic</t>
  </si>
  <si>
    <t>LDNO 0000: HV Medium Non-Domestic</t>
  </si>
  <si>
    <t>LDNO 0000: LV HH Metered</t>
  </si>
  <si>
    <t>LDNO 0000: LV Sub HH Metered</t>
  </si>
  <si>
    <t>LDNO 0000: HV HH Metered</t>
  </si>
  <si>
    <t>LDNO 0000: LV UMS (Pseudo HH Metered)</t>
  </si>
  <si>
    <t>LDNO 0000: LV Sub Generation NHH</t>
  </si>
  <si>
    <t>LDNO 0000: LV Generation Intermittent</t>
  </si>
  <si>
    <t>LDNO 0000: LV Generation Non-Intermittent</t>
  </si>
  <si>
    <t>LDNO 0000: LV Sub Generation Intermittent</t>
  </si>
  <si>
    <t>LDNO 0000: LV Sub Generation Non-Intermittent</t>
  </si>
  <si>
    <t>LDNO 0000: HV Generation Intermittent</t>
  </si>
  <si>
    <t>LDNO 0000: HV Generation Non-Intermittent</t>
  </si>
  <si>
    <t>EDCM Import 1</t>
  </si>
  <si>
    <t>EDCM Import 2</t>
  </si>
  <si>
    <t>EDCM Import 3</t>
  </si>
  <si>
    <t>EDCM Import 4</t>
  </si>
  <si>
    <t>EDCM Import 5</t>
  </si>
  <si>
    <t>EDCM Import 6</t>
  </si>
  <si>
    <t>EDCM Import 7</t>
  </si>
  <si>
    <t>EDCM Import 8</t>
  </si>
  <si>
    <t>EDCM Import 9</t>
  </si>
  <si>
    <t>EDCM Import 10</t>
  </si>
  <si>
    <t>Annex 5 LLFs</t>
  </si>
  <si>
    <t>EDCM Export 1</t>
  </si>
  <si>
    <t>EDCM Export 2</t>
  </si>
  <si>
    <t>EDCM Export 3</t>
  </si>
  <si>
    <t>EDCM Export 4</t>
  </si>
  <si>
    <t>EDCM Export 5</t>
  </si>
  <si>
    <t>EDCM Export 6</t>
  </si>
  <si>
    <t>EDCM Export 7</t>
  </si>
  <si>
    <t>EDCM Export 8</t>
  </si>
  <si>
    <t>EDCM Export 9</t>
  </si>
  <si>
    <t>EDCM Export 10</t>
  </si>
  <si>
    <t>Name</t>
  </si>
  <si>
    <t>Note: The list of MPANs / MSIDs provided may be incomplete; the DNO reserves the right to apply the listed charges to any other MPANs / MSIDs associated with the site.</t>
  </si>
  <si>
    <t>NHH UMS category A</t>
  </si>
  <si>
    <t>NHH UMS category B</t>
  </si>
  <si>
    <t>NHH UMS category C</t>
  </si>
  <si>
    <t>NHH UMS category D</t>
  </si>
  <si>
    <t>LDNO LV: NHH UMS category A</t>
  </si>
  <si>
    <t>LDNO LV: NHH UMS category B</t>
  </si>
  <si>
    <t>LDNO LV: NHH UMS category C</t>
  </si>
  <si>
    <t>LDNO LV: NHH UMS category D</t>
  </si>
  <si>
    <t>LDNO HV: NHH UMS category A</t>
  </si>
  <si>
    <t>LDNO HV: NHH UMS category B</t>
  </si>
  <si>
    <t>LDNO HV: NHH UMS category C</t>
  </si>
  <si>
    <t>LDNO HV: NHH UMS category D</t>
  </si>
  <si>
    <t>Unique billing identifier</t>
  </si>
  <si>
    <t>LDNO HVplus: NHH UMS category A</t>
  </si>
  <si>
    <t>LDNO HVplus: NHH UMS category B</t>
  </si>
  <si>
    <t>LDNO HVplus: NHH UMS category C</t>
  </si>
  <si>
    <t>LDNO HVplus: NHH UMS category D</t>
  </si>
  <si>
    <t>LDNO EHV: NHH UMS category A</t>
  </si>
  <si>
    <t>LDNO EHV: NHH UMS category B</t>
  </si>
  <si>
    <t>LDNO EHV: NHH UMS category C</t>
  </si>
  <si>
    <t>LDNO EHV: NHH UMS category D</t>
  </si>
  <si>
    <t>LDNO 132kV/EHV: NHH UMS category A</t>
  </si>
  <si>
    <t>LDNO 132kV/EHV: NHH UMS category B</t>
  </si>
  <si>
    <t>LDNO 132kV/EHV: NHH UMS category C</t>
  </si>
  <si>
    <t>LDNO 132kV/EHV: NHH UMS category D</t>
  </si>
  <si>
    <t>LDNO 132kV: NHH UMS category A</t>
  </si>
  <si>
    <t>LDNO 132kV: NHH UMS category B</t>
  </si>
  <si>
    <t>LDNO 132kV: NHH UMS category C</t>
  </si>
  <si>
    <t>LDNO 132kV: NHH UMS category D</t>
  </si>
  <si>
    <t>LDNO 0000: NHH UMS category A</t>
  </si>
  <si>
    <t>LDNO 0000: NHH UMS category B</t>
  </si>
  <si>
    <t>LDNO 0000: NHH UMS category C</t>
  </si>
  <si>
    <t>LDNO 0000: NHH UMS category D</t>
  </si>
  <si>
    <t>Standard Settlement Configuration Id</t>
  </si>
  <si>
    <t>Time Pattern Regime Id</t>
  </si>
  <si>
    <t>Standard Settlement Configuration Desc</t>
  </si>
  <si>
    <t>Common Decode</t>
  </si>
  <si>
    <t>10-hour OP</t>
  </si>
  <si>
    <t>O</t>
  </si>
  <si>
    <t>10-hour OP + w/e</t>
  </si>
  <si>
    <t>10.5-hour OP</t>
  </si>
  <si>
    <t>11 Hour OP</t>
  </si>
  <si>
    <t>11.5-hour OP</t>
  </si>
  <si>
    <t>11-hour OP</t>
  </si>
  <si>
    <t>8.5-hour OP</t>
  </si>
  <si>
    <t>9-hour OP</t>
  </si>
  <si>
    <t>11-hour OP + Summer</t>
  </si>
  <si>
    <t>11-hour OP + w/e</t>
  </si>
  <si>
    <t>11-hour OP + w/e &amp; Summer</t>
  </si>
  <si>
    <t>11-hour OP + weekends</t>
  </si>
  <si>
    <t>12-hour  OP + w/e &amp; Summer</t>
  </si>
  <si>
    <t>12-hour night</t>
  </si>
  <si>
    <t>12-hour OP</t>
  </si>
  <si>
    <t>8-hour OP (see also SSC 427)</t>
  </si>
  <si>
    <t>12-hour OP + Summer</t>
  </si>
  <si>
    <t>12.5-hour OP</t>
  </si>
  <si>
    <t>12.5-hour OP + Summer</t>
  </si>
  <si>
    <t>12.5-hour OP + w/e</t>
  </si>
  <si>
    <t>12.5-hour OP + w/e &amp; Summer</t>
  </si>
  <si>
    <t>14-hour E7</t>
  </si>
  <si>
    <t>14-hour Off Peak</t>
  </si>
  <si>
    <t>14-hour OP + Sun</t>
  </si>
  <si>
    <t>14.5-hour OP</t>
  </si>
  <si>
    <t>14.5-hour OP + Summer</t>
  </si>
  <si>
    <t>split 7-hour E7</t>
  </si>
  <si>
    <t>14.5-hour OP + w/e</t>
  </si>
  <si>
    <t>14.5-hour OP + w/e &amp; Summer</t>
  </si>
  <si>
    <t>15-hour OP</t>
  </si>
  <si>
    <t>15-hour OP + w/e &amp; Summer</t>
  </si>
  <si>
    <t>15.5-hour OP</t>
  </si>
  <si>
    <t>15.5-hour OP + Summer</t>
  </si>
  <si>
    <t>15.5-hour OP + w/e</t>
  </si>
  <si>
    <t>15.5-hour OP + w/e &amp; Summer</t>
  </si>
  <si>
    <t>2-rate terms</t>
  </si>
  <si>
    <t>2-rate SToD</t>
  </si>
  <si>
    <t>2-rate variable SToD</t>
  </si>
  <si>
    <t>7-hour E7</t>
  </si>
  <si>
    <t>3-rate SToD</t>
  </si>
  <si>
    <t>Dom/Non-dom Seasonal (link SSC 0342)</t>
  </si>
  <si>
    <t>3-rate variable</t>
  </si>
  <si>
    <t>4-rate SToD</t>
  </si>
  <si>
    <t>closed - no longer exists - was used SPM only</t>
  </si>
  <si>
    <t>5-rate SToD</t>
  </si>
  <si>
    <t>6-rate SToD</t>
  </si>
  <si>
    <t>7-hour OP (see also SSC 0185)</t>
  </si>
  <si>
    <t>Smart 7, heating</t>
  </si>
  <si>
    <t>7-hour E7 (Cornwall &amp; def reinforcement)</t>
  </si>
  <si>
    <t>Supertariff heating</t>
  </si>
  <si>
    <t>7-hour E7 (differential switching)</t>
  </si>
  <si>
    <t>7-hour night</t>
  </si>
  <si>
    <t>Key Meter pseudo 2-rate</t>
  </si>
  <si>
    <t>Economy 7 Day &amp; Night</t>
  </si>
  <si>
    <t>7-hour OP</t>
  </si>
  <si>
    <t>7-hour variable E7 (Menter B)</t>
  </si>
  <si>
    <t>7-hour variable E7 (Menter A)</t>
  </si>
  <si>
    <t>8-hour E7</t>
  </si>
  <si>
    <t>8-hour night</t>
  </si>
  <si>
    <t>10-hour night</t>
  </si>
  <si>
    <t>8-hour OP</t>
  </si>
  <si>
    <t>8-hour OP + Summer</t>
  </si>
  <si>
    <t>8-hour OP + w/e</t>
  </si>
  <si>
    <t>8-hour OP + w/e &amp; Summer</t>
  </si>
  <si>
    <t>8-hour OP + weekends</t>
  </si>
  <si>
    <t>9-hour night</t>
  </si>
  <si>
    <t>9-hour night (differential switching)</t>
  </si>
  <si>
    <t>9-hour OP + w/e</t>
  </si>
  <si>
    <t>Boiler</t>
  </si>
  <si>
    <t>Budget Warmth</t>
  </si>
  <si>
    <t>Flexiheat Day/Evening/Weekend</t>
  </si>
  <si>
    <t>Flexiheat (weather) Day/Evening/Weekend</t>
  </si>
  <si>
    <t>Superdeal Day/Night</t>
  </si>
  <si>
    <t>Domestic heating tariff</t>
  </si>
  <si>
    <t>Superdeal (weather) Day/Night</t>
  </si>
  <si>
    <t>E10 type 1 (general purpose)</t>
  </si>
  <si>
    <t>7-hour OP (see also SSC 186)</t>
  </si>
  <si>
    <t>Domestic E9 A</t>
  </si>
  <si>
    <t>13-hour OP</t>
  </si>
  <si>
    <t>Evening/night</t>
  </si>
  <si>
    <t>Evening/Weekend</t>
  </si>
  <si>
    <t>12-hour Evening/Weekend</t>
  </si>
  <si>
    <t>Domestic E9 B</t>
  </si>
  <si>
    <t>Evening/Weekend E7</t>
  </si>
  <si>
    <t>3-rate heating, (link SSC 0343)</t>
  </si>
  <si>
    <t>Grain Drying</t>
  </si>
  <si>
    <t>Grain drying</t>
  </si>
  <si>
    <t>Heating</t>
  </si>
  <si>
    <t>Local Authority Heating</t>
  </si>
  <si>
    <t>Dom &amp; Non-dom Seasonal (link SSC 0128)</t>
  </si>
  <si>
    <t>3-rate heating, water heating</t>
  </si>
  <si>
    <t>7-hour E7, Day + Night (link SSC 0345)</t>
  </si>
  <si>
    <t>7-hour E7, Day + Night (link SSC 0344)</t>
  </si>
  <si>
    <t>Non-Standard OP (8+3 hour)</t>
  </si>
  <si>
    <t>Non-Standard OP</t>
  </si>
  <si>
    <t>Warmwise heating</t>
  </si>
  <si>
    <t>Flexiheat heating</t>
  </si>
  <si>
    <t>Flexiheat (weather) heating</t>
  </si>
  <si>
    <t>Superdeal heating</t>
  </si>
  <si>
    <t>Smart 7, Day/Night</t>
  </si>
  <si>
    <t>split 10-hour Heatwise</t>
  </si>
  <si>
    <t>Summer &amp; Winter w/e</t>
  </si>
  <si>
    <t>Summer Unrestricted</t>
  </si>
  <si>
    <t>Unrestricted</t>
  </si>
  <si>
    <t>Warmwise Day/Night</t>
  </si>
  <si>
    <t>9-hour heating</t>
  </si>
  <si>
    <t>12-hour OP + w/e</t>
  </si>
  <si>
    <t>15-hour OP + w/e</t>
  </si>
  <si>
    <t>E10 type 1(heating circuit)</t>
  </si>
  <si>
    <t>Redring Boiler (general purpose)</t>
  </si>
  <si>
    <t>Redring Boiler (heating circuit)</t>
  </si>
  <si>
    <t>Cyclocontrol 3</t>
  </si>
  <si>
    <t>Cyclocontrol 4</t>
  </si>
  <si>
    <t>Cyclocontrol 5</t>
  </si>
  <si>
    <t>Cyclocontrol 6</t>
  </si>
  <si>
    <t>Cyclocontrol 7</t>
  </si>
  <si>
    <t>Cyclocontrol 8</t>
  </si>
  <si>
    <t>Cyclocontrol 9</t>
  </si>
  <si>
    <t>Cyclocontrol 10</t>
  </si>
  <si>
    <t>Cyclocontrol 11</t>
  </si>
  <si>
    <t>Cyclocontrol 12</t>
  </si>
  <si>
    <t>Cyclocontrol 13</t>
  </si>
  <si>
    <t>Cyclocontrol 14</t>
  </si>
  <si>
    <t>Cyclocontrol 15</t>
  </si>
  <si>
    <t>Cyclocontrol 16</t>
  </si>
  <si>
    <t>Cyclocontrol 17</t>
  </si>
  <si>
    <t>Cyclocontrol 18</t>
  </si>
  <si>
    <t>Cyclocontrol 19</t>
  </si>
  <si>
    <t>Cyclocontrol 20</t>
  </si>
  <si>
    <t>Cyclocontrol 21</t>
  </si>
  <si>
    <t>Superdeal (weather) heating</t>
  </si>
  <si>
    <t>Day/Night (White meter)</t>
  </si>
  <si>
    <t>Unmetered Type A ("flat" profile)</t>
  </si>
  <si>
    <t>U</t>
  </si>
  <si>
    <t>Unmetered B ("dusk-to-dawn")</t>
  </si>
  <si>
    <t>Unmetered C ("half-night &amp; pre-dawn")</t>
  </si>
  <si>
    <t>Unmetered D ("dawn-to-dusk")</t>
  </si>
  <si>
    <t>12 Hour OP</t>
  </si>
  <si>
    <t>Domestic 3-rate heating</t>
  </si>
  <si>
    <t>3-Rate Seasonal</t>
  </si>
  <si>
    <t>Lifestyle Tariff</t>
  </si>
  <si>
    <t>Split 7-hour E7</t>
  </si>
  <si>
    <t>3-rate ToW</t>
  </si>
  <si>
    <t>7-hour variable E7</t>
  </si>
  <si>
    <t>12 Hours OP</t>
  </si>
  <si>
    <t>8 Hours OP</t>
  </si>
  <si>
    <t>10.5 Hours OP</t>
  </si>
  <si>
    <t>Weekender Tariff (V1)</t>
  </si>
  <si>
    <t>Weekender Tariff (V2)</t>
  </si>
  <si>
    <t>Maximum Demand Register</t>
  </si>
  <si>
    <t>Economy 7 - all purpose tariff G63</t>
  </si>
  <si>
    <t>split 7hr o/p</t>
  </si>
  <si>
    <t>Split 7hr E7</t>
  </si>
  <si>
    <t>14.5 hr o/p</t>
  </si>
  <si>
    <t>Micro-PV Export Import Profile Class 1</t>
  </si>
  <si>
    <t>G</t>
  </si>
  <si>
    <t>Micro-PV Export Import Profile Class 2</t>
  </si>
  <si>
    <t>Micro-PV Export Import Profile Class 3</t>
  </si>
  <si>
    <t>Micro-PV Export Import Profile Class 4</t>
  </si>
  <si>
    <t>Micro-PV Export Import Profile Class 5</t>
  </si>
  <si>
    <t>Micro-PV Export Import Profile Class 6</t>
  </si>
  <si>
    <t>Micro-PV Export Import Profile Class 7</t>
  </si>
  <si>
    <t>Micro-PV Export Import Profile Class 8</t>
  </si>
  <si>
    <t>Micro-CHP Export Import Profile Class 1</t>
  </si>
  <si>
    <t>Micro-CHP Export Import Profile Class 2</t>
  </si>
  <si>
    <t>Micro-CHP Export Import Profile Class 3</t>
  </si>
  <si>
    <t>Micro-CHP Export Import Profile Class 4</t>
  </si>
  <si>
    <t>Micro-CHP Export Import Profile Class 5</t>
  </si>
  <si>
    <t>Micro-CHP Export Import Profile Class 6</t>
  </si>
  <si>
    <t>Micro-CHP Export Import Profile Class 7</t>
  </si>
  <si>
    <t>Micro-CHP Export Import Profile Class 8</t>
  </si>
  <si>
    <t>Other Sml Export SSC any import Profile</t>
  </si>
  <si>
    <t>8.5-hour OP + w/e</t>
  </si>
  <si>
    <t>16-hour OP + w/e</t>
  </si>
  <si>
    <t>20-hour OP + w/e</t>
  </si>
  <si>
    <t>20-hour OP + w/e + summer</t>
  </si>
  <si>
    <t>8.5 hour WM</t>
  </si>
  <si>
    <t>8.5 hour WM Heating</t>
  </si>
  <si>
    <t>Weathercall heating</t>
  </si>
  <si>
    <t>18-hour dynamic</t>
  </si>
  <si>
    <t>Crop&amp;Air Conditioning</t>
  </si>
  <si>
    <t>E7 accompanying Birmingam W'call</t>
  </si>
  <si>
    <t>Birmingham Weathercall</t>
  </si>
  <si>
    <t>E7 accompanying Manchester W'call</t>
  </si>
  <si>
    <t>Manchester Weathercall</t>
  </si>
  <si>
    <t>E7 accompanying Anglesey W'call</t>
  </si>
  <si>
    <t>Anglesey Weathercall</t>
  </si>
  <si>
    <t>Two rate with 8 hours night</t>
  </si>
  <si>
    <t>Dynamic</t>
  </si>
  <si>
    <t>11 Hours OP</t>
  </si>
  <si>
    <t>8 Hours OP + Weekends</t>
  </si>
  <si>
    <t>15 Hours OP + Weekends</t>
  </si>
  <si>
    <t>15 Hours Nov - April/24 Hours May - Oct</t>
  </si>
  <si>
    <t>2 rate</t>
  </si>
  <si>
    <t>Unmetered Type A ("flat " profile)</t>
  </si>
  <si>
    <t>Seasonal ToD</t>
  </si>
  <si>
    <t>Split 10 hr E10</t>
  </si>
  <si>
    <t>NHH Export Hydro Profile Class</t>
  </si>
  <si>
    <t>NHH Export Wind Profile Class</t>
  </si>
  <si>
    <t>Smart Meter 3 Rate Time of Day</t>
  </si>
  <si>
    <t>10 hour Evening/Weekend</t>
  </si>
  <si>
    <t>Two rate with 20 hours night</t>
  </si>
  <si>
    <t>Three Rate Peak Day Other</t>
  </si>
  <si>
    <t>4 rate weekday/2 rate weekend</t>
  </si>
  <si>
    <t>4 Rate Weekday/2 rate Weekend (BST)</t>
  </si>
  <si>
    <t>Unrestricted with  Weekday Peak</t>
  </si>
  <si>
    <t>Unrestricted with Peak</t>
  </si>
  <si>
    <t>Economy 7 with Weekday Peak</t>
  </si>
  <si>
    <t>Economy 7 with Peak</t>
  </si>
  <si>
    <t>Evening Weekend and Weekday Peak (smart)</t>
  </si>
  <si>
    <t>Evening Weekend with Peak</t>
  </si>
  <si>
    <t>Evening Weekend Night and Peak</t>
  </si>
  <si>
    <t>Evening Weekend with Night (BST)</t>
  </si>
  <si>
    <t>3 Rate with Weekday Peak</t>
  </si>
  <si>
    <t>Smart meter trial - time of use 3 rate</t>
  </si>
  <si>
    <t>General Purpose 2 Rate (paired with 0980</t>
  </si>
  <si>
    <t>E10 Heating Single Rate (prd with 0981)</t>
  </si>
  <si>
    <t>Evening/Weekend - BST</t>
  </si>
  <si>
    <t>Change implemented</t>
  </si>
  <si>
    <t>Date</t>
  </si>
  <si>
    <t>Comments</t>
  </si>
  <si>
    <t>First published spreadsheet</t>
  </si>
  <si>
    <t>SSC 0330 charge rates corrected</t>
  </si>
  <si>
    <t>Previous rate 1 corrected to Off Peak O</t>
  </si>
  <si>
    <t>New SSCs added</t>
  </si>
  <si>
    <t>New SSCs from 0953 added.</t>
  </si>
  <si>
    <t>Previous Off-peak rate corrected to charge 2</t>
  </si>
  <si>
    <t>SSC TPR to unit rate lookup table</t>
  </si>
  <si>
    <t>The time periods for the non half hourly metered charge rates in Annex 1 are as specified by the SSC. To determine the appropriate charge rate for each SSC/TPR a lookup table is provided.</t>
  </si>
  <si>
    <t>SSC 0250 charge rate corrected</t>
  </si>
  <si>
    <t>SSC 0134 charge rate corrected</t>
  </si>
  <si>
    <t>TPR 00101 corrected from Off Peak O to Rate 1</t>
  </si>
  <si>
    <t>Nodal prices</t>
  </si>
  <si>
    <t>Reactive power charge
p/kVArh</t>
  </si>
  <si>
    <t>NHH preserved charges/additional LLFCs</t>
  </si>
  <si>
    <t>HH preserved charges/additional LLFCs</t>
  </si>
  <si>
    <t>Local charge 1
£/kVA</t>
  </si>
  <si>
    <t>Remote charge 1
£/kVA</t>
  </si>
  <si>
    <t>EMEB or MIDE only</t>
  </si>
  <si>
    <t>Unsupported (SWEB)</t>
  </si>
  <si>
    <t>O or Unsupported (SWEB)</t>
  </si>
  <si>
    <t>2 or Unsupported (SWEB)</t>
  </si>
  <si>
    <t>1 or Unsupported (SWEB)</t>
  </si>
  <si>
    <t>2 or Unsupported (SWAE)</t>
  </si>
  <si>
    <t>1 or Unsupported (SWAE)</t>
  </si>
  <si>
    <t>1 or Unsupported (SWAE and SWEB)</t>
  </si>
  <si>
    <t>Unsupported (SWAE)</t>
  </si>
  <si>
    <t>2 or Unsupported (SWAE and SWEB)</t>
  </si>
  <si>
    <t>2 Rate Saturday Off Peak</t>
  </si>
  <si>
    <t>LLFC</t>
  </si>
  <si>
    <t>Import MPANs/MSIDs</t>
  </si>
  <si>
    <t>Export MPANs/MSIDs</t>
  </si>
  <si>
    <t>Electricity suppliers and consumers who have properties connected to an embedded network should contact the embedded network owner to determine their distribution charges. The charges listed in this table are not payable by domestic consumers, business consumers or electricity suppliers.</t>
  </si>
  <si>
    <t>Annex 6 new Designated EHV Properties</t>
  </si>
  <si>
    <t>Annex 1 LV and HV charges</t>
  </si>
  <si>
    <t>Annex 2 EHV charges</t>
  </si>
  <si>
    <t>Annex 3 Preserved charges</t>
  </si>
  <si>
    <t>Annex 4 LDNO charges</t>
  </si>
  <si>
    <t xml:space="preserve">DNOs must endeavour to maintain consistency in the structure of this spreadsheet.
Any changes to the structure must be noted in the 'Notes to users of this spreadsheet'
</t>
  </si>
  <si>
    <t>EHV site specific LLFs</t>
  </si>
  <si>
    <t>EHV sites specific LLFs</t>
  </si>
  <si>
    <t>Annex 6 - Addendum to Annex 2 EHV charges</t>
  </si>
  <si>
    <t>EDCM import 1</t>
  </si>
  <si>
    <t>EDCM export 1</t>
  </si>
  <si>
    <t>EDCM import 2</t>
  </si>
  <si>
    <t>EDCM import 3</t>
  </si>
  <si>
    <t>EDCM import 4</t>
  </si>
  <si>
    <t>EDCM import 5</t>
  </si>
  <si>
    <t>EDCM import 6</t>
  </si>
  <si>
    <t>EDCM import 7</t>
  </si>
  <si>
    <t>EDCM import 8</t>
  </si>
  <si>
    <t>EDCM import 9</t>
  </si>
  <si>
    <t>EDCM import 10</t>
  </si>
  <si>
    <t>EDCM export 2</t>
  </si>
  <si>
    <t>EDCM export 3</t>
  </si>
  <si>
    <t>EDCM export 4</t>
  </si>
  <si>
    <t>EDCM export 5</t>
  </si>
  <si>
    <t>EDCM export 6</t>
  </si>
  <si>
    <t>EDCM export 7</t>
  </si>
  <si>
    <t>EDCM export 8</t>
  </si>
  <si>
    <t>EDCM export 9</t>
  </si>
  <si>
    <t>EDCM export 10</t>
  </si>
  <si>
    <t>Note: The list of MPANs/MSIDs provided may be incomplete; the DNO reserves the right to apply the listed charges to any other MPANs/MSIDs associated with the site.</t>
  </si>
  <si>
    <t>Node/Zone ID</t>
  </si>
  <si>
    <t>Import
Unique Identifier</t>
  </si>
  <si>
    <t>Export
Unique Identifier</t>
  </si>
  <si>
    <t>Export Unique Identifier</t>
  </si>
  <si>
    <t>Import
fixed charge
(p/day)</t>
  </si>
  <si>
    <t>Export
fixed charge
(p/day)</t>
  </si>
  <si>
    <t>Red Time Band</t>
  </si>
  <si>
    <t>Amber Time Band</t>
  </si>
  <si>
    <t>Green Time Band</t>
  </si>
  <si>
    <t>Super Red Time Band</t>
  </si>
  <si>
    <t>Black Time Band</t>
  </si>
  <si>
    <t>Yellow Time Band</t>
  </si>
  <si>
    <t>Time Bands for Half Hourly Unmetered Properties</t>
  </si>
  <si>
    <t>Time Bands for Half Hourly Metered Properties</t>
  </si>
  <si>
    <t>Time Periods for Designated EHV Properties</t>
  </si>
  <si>
    <t>General Purpose 2 Rate (paired wth 0950)</t>
  </si>
  <si>
    <t>E10 Heating Single Rate (prd wth 0949)</t>
  </si>
  <si>
    <t>E9 Heating</t>
  </si>
  <si>
    <t>General Purpose 2 Rate (paired wth 0951)</t>
  </si>
  <si>
    <t>Saturday Off Peak (9-5)</t>
  </si>
  <si>
    <t>Sunday Off Peak (9-5)</t>
  </si>
  <si>
    <t>Evening Saver</t>
  </si>
  <si>
    <t>Comfort Booster</t>
  </si>
  <si>
    <t xml:space="preserve">Please use this spreadsheet with reference to the LC14 use of system charging statement. </t>
  </si>
  <si>
    <t>Peak</t>
  </si>
  <si>
    <t>Winter</t>
  </si>
  <si>
    <t>Night</t>
  </si>
  <si>
    <t>Other</t>
  </si>
  <si>
    <t>Generic Demand and Generation LLFs</t>
  </si>
  <si>
    <t>Metered Voltage</t>
  </si>
  <si>
    <t>Monday to Friday 
Mar to Oct</t>
  </si>
  <si>
    <t>Monday to Friday 
Nov to Feb</t>
  </si>
  <si>
    <t xml:space="preserve">Monday to Friday </t>
  </si>
  <si>
    <t>Weekends</t>
  </si>
  <si>
    <t>Refer to main text in LC14 Statement Of Charges</t>
  </si>
  <si>
    <t>SSC 0394 charge rate corrected</t>
  </si>
  <si>
    <t>TPR 01177 corrected to rate 2</t>
  </si>
  <si>
    <t>Table reviewed and updated</t>
  </si>
  <si>
    <t>New SSCs from 0949 to 0952, 0975 &amp; 0976 and 0982 &amp; 0983 added.</t>
  </si>
  <si>
    <t>New SSCs from 0984 and 0985 added.</t>
  </si>
  <si>
    <t>Saturday Off Peak (24 Hrs)</t>
  </si>
  <si>
    <t>Sunday Off Peak (24 Hrs)</t>
  </si>
  <si>
    <t>LV and HV tariff calculator</t>
  </si>
  <si>
    <t>EHV site calculator</t>
  </si>
  <si>
    <t>Step 1, Choose your tariff using the drop down list in cell B10</t>
  </si>
  <si>
    <t>Step 1, Choose your tariff using the drop down list in cell L10</t>
  </si>
  <si>
    <t xml:space="preserve">Step 2, After selecting a tariff in step 1, Cells C12-I12 will generate headings, please enter your consumption in cells C13:I13 underneath each heading generated (if no heading leave cell blank)
</t>
  </si>
  <si>
    <t xml:space="preserve">Step 2, After selecting a tariff in step 1, Cells M12-T12 will generate headings, please enter your consumption in cells M13:T13 underneath each heading generated (if no heading leave cell blank)
</t>
  </si>
  <si>
    <t>Step 3, Enter a forecast of consumption if required in cells C14:I14</t>
  </si>
  <si>
    <t>Step 3, Enter a forecast of consumption if required in cells M14:T14</t>
  </si>
  <si>
    <t>Tariff components</t>
  </si>
  <si>
    <t>Unit 1
kWh
(red/black/day)</t>
  </si>
  <si>
    <t>Unit 2
kWh
(amber/yellow
/night)</t>
  </si>
  <si>
    <t>Unit 3
kWh
(green)</t>
  </si>
  <si>
    <t>Number of days in consumption period
i.e. 365 if one year</t>
  </si>
  <si>
    <t>Maximum import or export capacity
kVA</t>
  </si>
  <si>
    <t>Excess reactive units 
kVArh</t>
  </si>
  <si>
    <t>Average daily excess capacity
kVA</t>
  </si>
  <si>
    <t>Import
super red
kWh</t>
  </si>
  <si>
    <t>Maximum import capacity
kVA</t>
  </si>
  <si>
    <t>Export
Super Red
kWh</t>
  </si>
  <si>
    <t>Maximum export capacity
kVA</t>
  </si>
  <si>
    <t>Enter current consumption details</t>
  </si>
  <si>
    <t>Enter forecast consumption details 
(if different)</t>
  </si>
  <si>
    <t>Charge components</t>
  </si>
  <si>
    <t>Unit 1
£</t>
  </si>
  <si>
    <t>Unit 2
£</t>
  </si>
  <si>
    <t>Unit 3
£</t>
  </si>
  <si>
    <t>Fixed charge
£</t>
  </si>
  <si>
    <t>Capacity charge
£</t>
  </si>
  <si>
    <t>Reactive power charge
£</t>
  </si>
  <si>
    <t>Import 
super red charge
£</t>
  </si>
  <si>
    <t>Import
fixed charge
£</t>
  </si>
  <si>
    <t>Import
capacity charge
£</t>
  </si>
  <si>
    <t>Export super red charge
£</t>
  </si>
  <si>
    <t>Export fixed charge
£</t>
  </si>
  <si>
    <t>Export capacity charge
£</t>
  </si>
  <si>
    <t>Current consumption period charges</t>
  </si>
  <si>
    <t>Forecast consumption period charges</t>
  </si>
  <si>
    <t>Total charge
£</t>
  </si>
  <si>
    <t>Import total charge
£</t>
  </si>
  <si>
    <t>Export total charge
£</t>
  </si>
  <si>
    <t>These charges are estimates based on tariff selected and consumption values entered.</t>
  </si>
  <si>
    <t>These charges are estimates based on site selected and consumption values entered.</t>
  </si>
  <si>
    <r>
      <t>Contains the underlying [</t>
    </r>
    <r>
      <rPr>
        <sz val="11"/>
        <color theme="3"/>
        <rFont val="Arial"/>
        <family val="2"/>
      </rPr>
      <t>nodal/network group</t>
    </r>
    <r>
      <rPr>
        <sz val="11"/>
        <rFont val="Arial"/>
        <family val="2"/>
      </rPr>
      <t xml:space="preserve">] costs used to calculate the current EDCM charges. </t>
    </r>
  </si>
  <si>
    <t>Charge calculator</t>
  </si>
  <si>
    <t>Charge calculator is a tool to help you estimate your distribution charges using current consumption data and forecast consumption data.</t>
  </si>
  <si>
    <t>Low Voltage Network</t>
  </si>
  <si>
    <t>Low Voltage Substation</t>
  </si>
  <si>
    <t>High Voltage Network</t>
  </si>
  <si>
    <t>High Voltage Substation</t>
  </si>
  <si>
    <t>EHV connected</t>
  </si>
  <si>
    <t>132/EHV connected</t>
  </si>
  <si>
    <t>132/HV connected</t>
  </si>
  <si>
    <t>132kV connected</t>
  </si>
  <si>
    <t>LV Network Domestic</t>
  </si>
  <si>
    <t>LV Network Non-Domestic Non-CT</t>
  </si>
  <si>
    <t>LV Generation NHH or Aggregate HH</t>
  </si>
  <si>
    <t>8 &amp; 0</t>
  </si>
  <si>
    <t>LDNO LV: LV Network Domestic</t>
  </si>
  <si>
    <t>LDNO LV: LV Network Non-Domestic Non-CT</t>
  </si>
  <si>
    <t>LDNO LV: LV Generation NHH or Aggregate HH</t>
  </si>
  <si>
    <t>LDNO HV: LV Network Domestic</t>
  </si>
  <si>
    <t>LDNO HV: LV Network Non-Domestic Non-CT</t>
  </si>
  <si>
    <t>LDNO HV: LV Generation NHH or Aggregate HH</t>
  </si>
  <si>
    <t>LDNO HVplus: LV Network Domestic</t>
  </si>
  <si>
    <t>LDNO HVplus: LV Network Non-Domestic Non-CT</t>
  </si>
  <si>
    <t>LDNO HVplus: LV Generation NHH or Aggregate HH</t>
  </si>
  <si>
    <t>LDNO EHV: LV Network Domestic</t>
  </si>
  <si>
    <t>LDNO EHV: LV Network Non-Domestic Non-CT</t>
  </si>
  <si>
    <t>LDNO EHV: LV Generation NHH or Aggregate HH</t>
  </si>
  <si>
    <t>LDNO 132kV/EHV: LV Network Domestic</t>
  </si>
  <si>
    <t>LDNO 132kV/EHV: LV Network Non-Domestic Non-CT</t>
  </si>
  <si>
    <t>LDNO 132kV/EHV: LV Generation NHH or Aggregate HH</t>
  </si>
  <si>
    <t>LDNO 132kV: LV Network Domestic</t>
  </si>
  <si>
    <t>LDNO 132kV: LV Network Non-Domestic Non-CT</t>
  </si>
  <si>
    <t>LDNO 132kV: LV Generation NHH or Aggregate HH</t>
  </si>
  <si>
    <t>LDNO 0000: LV Network Domestic</t>
  </si>
  <si>
    <t>LDNO 0000: LV Network Non-Domestic Non-CT</t>
  </si>
  <si>
    <t>LDNO 0000: LV Generation NHH or Aggregate HH</t>
  </si>
  <si>
    <t>Copy EDCM table 4501 range starting B18 and paste into G11.  Extend or reduce print area as required.</t>
  </si>
  <si>
    <t>Note: The list of MPANs / MSIDs provided may be incomplete; the DNO reserves the right to apply the listed charges to any other MPANs / MSIDs associated with the site.
Note: This table is automatically populated based on the content of the tab entitled 'Annex 2 EHV Charges'. The timebands are as shown in Annex 2.</t>
  </si>
  <si>
    <t>Final</t>
  </si>
  <si>
    <t>The drop down list on the charge calculator can be expanded by unprotecting the charge calculator sheet and selecting 'data', 'data validation...' and then expanding the 'source' data range. The sheet can then be protected.</t>
  </si>
  <si>
    <t>Annex 2 contains the charges to Designated EHV Properties and charges applied to LDNOs with Designated EHV Properties/end-users embedded in networks within the Western Power Distribution (East Midlands) plc Licence area.</t>
  </si>
  <si>
    <t>Annex 4 contains charges that are levied on the owner of an embedded network within the Western Power Distribution (East Midlands) plc Licence area. Electricity suppliers and consumers who have properties connected to an embedded network should contact the embedded network owner to determine their distribution charges. The charges listed in this table are not payable by domestic consumers, business consumers or electricity suppliers.</t>
  </si>
  <si>
    <t>Annex 6 contains the charges to new Designated EHV Properties and charges applied to LDNOs with new Designated EHV Properties/end-users embedded in networks within the Western Power Distribution (East Midlands) plc Licence area.</t>
  </si>
  <si>
    <t>Annex 5 contains illustrative LLFs. LLFs are used in Settlement to adjust the metering system volumes to take account of losses on the distribution network.
Illustrative LLFs are provided with reference to the metered voltage or associated LLFC for generic LLFs and by reference to the LLFCs for site specific LLFs. Each LLF is applicable to a defined time period.  The LLFs used in Settlement are published on the Elexon portal website, www.elexonportal.co.uk. The website contains the LLFs in standard industry data formats and in a summary form.  A user guide with details on registering and using the portal is also available.</t>
  </si>
  <si>
    <t>Company and Licence name</t>
  </si>
  <si>
    <t>Charging Year</t>
  </si>
  <si>
    <t>Effective To</t>
  </si>
  <si>
    <t>Company and Licence name, charging year, effective from, status</t>
  </si>
  <si>
    <t>2016/2017</t>
  </si>
  <si>
    <t>1/4/2016</t>
  </si>
  <si>
    <t>31/3/2017</t>
  </si>
  <si>
    <t>Unit charge 1 (NHH)
or red/black charge (HH)
p/kWh</t>
  </si>
  <si>
    <t>Unit charge 2 (NHH)
or amber/yellow charge (HH)
p/kWh</t>
  </si>
  <si>
    <t>Green charge(HH)
p/kWh</t>
  </si>
  <si>
    <t>Exceeded capacity charge
p/kVA/day</t>
  </si>
  <si>
    <t>Import
Super Red
unit charge
(p/kWh)</t>
  </si>
  <si>
    <t>Import
capacity charge
(p/kVA/day)</t>
  </si>
  <si>
    <t>Export
Super Red
unit charge
(p/kWh)</t>
  </si>
  <si>
    <t>Export
capacity charge
(p/kVA/day)</t>
  </si>
  <si>
    <r>
      <t xml:space="preserve">Import
</t>
    </r>
    <r>
      <rPr>
        <b/>
        <sz val="10"/>
        <color rgb="FFFF0000"/>
        <rFont val="Arial"/>
        <family val="2"/>
      </rPr>
      <t>Super Red</t>
    </r>
    <r>
      <rPr>
        <b/>
        <sz val="10"/>
        <rFont val="Arial"/>
        <family val="2"/>
      </rPr>
      <t xml:space="preserve">
unit charge
(p/kWh)</t>
    </r>
  </si>
  <si>
    <r>
      <t xml:space="preserve">Export
</t>
    </r>
    <r>
      <rPr>
        <b/>
        <sz val="10"/>
        <color rgb="FFFF0000"/>
        <rFont val="Arial"/>
        <family val="2"/>
      </rPr>
      <t>Super Red</t>
    </r>
    <r>
      <rPr>
        <b/>
        <sz val="10"/>
        <color indexed="8"/>
        <rFont val="Arial"/>
        <family val="2"/>
      </rPr>
      <t xml:space="preserve">
unit charge
(p/kWh)</t>
    </r>
  </si>
  <si>
    <t>Unit charge 1
(NHH)
p/kWh</t>
  </si>
  <si>
    <t>Unit charge 2
(NHH)
p/kWh</t>
  </si>
  <si>
    <t>Red/black charge (HH)
p/kWh</t>
  </si>
  <si>
    <t>Amber/yellow charge (HH)
p/kWh</t>
  </si>
  <si>
    <t>Green charge (HH)
p/kWh</t>
  </si>
  <si>
    <t>Import
LLF
period 1</t>
  </si>
  <si>
    <t>Import
LLF
period 2</t>
  </si>
  <si>
    <t>Import
LLF
period 3</t>
  </si>
  <si>
    <t>Import
LLF
period 4</t>
  </si>
  <si>
    <t>Import
LLF
period 5</t>
  </si>
  <si>
    <t>Export
LLF
period 1</t>
  </si>
  <si>
    <t>Export
LLF
period 2</t>
  </si>
  <si>
    <t>Export
LLF
period 3</t>
  </si>
  <si>
    <t>Export
LLF
period 4</t>
  </si>
  <si>
    <t>Export
LLF
period 5</t>
  </si>
  <si>
    <t>SSC 0313 charge code corrected</t>
  </si>
  <si>
    <t>TPR 01006 corrected to code O</t>
  </si>
  <si>
    <t>SSC 0320 charge code corrected</t>
  </si>
  <si>
    <t>TPR 00072 corrected to code 2</t>
  </si>
  <si>
    <t>SSC 0781 charge code corrected</t>
  </si>
  <si>
    <t>TPR 00327 corrected to code O</t>
  </si>
  <si>
    <t>SSC 0935 charge code corrected</t>
  </si>
  <si>
    <t>TPR 00375 corrected to code 1 or Unsupported (SWAE and SWEB)</t>
  </si>
  <si>
    <t>SSC 0953 charge code corrected</t>
  </si>
  <si>
    <t>TPR 00424 corrected to code 1 or Unsupported (SWAE and SWEB)</t>
  </si>
  <si>
    <t>SSC 0955 charge code corrected</t>
  </si>
  <si>
    <t>TPR 00206 corrected to code 2</t>
  </si>
  <si>
    <t>TPR 00430 corrected to code 1</t>
  </si>
  <si>
    <t>SSC 0956 charge code corrected</t>
  </si>
  <si>
    <t>TPR 00160 corrected to code 2</t>
  </si>
  <si>
    <t>SSC 0959 charge code corrected</t>
  </si>
  <si>
    <t>TPR 00160 corrected to code 1</t>
  </si>
  <si>
    <t>SSC 0960 charge code corrected</t>
  </si>
  <si>
    <t>TPR 00441 corrected to code 1</t>
  </si>
  <si>
    <t>SSC 0963 charge code corrected</t>
  </si>
  <si>
    <t>SSC 0964 charge code corrected</t>
  </si>
  <si>
    <t>SSC 0965 charge code corrected</t>
  </si>
  <si>
    <t>TPR 00194 corrected to code 2</t>
  </si>
  <si>
    <t>SSC 0969 charge code corrected</t>
  </si>
  <si>
    <t>TPR 00501 corrected to code 1</t>
  </si>
  <si>
    <t>SSC 0984 charge code corrected</t>
  </si>
  <si>
    <t>TPR 00512 corrected to code 1</t>
  </si>
  <si>
    <t>TPR 00513 corrected to code 2</t>
  </si>
  <si>
    <t>SSC 0985 charge code corrected</t>
  </si>
  <si>
    <t>TPR 00514 corrected to code 1</t>
  </si>
  <si>
    <t>TPR 00515 corrected to code 2</t>
  </si>
  <si>
    <t>SSC 0403 charge code corrected</t>
  </si>
  <si>
    <t>TPR 01179 corrected to code 2</t>
  </si>
  <si>
    <t>SSC 0058 description updated</t>
  </si>
  <si>
    <t>SSC 0126 description updated</t>
  </si>
  <si>
    <t>SSC 0927 description updated</t>
  </si>
  <si>
    <t>SSC 0928 description updated</t>
  </si>
  <si>
    <t>SSC 0252 charge code corrected</t>
  </si>
  <si>
    <t>TPR 00212 corrected to code O</t>
  </si>
  <si>
    <t>SSC 0253 charge code corrected</t>
  </si>
  <si>
    <t>TPR 01290 corrected to code O</t>
  </si>
  <si>
    <t>SSC 0268 charge code corrected</t>
  </si>
  <si>
    <t>TPR 00193 corrected to code O</t>
  </si>
  <si>
    <t>SSC 0316 charge code corrected</t>
  </si>
  <si>
    <t>TPR 00053 corrected to code 2</t>
  </si>
  <si>
    <t>SSC 0319 charge code corrected</t>
  </si>
  <si>
    <t>TPR 00071 corrected to code 2</t>
  </si>
  <si>
    <t>SSC 0775 charge code corrected</t>
  </si>
  <si>
    <t>TPR 00334 corrected to code O</t>
  </si>
  <si>
    <t>SSC 0776 charge code corrected</t>
  </si>
  <si>
    <t>TPR 00335 corrected to code O</t>
  </si>
  <si>
    <t>SSC 0916 charge code corrected</t>
  </si>
  <si>
    <t>TPR 00315 corrected to code 2</t>
  </si>
  <si>
    <t>TPR 00316 corrected to code 1</t>
  </si>
  <si>
    <t>SSC 0917 charge code corrected</t>
  </si>
  <si>
    <t>TPR 00279 corrected to code 2</t>
  </si>
  <si>
    <t>TPR 00280 corrected to code 1</t>
  </si>
  <si>
    <t>SSC 0942 charge code corrected</t>
  </si>
  <si>
    <t>TPR 00400 corrected to code 1</t>
  </si>
  <si>
    <t>SSC 0943 charge code corrected</t>
  </si>
  <si>
    <t>TPR 00404 corrected to code 1</t>
  </si>
  <si>
    <t>SSC 0944 charge code corrected</t>
  </si>
  <si>
    <t>TPR 00406 corrected to code 1</t>
  </si>
  <si>
    <t>SSC 0945 charge code corrected</t>
  </si>
  <si>
    <t>TPR 00408 corrected to code 1</t>
  </si>
  <si>
    <t>SSC 0946 charge code corrected</t>
  </si>
  <si>
    <t>TPR 00410 corrected to code 1</t>
  </si>
  <si>
    <t>SSC 0954 charge code corrected</t>
  </si>
  <si>
    <t>TPR 00426 corrected to code 1</t>
  </si>
  <si>
    <t>SSC 0967 charge code corrected</t>
  </si>
  <si>
    <t>TPR 00442 corrected to code 1</t>
  </si>
  <si>
    <t>SSC 0970 charge code corrected</t>
  </si>
  <si>
    <t>TPR 00447 corrected to code 2</t>
  </si>
  <si>
    <t>TPR 00448 corrected to code 1</t>
  </si>
  <si>
    <t>SSC 0971 charge code corrected</t>
  </si>
  <si>
    <t>TPR 00493 corrected to code 1</t>
  </si>
  <si>
    <t>Tariff details
Choose tariff name from drop down box below</t>
  </si>
  <si>
    <t>Site details
Choose the site name from the drop down box below</t>
  </si>
  <si>
    <t>Monday to Friday Nov to Feb 
(excluding 22nd Dec to 4th Jan inclusive)</t>
  </si>
  <si>
    <t>Western Power Distribution (South West) plc</t>
  </si>
  <si>
    <t>17.00 - 19.00</t>
  </si>
  <si>
    <t>07:30 to 17:00
19:00 to 21:30</t>
  </si>
  <si>
    <t>00:00 to 07:30
21:30 to 24:00</t>
  </si>
  <si>
    <t>16:30 to 19:30</t>
  </si>
  <si>
    <t>00:00 to 16:30
19:30 to 24:00</t>
  </si>
  <si>
    <t>17:00 to 19:00</t>
  </si>
  <si>
    <t>07:30 to 21:30</t>
  </si>
  <si>
    <t>10, 20</t>
  </si>
  <si>
    <t>30, 40</t>
  </si>
  <si>
    <t>17:00 - 19:00</t>
  </si>
  <si>
    <t>00:00 - 06:30
23:30 - 24:00</t>
  </si>
  <si>
    <t>06:30 - 23:30</t>
  </si>
  <si>
    <t>16:00 - 19:00</t>
  </si>
  <si>
    <t>06:30 - 16:00</t>
  </si>
  <si>
    <t>19:00 - 23:30</t>
  </si>
  <si>
    <t>10, 20, 30, 40, 110, 202, 203, 210, 251, 430, 527, 570, 581, 970, 977, 978, 979, 980</t>
  </si>
  <si>
    <t>526, 540, 551</t>
  </si>
  <si>
    <t>510, 521, 524</t>
  </si>
  <si>
    <t>522, 523, 525</t>
  </si>
  <si>
    <t>670, 671</t>
  </si>
  <si>
    <t>Till House PV</t>
  </si>
  <si>
    <t>Outlands Wood PV</t>
  </si>
  <si>
    <t>Culmhead PV</t>
  </si>
  <si>
    <t>Whitchurch Farm PV</t>
  </si>
  <si>
    <t>Kingsland Barton PV</t>
  </si>
  <si>
    <t>Mendip Solar PV</t>
  </si>
  <si>
    <t>St Stephen PV</t>
  </si>
  <si>
    <t>Trewidland PV</t>
  </si>
  <si>
    <t>Watchfield Lawn PV</t>
  </si>
  <si>
    <t>Gover Park PV</t>
  </si>
  <si>
    <t>North Wayton PV</t>
  </si>
  <si>
    <t>Week Farm PV</t>
  </si>
  <si>
    <t>Cullompton PV</t>
  </si>
  <si>
    <t>Dinder Farm PV</t>
  </si>
  <si>
    <t>Pitts Farm PV</t>
  </si>
  <si>
    <t>Kerriers PV</t>
  </si>
  <si>
    <t>Ernesettle STOR</t>
  </si>
  <si>
    <t>Goonhilly PV</t>
  </si>
  <si>
    <t>Nanteague PV</t>
  </si>
  <si>
    <t>Bidwell Dartington PV</t>
  </si>
  <si>
    <t>New Row Farm PV</t>
  </si>
  <si>
    <t>Victoria (WBAR3) WF</t>
  </si>
  <si>
    <t>Four Barrows 2 PV</t>
  </si>
  <si>
    <t>Redlands Farm PV</t>
  </si>
  <si>
    <t>Tengore Lane PV</t>
  </si>
  <si>
    <t>Liverton Farm PV</t>
  </si>
  <si>
    <t>Yonder Parks PV</t>
  </si>
  <si>
    <t>Somerton Door PV</t>
  </si>
  <si>
    <t>Carditch Drove PV</t>
  </si>
  <si>
    <t>Capelands Farm PV</t>
  </si>
  <si>
    <t>East Youlstone WF</t>
  </si>
  <si>
    <t>Francis Court Farm PV</t>
  </si>
  <si>
    <t>Northwood PV</t>
  </si>
  <si>
    <t>Tricky Warren PV</t>
  </si>
  <si>
    <t>Iwood Lane PV</t>
  </si>
  <si>
    <t>Rydon Farm PV</t>
  </si>
  <si>
    <t>Balls Wood PV</t>
  </si>
  <si>
    <t>Ashlawn Farm PV</t>
  </si>
  <si>
    <t>Pencoose Farm PV</t>
  </si>
  <si>
    <t>Hawkers Farm PV</t>
  </si>
  <si>
    <t>Hurcott PV</t>
  </si>
  <si>
    <t>Garvinack Farm PV</t>
  </si>
  <si>
    <t>Newton Barton PV</t>
  </si>
  <si>
    <t>Coombeshead Farm PV</t>
  </si>
  <si>
    <t>Walland Farm PV</t>
  </si>
  <si>
    <t>Ashcombe PV</t>
  </si>
  <si>
    <t>Newnham Farm PV</t>
  </si>
  <si>
    <t>Roskrow Barton PV</t>
  </si>
  <si>
    <t>Parkview PV</t>
  </si>
  <si>
    <t>Towerhead Farm PV</t>
  </si>
  <si>
    <t>Rookery Farm PV</t>
  </si>
  <si>
    <t>Bystock Farm PV</t>
  </si>
  <si>
    <t>Burthy Farm PV</t>
  </si>
  <si>
    <t>Wilton Farm PV</t>
  </si>
  <si>
    <t>Coombe Farm PV</t>
  </si>
  <si>
    <t>Higher Bye Farm PV</t>
  </si>
  <si>
    <t>Wilton Farm WF</t>
  </si>
  <si>
    <t>Denzell Downs WF</t>
  </si>
  <si>
    <t>Portworthy Dams PV Site 1</t>
  </si>
  <si>
    <t>Wick Farm Site 1 PV</t>
  </si>
  <si>
    <t>Wick Farm Site 2 PV</t>
  </si>
  <si>
    <t>Batsworthy Cross WF</t>
  </si>
  <si>
    <t>Portworthy Dams PV Site 2</t>
  </si>
  <si>
    <t>Crewkerne PV Site 1</t>
  </si>
  <si>
    <t>Crewkerne PV Site 2</t>
  </si>
  <si>
    <t>Tonedale Farm PV</t>
  </si>
  <si>
    <t>Imerys Blackpool</t>
  </si>
  <si>
    <t>Otterham WT Feeder1</t>
  </si>
  <si>
    <t>Wyld Meadow PV Farm</t>
  </si>
  <si>
    <t>Prince Rock STOR</t>
  </si>
  <si>
    <t>Bradon Farm</t>
  </si>
  <si>
    <t>Carland Cross</t>
  </si>
  <si>
    <t>Cold Northcott</t>
  </si>
  <si>
    <t>Forest Moor Wind 1</t>
  </si>
  <si>
    <t>Forest Moor Wind 2</t>
  </si>
  <si>
    <t>Four Burrows</t>
  </si>
  <si>
    <t>Canworthy PV</t>
  </si>
  <si>
    <t>St. Breock</t>
  </si>
  <si>
    <t>Babcock Marine Central Intake</t>
  </si>
  <si>
    <t>Denbrook Wind Farm</t>
  </si>
  <si>
    <t>Wavehub Hayle</t>
  </si>
  <si>
    <t>Marsh Barton</t>
  </si>
  <si>
    <t>Connon Bridge Landfill</t>
  </si>
  <si>
    <t>Chelson Generator</t>
  </si>
  <si>
    <t>Darracott</t>
  </si>
  <si>
    <t>Bears Down</t>
  </si>
  <si>
    <t>Untd Mns Redruth St.Day</t>
  </si>
  <si>
    <t>Shooter's Bottom</t>
  </si>
  <si>
    <t>Heathfield</t>
  </si>
  <si>
    <t>Goonhilly</t>
  </si>
  <si>
    <t>Delabole</t>
  </si>
  <si>
    <t>Fullabrook</t>
  </si>
  <si>
    <t>Hemerdon Mine</t>
  </si>
  <si>
    <t>Trenoweth Farm</t>
  </si>
  <si>
    <t>Rolls Royce Filton TT</t>
  </si>
  <si>
    <t>Woodland Barton Farm</t>
  </si>
  <si>
    <t>Manor Farm</t>
  </si>
  <si>
    <t>Churchtown Farm</t>
  </si>
  <si>
    <t>Trenouth Farm</t>
  </si>
  <si>
    <t>West Kingsmill</t>
  </si>
  <si>
    <t>Howton Farm</t>
  </si>
  <si>
    <t>Newton Downs Farm PV</t>
  </si>
  <si>
    <t>ROF Puriton</t>
  </si>
  <si>
    <t>East Langford</t>
  </si>
  <si>
    <t>Ninnis Farm</t>
  </si>
  <si>
    <t>Willsland</t>
  </si>
  <si>
    <t>Eastcombe Farm</t>
  </si>
  <si>
    <t>Bratton Flemming</t>
  </si>
  <si>
    <t>Beaford Brook</t>
  </si>
  <si>
    <t>Park Wall</t>
  </si>
  <si>
    <t>Bradford</t>
  </si>
  <si>
    <t>Causilgey</t>
  </si>
  <si>
    <t>Beechgrove</t>
  </si>
  <si>
    <t>Isles of Scilly EHV</t>
  </si>
  <si>
    <t>Blackditch</t>
  </si>
  <si>
    <t>Bristol Port Co Avonmouth Dock</t>
  </si>
  <si>
    <t>CERC St Dennis</t>
  </si>
  <si>
    <t>Severnside ERC</t>
  </si>
  <si>
    <t>Nexfor Ltd (Caberboard)</t>
  </si>
  <si>
    <t>SWW Tamar</t>
  </si>
  <si>
    <t>SWW Roadford</t>
  </si>
  <si>
    <t>St. Regis, Watchet</t>
  </si>
  <si>
    <t>Tarmac Stancombe Quarry</t>
  </si>
  <si>
    <t>MOD Abbeywood</t>
  </si>
  <si>
    <t>Hewlett Packard</t>
  </si>
  <si>
    <t>Bristol Water Blagdon Pump Stn</t>
  </si>
  <si>
    <t>Bristol International Airport</t>
  </si>
  <si>
    <t>British Gas Hallen</t>
  </si>
  <si>
    <t>Bristol Port Co R.Portbury Doc</t>
  </si>
  <si>
    <t>Whatley Quarry</t>
  </si>
  <si>
    <t>Falmouth Docks</t>
  </si>
  <si>
    <t>Astra Zeneca Hallen</t>
  </si>
  <si>
    <t>Dairy Crest Davidstow</t>
  </si>
  <si>
    <t>Broadpath Landfill</t>
  </si>
  <si>
    <t>Imerys Torycombe</t>
  </si>
  <si>
    <t>RUH</t>
  </si>
  <si>
    <t>Hill Barton Business Park</t>
  </si>
  <si>
    <t>Avonmouth BCC Wind Farm</t>
  </si>
  <si>
    <t>Bodiniel PV Park</t>
  </si>
  <si>
    <t>Garlenick Wind Farm</t>
  </si>
  <si>
    <t>Warleigh Barton PV</t>
  </si>
  <si>
    <t>Winnard's Perch PV</t>
  </si>
  <si>
    <t>Galsworthy WF</t>
  </si>
  <si>
    <t>BAe Filton</t>
  </si>
  <si>
    <t>Bristol Energy</t>
  </si>
  <si>
    <t>LANGAGE</t>
  </si>
  <si>
    <t>Imerys Drinnick</t>
  </si>
  <si>
    <t>Imerys Bugle</t>
  </si>
  <si>
    <t>Imerys Trebal</t>
  </si>
  <si>
    <t>Imerys Par Harbour</t>
  </si>
  <si>
    <t>Babcock Marine North Intake</t>
  </si>
  <si>
    <t>Marley Thatch PV</t>
  </si>
  <si>
    <t>Bristol Royal Infirmary</t>
  </si>
  <si>
    <t>Bristol University 33/11kV</t>
  </si>
  <si>
    <t>Burrowton Farm PV</t>
  </si>
  <si>
    <t>Callington Solar</t>
  </si>
  <si>
    <t>Hope Solar</t>
  </si>
  <si>
    <t>Avonmouth Biogas</t>
  </si>
  <si>
    <t>Slade Farm PV</t>
  </si>
  <si>
    <t>Rew Farm PV</t>
  </si>
  <si>
    <t>Higher Trenhayle PV</t>
  </si>
  <si>
    <t>Middle Treworder PV</t>
  </si>
  <si>
    <t>Penhale Farm PV</t>
  </si>
  <si>
    <t>Ayshford Court PV</t>
  </si>
  <si>
    <t>West Hill PV</t>
  </si>
  <si>
    <t>Knockworthy Farm PV</t>
  </si>
  <si>
    <t>University of Bath</t>
  </si>
  <si>
    <t>Trekenning Farm PV</t>
  </si>
  <si>
    <t>Four Burrows PV</t>
  </si>
  <si>
    <t>Halse Farm PV</t>
  </si>
  <si>
    <t>Hatchlands Farm PV</t>
  </si>
  <si>
    <t>Higher Trevartha PV</t>
  </si>
  <si>
    <t>Ford Farm PV</t>
  </si>
  <si>
    <t>Trequite Farm PV</t>
  </si>
  <si>
    <t>Higher Tregarne PV</t>
  </si>
  <si>
    <t>Higher North Beer PV</t>
  </si>
  <si>
    <t>Horsacott Farm PV</t>
  </si>
  <si>
    <t>Langunnett Farm PV</t>
  </si>
  <si>
    <t>Trefinnick Farm PV</t>
  </si>
  <si>
    <t>Little Trevease PV</t>
  </si>
  <si>
    <t>Marksbury PV</t>
  </si>
  <si>
    <t>Cobbs Cross PV</t>
  </si>
  <si>
    <t>Newlands Farm PV</t>
  </si>
  <si>
    <t>Cricket St Thomas PV</t>
  </si>
  <si>
    <t>Parsonage Barn PV</t>
  </si>
  <si>
    <t>Hewas PV Farm</t>
  </si>
  <si>
    <t>Crinacott Farm PV</t>
  </si>
  <si>
    <t>Penare Farm PV</t>
  </si>
  <si>
    <t>Aller Court PV</t>
  </si>
  <si>
    <t>Stonebarrow Farm PV</t>
  </si>
  <si>
    <t>Whitley Farm PV</t>
  </si>
  <si>
    <t>New Rendy Farm PV</t>
  </si>
  <si>
    <t>Tregassow Farm PV</t>
  </si>
  <si>
    <t>Pitworthy PV</t>
  </si>
  <si>
    <t>Foxcombe PV</t>
  </si>
  <si>
    <t>Rexon Cross PV</t>
  </si>
  <si>
    <t>Hazard Farm PV</t>
  </si>
  <si>
    <t>Luscott Barton PV</t>
  </si>
  <si>
    <t>Grange Farm PV</t>
  </si>
  <si>
    <t>Derriton Fields PV</t>
  </si>
  <si>
    <t>Cleave Farm PV</t>
  </si>
  <si>
    <t>Woolavington PV</t>
  </si>
  <si>
    <t>Trehawke Farm PV</t>
  </si>
  <si>
    <t>H Berechapel Biogas</t>
  </si>
  <si>
    <t>Bommertown PV</t>
  </si>
  <si>
    <t>Carloggas Farm PV</t>
  </si>
  <si>
    <t>Hexworthy Barton PV</t>
  </si>
  <si>
    <t>Pylle PVs Boundary Imports</t>
  </si>
  <si>
    <t>Puriton Landfill PV_1</t>
  </si>
  <si>
    <t>Puriton Landfill PV_2</t>
  </si>
  <si>
    <t>Red Hill Farm PV</t>
  </si>
  <si>
    <t>Chelwood PV</t>
  </si>
  <si>
    <t>Pylle PV Site 1 Export</t>
  </si>
  <si>
    <t>Puriton Landfill PV_1 Export</t>
  </si>
  <si>
    <t>Puriton Landfill PV_2 Export</t>
  </si>
  <si>
    <t>Pylle PV Site 2 Export</t>
  </si>
  <si>
    <t>Chelwood PV Export</t>
  </si>
  <si>
    <t>Red Hill Farm PV Export</t>
  </si>
  <si>
    <t>726: Indian Queens Standby Supply</t>
  </si>
  <si>
    <t>763:Seabank Standby Supply</t>
  </si>
  <si>
    <t>Bridgwater District Energy</t>
  </si>
  <si>
    <t>HammerlyDown</t>
  </si>
  <si>
    <t>West Carclaze Site 1 Export</t>
  </si>
  <si>
    <t>West Carclaze Site 2 Export</t>
  </si>
  <si>
    <t>West Carclaze Site 1</t>
  </si>
  <si>
    <t>West Carclaze Site 2</t>
  </si>
  <si>
    <t>Company and Licence name, charging year, effective from, effective to, status</t>
  </si>
  <si>
    <t>Excess capacity charge
p/kVA/day</t>
  </si>
  <si>
    <t>Excess capacity charge
£</t>
  </si>
  <si>
    <t>'DNOs paste value cells A15:I41 from CDCM 3701 into cells A14:I40</t>
  </si>
  <si>
    <t>Tariff name</t>
  </si>
  <si>
    <t>Import
excess capacity charge
(p/kVA/day)</t>
  </si>
  <si>
    <t>Export
excess capacity charge
(p/kVA/day)</t>
  </si>
  <si>
    <t>Copy from CDCM table 3701 "Tariffs!A42:I84" and paste values into A14</t>
  </si>
  <si>
    <t>Copy from EDCM table 6005 "LDNORev!B549:G683" and paste values into D57</t>
  </si>
  <si>
    <t>These line loss factors are illustrative based on the latest calculated values and are published in good faith.  However, the line loss factors that are approved by the BSC Panel for the applicable year and consequently published on the Elexon website will take precedence and be used in Settlement if they differ from these values.</t>
  </si>
  <si>
    <t>Northmoor (embd) PV</t>
  </si>
  <si>
    <t>Nmoor Little Tinney WF</t>
  </si>
  <si>
    <t>Nmoor Little Balsdon WF</t>
  </si>
  <si>
    <t>Nmoor Hornacott PV</t>
  </si>
  <si>
    <t>Simms (AVMO7J embedded)</t>
  </si>
  <si>
    <t>Flour Mills (AVMO7J imports)</t>
  </si>
  <si>
    <t>Northmoor (embd) PV Export</t>
  </si>
  <si>
    <t>Nmoor Little Tinney WF Export</t>
  </si>
  <si>
    <t>Nmoor Little Balsdon WF Export</t>
  </si>
  <si>
    <t>Nmoor Hornacott PV Export</t>
  </si>
  <si>
    <t>Import excess capacity charge
£</t>
  </si>
  <si>
    <t>Export excess capacity charge
£</t>
  </si>
  <si>
    <t>Till House</t>
  </si>
  <si>
    <t>Outlands Wood</t>
  </si>
  <si>
    <t>Culmhead</t>
  </si>
  <si>
    <t>Kingsland Barton</t>
  </si>
  <si>
    <t>Mendip Solar PV Farm</t>
  </si>
  <si>
    <t>Trewidland farm PV</t>
  </si>
  <si>
    <t>Watchfield Lawn</t>
  </si>
  <si>
    <t>Gover Park</t>
  </si>
  <si>
    <t>North Wayton</t>
  </si>
  <si>
    <t>Week Farm</t>
  </si>
  <si>
    <t>Cullompton</t>
  </si>
  <si>
    <t>Dinder Farm</t>
  </si>
  <si>
    <t>Pitts Farm</t>
  </si>
  <si>
    <t>Kerriers</t>
  </si>
  <si>
    <t>Ernesettle Lane</t>
  </si>
  <si>
    <t>Goonhilly Solar Park</t>
  </si>
  <si>
    <t>Nanteague</t>
  </si>
  <si>
    <t>New Row Farm</t>
  </si>
  <si>
    <t>Woodland Barton Windfarm</t>
  </si>
  <si>
    <t>Four Burrows 2</t>
  </si>
  <si>
    <t>Redlands Farm</t>
  </si>
  <si>
    <t>Liverton Farm</t>
  </si>
  <si>
    <t>Yonder Parks Farm</t>
  </si>
  <si>
    <t>Somerton Door</t>
  </si>
  <si>
    <t>Carditch Drove</t>
  </si>
  <si>
    <t>Capelands Farm</t>
  </si>
  <si>
    <t>Francis Court Farm</t>
  </si>
  <si>
    <t>Northwood</t>
  </si>
  <si>
    <t>Tricky Warren</t>
  </si>
  <si>
    <t>Iwood Lane</t>
  </si>
  <si>
    <t>Rydon Farm</t>
  </si>
  <si>
    <t>Balls Wood</t>
  </si>
  <si>
    <t>Ashlawn Farm</t>
  </si>
  <si>
    <t>Pencoose Farm</t>
  </si>
  <si>
    <t>Hawkers Farm</t>
  </si>
  <si>
    <t>Hurcott</t>
  </si>
  <si>
    <t>Garvinack</t>
  </si>
  <si>
    <t>New Barton</t>
  </si>
  <si>
    <t>Coombeshead Farm</t>
  </si>
  <si>
    <t>Walland Farm</t>
  </si>
  <si>
    <t xml:space="preserve">Ashcombe </t>
  </si>
  <si>
    <t>Newnham Farm</t>
  </si>
  <si>
    <t>Parkview Solar</t>
  </si>
  <si>
    <t>Towerhead Farm</t>
  </si>
  <si>
    <t xml:space="preserve">Rookery Farm </t>
  </si>
  <si>
    <t>Bystock Farm</t>
  </si>
  <si>
    <t>Pylle PV Import Boundary</t>
  </si>
  <si>
    <t>Burthy PV</t>
  </si>
  <si>
    <t>Woodmanton (Coombe) Farm</t>
  </si>
  <si>
    <t xml:space="preserve">Higher Bye Farm </t>
  </si>
  <si>
    <t>Puriton Landfill PV_1 Rainbow</t>
  </si>
  <si>
    <t>Portworthy Dams PV_1</t>
  </si>
  <si>
    <t>Wick Farm PV_1</t>
  </si>
  <si>
    <t>Wick Farm PV_2</t>
  </si>
  <si>
    <t>Batsworthy WF</t>
  </si>
  <si>
    <t>Portworthy Dams PV_2</t>
  </si>
  <si>
    <t>Crewkerne PV_1</t>
  </si>
  <si>
    <t>Crewkerne PV_2</t>
  </si>
  <si>
    <t>Puriton Landfill PV_2 SSB</t>
  </si>
  <si>
    <t>Red Hill Farm</t>
  </si>
  <si>
    <t>West Carclaze1</t>
  </si>
  <si>
    <t>West Carclaze2</t>
  </si>
  <si>
    <t>Imerys1(Blackpool)</t>
  </si>
  <si>
    <t>Otterham Wind Farm</t>
  </si>
  <si>
    <t>Wyld Meadow</t>
  </si>
  <si>
    <t>Prince Rock</t>
  </si>
  <si>
    <t>Forestmoor 1</t>
  </si>
  <si>
    <t>Forestmoor 2</t>
  </si>
  <si>
    <t>St Breock</t>
  </si>
  <si>
    <t>DML - Central</t>
  </si>
  <si>
    <t>Denbrook WF</t>
  </si>
  <si>
    <t>Hayle Wave Hub</t>
  </si>
  <si>
    <t>Connon Bridge</t>
  </si>
  <si>
    <t>Chelson</t>
  </si>
  <si>
    <t>St Day</t>
  </si>
  <si>
    <t>Shooters Bottom</t>
  </si>
  <si>
    <t>Rolls Royce TT</t>
  </si>
  <si>
    <t>Woodland Barton PV 33kV Gen</t>
  </si>
  <si>
    <t>Manor PV Farm 33kV</t>
  </si>
  <si>
    <t>Churchtown Farm PV 33kV</t>
  </si>
  <si>
    <t>Trenouth PV 33kV</t>
  </si>
  <si>
    <t>Howton Farm PV 33kV</t>
  </si>
  <si>
    <t xml:space="preserve">Newton Downs Farm </t>
  </si>
  <si>
    <t>BAE Systems (ROF)</t>
  </si>
  <si>
    <t>East Langford PV 33kV</t>
  </si>
  <si>
    <t>NINNIS PV 33kV Gen</t>
  </si>
  <si>
    <t>Willsland PV 33kV Gen</t>
  </si>
  <si>
    <t>Eastcombe PV 33kV Gen</t>
  </si>
  <si>
    <t>Bratton Flemming PV</t>
  </si>
  <si>
    <t>Beaford Brook PV</t>
  </si>
  <si>
    <t>Park Wall PV</t>
  </si>
  <si>
    <t>Bradford Solar Park</t>
  </si>
  <si>
    <t>Causilgey PV 33kV Gen</t>
  </si>
  <si>
    <t>Beechgrove Farm PV 33kV</t>
  </si>
  <si>
    <t>Isles of Scilly</t>
  </si>
  <si>
    <t>BLACKDITCH 33kV</t>
  </si>
  <si>
    <t>Avonmouth Docks Boundary</t>
  </si>
  <si>
    <t>Severnside Energy Recovery Centre</t>
  </si>
  <si>
    <t>Norbora</t>
  </si>
  <si>
    <t>ST Regis</t>
  </si>
  <si>
    <t>Tarmac</t>
  </si>
  <si>
    <t>Abbeywood</t>
  </si>
  <si>
    <t>HewlettPackard</t>
  </si>
  <si>
    <t>Blagdon</t>
  </si>
  <si>
    <t>BristolAirport</t>
  </si>
  <si>
    <t>BGasHallen</t>
  </si>
  <si>
    <t>Portbury Dock</t>
  </si>
  <si>
    <t>FalmouthDocks</t>
  </si>
  <si>
    <t>AstraZeneca</t>
  </si>
  <si>
    <t>DairyCrestDavidstow</t>
  </si>
  <si>
    <t>Hemyock (Broadpath LF)</t>
  </si>
  <si>
    <t>Imerys(Torycombe)</t>
  </si>
  <si>
    <t>Royal United Hospital</t>
  </si>
  <si>
    <t>Avonmouth BCC WF 33kV Gen</t>
  </si>
  <si>
    <t>Bodiniel PV Park 33kV Gen</t>
  </si>
  <si>
    <t>Garlenick WF 33kV</t>
  </si>
  <si>
    <t>Warleigh Barton PV 33kV Gen</t>
  </si>
  <si>
    <t>Winnards Perch PV 33kV Gen</t>
  </si>
  <si>
    <t>Airbus UK Ltd</t>
  </si>
  <si>
    <t>RR Power Development</t>
  </si>
  <si>
    <t>Langage</t>
  </si>
  <si>
    <t>Imerys5(Drinnick)</t>
  </si>
  <si>
    <t>Imerys4(Bugle)</t>
  </si>
  <si>
    <t>Imerys3(Trebal)</t>
  </si>
  <si>
    <t>Imerys6(Par)</t>
  </si>
  <si>
    <t>DML - North</t>
  </si>
  <si>
    <t>Bristol University</t>
  </si>
  <si>
    <t>NES Kingsweston Lane</t>
  </si>
  <si>
    <t>Trequite</t>
  </si>
  <si>
    <t>Horsacott PV</t>
  </si>
  <si>
    <t>Langunnett PV</t>
  </si>
  <si>
    <t>Little Trevease Farm PV</t>
  </si>
  <si>
    <t>Marksbury</t>
  </si>
  <si>
    <t>Cobbs Cross</t>
  </si>
  <si>
    <t xml:space="preserve">Newlands Farm </t>
  </si>
  <si>
    <t>CRICKET ST THOMAS</t>
  </si>
  <si>
    <t>Parsonage Barn</t>
  </si>
  <si>
    <t>Hewas PV</t>
  </si>
  <si>
    <t>CRINACOTT PV</t>
  </si>
  <si>
    <t>Penare Farm</t>
  </si>
  <si>
    <t>Aller Court</t>
  </si>
  <si>
    <t>Stonebarrow</t>
  </si>
  <si>
    <t>Whitley Farm</t>
  </si>
  <si>
    <t>New Rendy Farm</t>
  </si>
  <si>
    <t>Tregassow</t>
  </si>
  <si>
    <t>Pitworthy</t>
  </si>
  <si>
    <t>Rexon Cross PV Farm</t>
  </si>
  <si>
    <t>Luscott Barton</t>
  </si>
  <si>
    <t>Derriton Fields</t>
  </si>
  <si>
    <t>Cleave Farm</t>
  </si>
  <si>
    <t>Woolavington</t>
  </si>
  <si>
    <t>Trehawke Farm</t>
  </si>
  <si>
    <t>Higher Berechapel Farm</t>
  </si>
  <si>
    <t>Bommertown</t>
  </si>
  <si>
    <t>Carloggas Farm</t>
  </si>
  <si>
    <t>Hexworthy PV</t>
  </si>
  <si>
    <t>Sims Avonmouth</t>
  </si>
  <si>
    <t>Flour Mills Avonmouth</t>
  </si>
  <si>
    <t>Huntworth</t>
  </si>
  <si>
    <t>Alveston Hammerly Down</t>
  </si>
  <si>
    <t>Pylle PV Site 1</t>
  </si>
  <si>
    <t>Pylle PV Site 2</t>
  </si>
  <si>
    <t>St Stephen (Hay Farm)</t>
  </si>
  <si>
    <t>Aller Farm</t>
  </si>
  <si>
    <t>Bodwen</t>
  </si>
  <si>
    <t>Butteriss Downs</t>
  </si>
  <si>
    <t>Carnemough Farm</t>
  </si>
  <si>
    <t>Credacott (CEDAR)</t>
  </si>
  <si>
    <t>Dunsland Cross WF</t>
  </si>
  <si>
    <t>Lanyon Solar Farm</t>
  </si>
  <si>
    <t>Marlands Field</t>
  </si>
  <si>
    <t>Martin Solar Farm</t>
  </si>
  <si>
    <t>Shepherds Farm</t>
  </si>
  <si>
    <t>Northmoor Boundary</t>
  </si>
  <si>
    <t xml:space="preserve">Stoneshill Farm </t>
  </si>
  <si>
    <t>Tredown Farm</t>
  </si>
  <si>
    <t>Trendeal Solar Park</t>
  </si>
  <si>
    <t>West Venn Farm PV</t>
  </si>
  <si>
    <t>Appletree Farm</t>
  </si>
  <si>
    <t>Chelwood</t>
  </si>
  <si>
    <t>Crowpitts</t>
  </si>
  <si>
    <t>Dunsmoore Farm</t>
  </si>
  <si>
    <t>Fitzwarren Farm</t>
  </si>
  <si>
    <t>Glastonbury Norwood</t>
  </si>
  <si>
    <t>Helston</t>
  </si>
  <si>
    <t>Higher Humber Farm</t>
  </si>
  <si>
    <t>Howgrove</t>
  </si>
  <si>
    <t>Lodge Farm</t>
  </si>
  <si>
    <t>Nancrossa</t>
  </si>
  <si>
    <t>Old Stone Farm</t>
  </si>
  <si>
    <t>Place Barton Farm</t>
  </si>
  <si>
    <t>Stonemead Farm</t>
  </si>
  <si>
    <t>Water Lane B</t>
  </si>
  <si>
    <t>Withy Drove</t>
  </si>
  <si>
    <t>Yelland</t>
  </si>
  <si>
    <t>Cattedown</t>
  </si>
  <si>
    <t>New England Quarry</t>
  </si>
  <si>
    <t>Trerule Farm</t>
  </si>
  <si>
    <t>Black Ditch WF</t>
  </si>
  <si>
    <t>Lawrence Weston</t>
  </si>
  <si>
    <t>Quartley Farm</t>
  </si>
  <si>
    <t>Sandhill Farm</t>
  </si>
  <si>
    <t>Wiseburrow</t>
  </si>
  <si>
    <t xml:space="preserve">Hammond Court Farm </t>
  </si>
  <si>
    <t>Makro Exeter</t>
  </si>
  <si>
    <t>Great Houndbeare 2</t>
  </si>
  <si>
    <t>Ernesettle Biomass</t>
  </si>
  <si>
    <t>The Barton</t>
  </si>
  <si>
    <t>Higher Oatley Farm</t>
  </si>
  <si>
    <t>Axe View Way PV</t>
  </si>
  <si>
    <t>Chewton Mendip</t>
  </si>
  <si>
    <t>Belsford</t>
  </si>
  <si>
    <t>Lower Rixdale Farm</t>
  </si>
  <si>
    <t>Avonmouth Bio Power</t>
  </si>
  <si>
    <t>Avonmouth Biogas 2</t>
  </si>
  <si>
    <t>Barton Hill Way STOR</t>
  </si>
  <si>
    <t>Brixton Barton PV</t>
  </si>
  <si>
    <t>Carnhell Farm PV</t>
  </si>
  <si>
    <t>Cattybrook STOR</t>
  </si>
  <si>
    <t>Chelson Meadow PV</t>
  </si>
  <si>
    <t>Dunscombe PV</t>
  </si>
  <si>
    <t>Ernesettle Lane 2 STOR</t>
  </si>
  <si>
    <t>Gashay Farm PV</t>
  </si>
  <si>
    <t>Halvasso PV</t>
  </si>
  <si>
    <t>Hill Barton 11kV</t>
  </si>
  <si>
    <t>Horsey Level</t>
  </si>
  <si>
    <t>Leaze Farm PV</t>
  </si>
  <si>
    <t>Lockleaze STOR</t>
  </si>
  <si>
    <t>Oakham Farm</t>
  </si>
  <si>
    <t>Old Green Wind Farm</t>
  </si>
  <si>
    <t>Selwood PV</t>
  </si>
  <si>
    <t>Sharland Farm PV</t>
  </si>
  <si>
    <t>St Johns Road PV</t>
  </si>
  <si>
    <t>Veiges Farm PV</t>
  </si>
  <si>
    <t>Venture Way STOR</t>
  </si>
  <si>
    <t>Waye Barton PV</t>
  </si>
  <si>
    <t>Wick Farm 2</t>
  </si>
  <si>
    <t>7158I</t>
  </si>
  <si>
    <t>7293I</t>
  </si>
  <si>
    <t>7158E</t>
  </si>
  <si>
    <t>2200030346906
2200030346998</t>
  </si>
  <si>
    <t>2200030348319
2200030348328</t>
  </si>
  <si>
    <t>2200030348026
2200030348035</t>
  </si>
  <si>
    <t>2200031997477
2200031997529</t>
  </si>
  <si>
    <t>2200040661200
2200040661219</t>
  </si>
  <si>
    <t>2200042276123
2200042276132
2200042276141</t>
  </si>
  <si>
    <t>2200042218673
2200042218682</t>
  </si>
  <si>
    <t>2200041987314
2200041987323</t>
  </si>
  <si>
    <t>2200042093720
2200042093739
2200042093757</t>
  </si>
  <si>
    <t>Northmoor PV Boundary</t>
  </si>
  <si>
    <t>Northmoor Boundary Export</t>
  </si>
  <si>
    <t>New Import 1</t>
  </si>
  <si>
    <t>New Export 1</t>
  </si>
  <si>
    <t>New Import 2</t>
  </si>
  <si>
    <t>New Export 2</t>
  </si>
  <si>
    <t>New Import 3</t>
  </si>
  <si>
    <t>New Export 3</t>
  </si>
  <si>
    <t>New Import 4</t>
  </si>
  <si>
    <t>New Export 4</t>
  </si>
  <si>
    <t>New Import 5</t>
  </si>
  <si>
    <t>New Export 5</t>
  </si>
  <si>
    <t>New Import 6</t>
  </si>
  <si>
    <t>New Export 6</t>
  </si>
  <si>
    <t>New Import 7</t>
  </si>
  <si>
    <t>New Export 7</t>
  </si>
  <si>
    <t>New Import 8</t>
  </si>
  <si>
    <t>New Export 8</t>
  </si>
  <si>
    <t>New Import 9</t>
  </si>
  <si>
    <t>New Export 9</t>
  </si>
  <si>
    <t>New Import 10</t>
  </si>
  <si>
    <t>New Export 10</t>
  </si>
  <si>
    <t>New Import 11</t>
  </si>
  <si>
    <t>New Export 11</t>
  </si>
  <si>
    <t>New Import 12</t>
  </si>
  <si>
    <t>New Export 12</t>
  </si>
  <si>
    <t>New Import 13</t>
  </si>
  <si>
    <t>New Export 13</t>
  </si>
  <si>
    <t>New Import 14</t>
  </si>
  <si>
    <t>New Export 14</t>
  </si>
  <si>
    <t>New Import 15</t>
  </si>
  <si>
    <t>New Export 15</t>
  </si>
  <si>
    <t>New Import 16</t>
  </si>
  <si>
    <t>New Export 16</t>
  </si>
  <si>
    <t>New Import 17</t>
  </si>
  <si>
    <t>New Export 17</t>
  </si>
  <si>
    <t>New Import 18</t>
  </si>
  <si>
    <t>New Export 18</t>
  </si>
  <si>
    <t>New Import 19</t>
  </si>
  <si>
    <t>New Export 19</t>
  </si>
  <si>
    <t>New Import 20</t>
  </si>
  <si>
    <t>New Export 20</t>
  </si>
  <si>
    <t>New Import 21</t>
  </si>
  <si>
    <t>New Export 21</t>
  </si>
  <si>
    <t>New Import 22</t>
  </si>
  <si>
    <t>New Export 22</t>
  </si>
  <si>
    <t>New Import 23</t>
  </si>
  <si>
    <t>New Export 23</t>
  </si>
  <si>
    <t>New Import 24</t>
  </si>
  <si>
    <t>New Export 24</t>
  </si>
  <si>
    <t>New Import 25</t>
  </si>
  <si>
    <t>New Export 25</t>
  </si>
  <si>
    <t>New Import 26</t>
  </si>
  <si>
    <t>New Export 26</t>
  </si>
  <si>
    <t>New Import 27</t>
  </si>
  <si>
    <t>New Export 27</t>
  </si>
  <si>
    <t>New Import 28</t>
  </si>
  <si>
    <t>New Export 28</t>
  </si>
  <si>
    <t>New Import 29</t>
  </si>
  <si>
    <t>New Export 29</t>
  </si>
  <si>
    <t>New Import 30</t>
  </si>
  <si>
    <t>New Export 30</t>
  </si>
  <si>
    <t>New Import 31</t>
  </si>
  <si>
    <t>New Export 31</t>
  </si>
  <si>
    <t>New Import 32</t>
  </si>
  <si>
    <t>New Export 32</t>
  </si>
  <si>
    <t>New Import 33</t>
  </si>
  <si>
    <t>New Export 33</t>
  </si>
  <si>
    <t>New Import 34</t>
  </si>
  <si>
    <t>New Export 34</t>
  </si>
  <si>
    <t>New Import 35</t>
  </si>
  <si>
    <t>New Export 35</t>
  </si>
  <si>
    <t>New Import 36</t>
  </si>
  <si>
    <t>New Export 36</t>
  </si>
  <si>
    <t>New Import 37</t>
  </si>
  <si>
    <t>New Export 37</t>
  </si>
  <si>
    <t>New Import 38</t>
  </si>
  <si>
    <t>New Export 38</t>
  </si>
  <si>
    <t>New Import 39</t>
  </si>
  <si>
    <t>New Export 39</t>
  </si>
  <si>
    <t>New Import 40</t>
  </si>
  <si>
    <t>New Export 40</t>
  </si>
  <si>
    <t>New Import 41</t>
  </si>
  <si>
    <t>New Export 41</t>
  </si>
  <si>
    <t>New Import 42</t>
  </si>
  <si>
    <t>New Export 42</t>
  </si>
  <si>
    <t>New Import 43</t>
  </si>
  <si>
    <t>New Export 43</t>
  </si>
  <si>
    <t>New Import 44</t>
  </si>
  <si>
    <t>New Export 44</t>
  </si>
  <si>
    <t>New Import 45</t>
  </si>
  <si>
    <t>New Export 45</t>
  </si>
  <si>
    <t>New Import 46</t>
  </si>
  <si>
    <t>New Export 46</t>
  </si>
  <si>
    <t>New Import 47</t>
  </si>
  <si>
    <t>New Export 47</t>
  </si>
  <si>
    <t>New Import 48</t>
  </si>
  <si>
    <t>New Export 48</t>
  </si>
  <si>
    <t>New Import 49</t>
  </si>
  <si>
    <t>New Export 49</t>
  </si>
  <si>
    <t>New Import 50</t>
  </si>
  <si>
    <t>New Export 50</t>
  </si>
  <si>
    <t>New Import 51</t>
  </si>
  <si>
    <t>New Export 51</t>
  </si>
  <si>
    <t>New Import 52</t>
  </si>
  <si>
    <t>New Export 52</t>
  </si>
  <si>
    <t>New Import 53</t>
  </si>
  <si>
    <t>New Export 53</t>
  </si>
  <si>
    <t>New Import 54</t>
  </si>
  <si>
    <t>New Export 54</t>
  </si>
  <si>
    <t>New Import 55</t>
  </si>
  <si>
    <t>New Export 55</t>
  </si>
  <si>
    <t>New Import 56</t>
  </si>
  <si>
    <t>New Export 56</t>
  </si>
  <si>
    <t>New Import 57</t>
  </si>
  <si>
    <t>New Export 57</t>
  </si>
  <si>
    <t>New Import 58</t>
  </si>
  <si>
    <t>New Export 58</t>
  </si>
  <si>
    <t>New Import 59</t>
  </si>
  <si>
    <t>New Export 59</t>
  </si>
  <si>
    <t>New Import 60</t>
  </si>
  <si>
    <t>New Export 60</t>
  </si>
  <si>
    <t>New Import 61</t>
  </si>
  <si>
    <t>New Export 61</t>
  </si>
  <si>
    <t>New Import 62</t>
  </si>
  <si>
    <t>New Export 62</t>
  </si>
  <si>
    <t>New Import 63</t>
  </si>
  <si>
    <t>New Export 63</t>
  </si>
  <si>
    <t>New Import 64</t>
  </si>
  <si>
    <t>New Export 64</t>
  </si>
  <si>
    <t>New Import 65</t>
  </si>
  <si>
    <t>New Export 65</t>
  </si>
  <si>
    <t>New Import 66</t>
  </si>
  <si>
    <t>New Export 66</t>
  </si>
  <si>
    <t>New Import 67</t>
  </si>
  <si>
    <t>New Export 67</t>
  </si>
  <si>
    <t>New Import 68</t>
  </si>
  <si>
    <t>New Export 68</t>
  </si>
  <si>
    <t>New Import 69</t>
  </si>
  <si>
    <t>New Export 69</t>
  </si>
  <si>
    <t>New Import 70</t>
  </si>
  <si>
    <t>New Export 70</t>
  </si>
  <si>
    <t>New Import 71</t>
  </si>
  <si>
    <t>New Export 71</t>
  </si>
  <si>
    <t>New Import 72</t>
  </si>
  <si>
    <t>New Export 72</t>
  </si>
  <si>
    <t>New Import 73</t>
  </si>
  <si>
    <t>New Export 73</t>
  </si>
  <si>
    <t>2200030348639
2200040237104</t>
  </si>
  <si>
    <t>2200041648681
2200041648690
2200042093766</t>
  </si>
  <si>
    <t>Monday to Friday
Nov to Feb
(excluding 22nd Dec to
4th Jan inclusive)</t>
  </si>
  <si>
    <t>Monday to Friday
Mar to Oct
(plus 22nd Dec to
4th Jan inclusive)</t>
  </si>
  <si>
    <t>Till House PV Export</t>
  </si>
  <si>
    <t>Outlands Wood PV Export</t>
  </si>
  <si>
    <t>Culmhead PV Export</t>
  </si>
  <si>
    <t>Whitchurch Farm PV Export</t>
  </si>
  <si>
    <t>Kingsland Barton PV Export</t>
  </si>
  <si>
    <t>Mendip Solar PV Export</t>
  </si>
  <si>
    <t>St Stephen PV Export</t>
  </si>
  <si>
    <t>Trewidland PV Export</t>
  </si>
  <si>
    <t>Watchfield Lawn PV Export</t>
  </si>
  <si>
    <t>Gover Park PV Export</t>
  </si>
  <si>
    <t>North Wayton PV Export</t>
  </si>
  <si>
    <t>Week Farm PV Export</t>
  </si>
  <si>
    <t>Cullompton PV Export</t>
  </si>
  <si>
    <t>Dinder Farm PV Export</t>
  </si>
  <si>
    <t>Pitts Farm PV Export</t>
  </si>
  <si>
    <t>Kerriers PV Export</t>
  </si>
  <si>
    <t>Ernesettle STOR Export</t>
  </si>
  <si>
    <t>Goonhilly PV Export</t>
  </si>
  <si>
    <t>Nanteague PV Export</t>
  </si>
  <si>
    <t>Bidwell Dartington PV Export</t>
  </si>
  <si>
    <t>New Row Farm PV Export</t>
  </si>
  <si>
    <t>Victoria (WBAR3) WF Export</t>
  </si>
  <si>
    <t>Four Burrows 2 PV Export</t>
  </si>
  <si>
    <t>Redlands Farm PV Export</t>
  </si>
  <si>
    <t>Tengore Lane PV Export</t>
  </si>
  <si>
    <t>Liverton Farm PV Export</t>
  </si>
  <si>
    <t>Yonder Parks PV Export</t>
  </si>
  <si>
    <t>Somerton Door PV Export</t>
  </si>
  <si>
    <t>Carditch Drove PV Export</t>
  </si>
  <si>
    <t>Capelands Farm PV Export</t>
  </si>
  <si>
    <t>East Youlstone WF Export</t>
  </si>
  <si>
    <t>Francis Court Farm PV Export</t>
  </si>
  <si>
    <t>Northwood PV Export</t>
  </si>
  <si>
    <t>Tricky Warren PV Export</t>
  </si>
  <si>
    <t>Iwood Lane PV Export</t>
  </si>
  <si>
    <t>Rydon Farm PV Export</t>
  </si>
  <si>
    <t>Balls Wood PV Export</t>
  </si>
  <si>
    <t>Ashlawn Farm PV Export</t>
  </si>
  <si>
    <t>Pencoose Farm PV Export</t>
  </si>
  <si>
    <t>Hawkers Farm PV Export</t>
  </si>
  <si>
    <t>Hurcott PV Export</t>
  </si>
  <si>
    <t>Garvinack Farm PV Export</t>
  </si>
  <si>
    <t>Newton Barton PV  Export</t>
  </si>
  <si>
    <t>Coombeshead Farm PV Export</t>
  </si>
  <si>
    <t>Walland Farm PV  Export</t>
  </si>
  <si>
    <t>Ashcombe PV Export</t>
  </si>
  <si>
    <t>Newnham Farm PV Export</t>
  </si>
  <si>
    <t>Roskrow Barton PV Export</t>
  </si>
  <si>
    <t>Parkview PV Export</t>
  </si>
  <si>
    <t>Towerhead Farm PV Export</t>
  </si>
  <si>
    <t>Rookery Farm PV Export</t>
  </si>
  <si>
    <t>Bystock Farm PV Export</t>
  </si>
  <si>
    <t>Burthy Farm PV Export</t>
  </si>
  <si>
    <t>Wilton Farm PV Export</t>
  </si>
  <si>
    <t>Coombe Farm PV Export</t>
  </si>
  <si>
    <t>Higher Bye Farm PV Export</t>
  </si>
  <si>
    <t>Wilton Farm WF Export</t>
  </si>
  <si>
    <t>Denzell Down WF Export</t>
  </si>
  <si>
    <t>PortworthyDams PV Site1 Export</t>
  </si>
  <si>
    <t>Wick Farm Site 1 PV Export</t>
  </si>
  <si>
    <t>Wick Farm Site 2 PV Export</t>
  </si>
  <si>
    <t>Batsworthy Cross WF Export</t>
  </si>
  <si>
    <t>PortworthyDams PV Site2 Export</t>
  </si>
  <si>
    <t>Crewkerne PV Site 1 Export</t>
  </si>
  <si>
    <t>Crewkerne PV Site 2 Export</t>
  </si>
  <si>
    <t>Tonedale Farm PV Export</t>
  </si>
  <si>
    <t>CERC St Dennis Export</t>
  </si>
  <si>
    <t>Severnside ERC Export</t>
  </si>
  <si>
    <t>Imerys Blackpool Export</t>
  </si>
  <si>
    <t>Blackditch Export</t>
  </si>
  <si>
    <t>SWW Roadford Export</t>
  </si>
  <si>
    <t>RUH Export</t>
  </si>
  <si>
    <t>Babcock Marine Central Export</t>
  </si>
  <si>
    <t>Trenoweth Farm Export</t>
  </si>
  <si>
    <t>Woodland Barton Farm Export</t>
  </si>
  <si>
    <t>Manor Farm Export</t>
  </si>
  <si>
    <t>Churchtown Farm Export</t>
  </si>
  <si>
    <t>Trenouth Farm Export</t>
  </si>
  <si>
    <t>Howton Farm Export</t>
  </si>
  <si>
    <t>Babcock Marine North Export</t>
  </si>
  <si>
    <t>Newton Downs Farm PV Export</t>
  </si>
  <si>
    <t>East Langford Export</t>
  </si>
  <si>
    <t>Ninnis Farm Export</t>
  </si>
  <si>
    <t>Willsland Export</t>
  </si>
  <si>
    <t>Eastcombe Farm Export</t>
  </si>
  <si>
    <t>Bratton Flemming Export</t>
  </si>
  <si>
    <t>Beaford Brook Export</t>
  </si>
  <si>
    <t>Exeter Power Export</t>
  </si>
  <si>
    <t>Park Wall Export</t>
  </si>
  <si>
    <t>Bradford Export</t>
  </si>
  <si>
    <t>Causilgey Export</t>
  </si>
  <si>
    <t>Beechgrove Export</t>
  </si>
  <si>
    <t>Hill Barton Bus Park Export</t>
  </si>
  <si>
    <t>Wavehub Hayle Export</t>
  </si>
  <si>
    <t>Denbrook Wind Farm Export</t>
  </si>
  <si>
    <t>Bristol Energy Export</t>
  </si>
  <si>
    <t>Connon Bridge Landfill export</t>
  </si>
  <si>
    <t>Chelson Generator Export</t>
  </si>
  <si>
    <t>Darracott Export</t>
  </si>
  <si>
    <t>Untd Mns Redruth St.Day Export</t>
  </si>
  <si>
    <t>Shooter's Bottom Export</t>
  </si>
  <si>
    <t>Heathfield Export</t>
  </si>
  <si>
    <t>Goonhilly Export</t>
  </si>
  <si>
    <t>Delabole EHV Export</t>
  </si>
  <si>
    <t>Fullabrook EHV Export</t>
  </si>
  <si>
    <t>Bear's Down  Export</t>
  </si>
  <si>
    <t>Bradon Farm  Export</t>
  </si>
  <si>
    <t>Carland Cross  Export</t>
  </si>
  <si>
    <t>Cold Northcott  Export</t>
  </si>
  <si>
    <t>Forest Moor Wind 1  Export</t>
  </si>
  <si>
    <t>Forest Moor Wind 2  Export</t>
  </si>
  <si>
    <t>Four Burrows  Export</t>
  </si>
  <si>
    <t>Isles of Scilly EHV Export</t>
  </si>
  <si>
    <t>St Breock  Export</t>
  </si>
  <si>
    <t>Avonmouth BCC Wind Farm Export</t>
  </si>
  <si>
    <t>Bodiniel PV Park Export</t>
  </si>
  <si>
    <t>Garlenick Wind Farm Export</t>
  </si>
  <si>
    <t>Warleigh Barton PV Export</t>
  </si>
  <si>
    <t>Winnard's Perch PV Export</t>
  </si>
  <si>
    <t>Galsworthy WF Export</t>
  </si>
  <si>
    <t>Canworthy PV Export</t>
  </si>
  <si>
    <t>Otterham WT Feeder1 Export</t>
  </si>
  <si>
    <t>Wyld Meadow PV Farm Export</t>
  </si>
  <si>
    <t>Marley Thatch PV Export</t>
  </si>
  <si>
    <t>Prince Rock STOR Export</t>
  </si>
  <si>
    <t>Burrowton Farm PV Export</t>
  </si>
  <si>
    <t>Bristol Royal Infirmary Export</t>
  </si>
  <si>
    <t>Imerys Torycombe export</t>
  </si>
  <si>
    <t>Whatley Quarry Export</t>
  </si>
  <si>
    <t>Imerys Trebal Export</t>
  </si>
  <si>
    <t>Imerys Par Harbour Export</t>
  </si>
  <si>
    <t>Imerys Bugle Export</t>
  </si>
  <si>
    <t>Imerys Drinnick Export</t>
  </si>
  <si>
    <t>Avonmouth Docks Export</t>
  </si>
  <si>
    <t>Portbury Dock Export</t>
  </si>
  <si>
    <t>BGAS Hallen Exports</t>
  </si>
  <si>
    <t>Broadpath Landfill Exports</t>
  </si>
  <si>
    <t>Callington Solar Export</t>
  </si>
  <si>
    <t>Hope Solar Export</t>
  </si>
  <si>
    <t>Avonmouth Biogas Export</t>
  </si>
  <si>
    <t>Slade Farm PV Export</t>
  </si>
  <si>
    <t>Rew Farm PV Export</t>
  </si>
  <si>
    <t>Higher Trenhayle PV Export</t>
  </si>
  <si>
    <t>Middle Treworder PV Export</t>
  </si>
  <si>
    <t>Penhale Farm PV Export</t>
  </si>
  <si>
    <t>Ayshford Court PV Export</t>
  </si>
  <si>
    <t>West Hill PV Export</t>
  </si>
  <si>
    <t>Knockworthy Farm PV Export</t>
  </si>
  <si>
    <t>Trekenning Farm PV Export</t>
  </si>
  <si>
    <t>Four Burrows PV Export</t>
  </si>
  <si>
    <t>Halse Farm PV Export</t>
  </si>
  <si>
    <t>Hatchlands Farm PV Export</t>
  </si>
  <si>
    <t>Higher Trevartha PV Export</t>
  </si>
  <si>
    <t>Ford Farm PV Export</t>
  </si>
  <si>
    <t>Trequite Farm PV Export</t>
  </si>
  <si>
    <t>Higher Tregarne PV Export</t>
  </si>
  <si>
    <t>Higher North Beer PV Export</t>
  </si>
  <si>
    <t>Horsacott Farm PV Export</t>
  </si>
  <si>
    <t>Langunnett Farm PV Export</t>
  </si>
  <si>
    <t>Trefinnick Farm PV Export</t>
  </si>
  <si>
    <t>Little Trevease PV Export</t>
  </si>
  <si>
    <t>Marksbury PV Export</t>
  </si>
  <si>
    <t>Cobbs Cross PV Export</t>
  </si>
  <si>
    <t>Newlands Farm PV Export</t>
  </si>
  <si>
    <t>Cricket St Thomas PV Export</t>
  </si>
  <si>
    <t>Parsonage Barn PV Export</t>
  </si>
  <si>
    <t>Hewas PV Farm Export</t>
  </si>
  <si>
    <t>Crinacott Farm PV Export</t>
  </si>
  <si>
    <t>Penare Farm PV Export</t>
  </si>
  <si>
    <t>Aller Court  PV Export</t>
  </si>
  <si>
    <t>Stonebarrow Farm PV Export</t>
  </si>
  <si>
    <t>Whitley Farm PV Export</t>
  </si>
  <si>
    <t>New Rendy Farm PV Export</t>
  </si>
  <si>
    <t>Tregassow Farm PV Export</t>
  </si>
  <si>
    <t>Pitworthy PV Export</t>
  </si>
  <si>
    <t>Foxcombe PV Export</t>
  </si>
  <si>
    <t>Rexon Cross PV Export</t>
  </si>
  <si>
    <t>Hazard Farm PV Export</t>
  </si>
  <si>
    <t>Luscott Barton PV Export</t>
  </si>
  <si>
    <t>Grange Farm PV Export</t>
  </si>
  <si>
    <t>Derriton Fields PV Export</t>
  </si>
  <si>
    <t>Cleave Farm PV Export</t>
  </si>
  <si>
    <t>Woolavington PV Export</t>
  </si>
  <si>
    <t>Trehawke Farm PV Export</t>
  </si>
  <si>
    <t>H Berechapel Biogas Export</t>
  </si>
  <si>
    <t>Bommertown PV Export</t>
  </si>
  <si>
    <t>Carloggas Farm PV Export</t>
  </si>
  <si>
    <t>Hexworthy Barton PV Export</t>
  </si>
  <si>
    <t xml:space="preserve"> </t>
  </si>
  <si>
    <t>AVMO7K</t>
  </si>
  <si>
    <t>LAUN5K</t>
  </si>
  <si>
    <t>AARO3</t>
  </si>
  <si>
    <t>ADER5</t>
  </si>
  <si>
    <t>ALCO5</t>
  </si>
  <si>
    <t>ALER5</t>
  </si>
  <si>
    <t>ALMO5</t>
  </si>
  <si>
    <t>ALMR5</t>
  </si>
  <si>
    <t>ARMA5</t>
  </si>
  <si>
    <t>ASHB5</t>
  </si>
  <si>
    <t>ASHW5</t>
  </si>
  <si>
    <t>ATHL5</t>
  </si>
  <si>
    <t>AVMO7J</t>
  </si>
  <si>
    <t>AXBR5</t>
  </si>
  <si>
    <t>AXMN5</t>
  </si>
  <si>
    <t>BAEA5</t>
  </si>
  <si>
    <t>BARQ5</t>
  </si>
  <si>
    <t>BART5</t>
  </si>
  <si>
    <t>BATR5J</t>
  </si>
  <si>
    <t>BATR5K</t>
  </si>
  <si>
    <t>BEAM5</t>
  </si>
  <si>
    <t>BEDM5</t>
  </si>
  <si>
    <t>BHAL5</t>
  </si>
  <si>
    <t>BICK5</t>
  </si>
  <si>
    <t>BIDE5</t>
  </si>
  <si>
    <t>BISH5</t>
  </si>
  <si>
    <t>BLAC5</t>
  </si>
  <si>
    <t>BLAG5</t>
  </si>
  <si>
    <t>BODM5</t>
  </si>
  <si>
    <t>BOUR5</t>
  </si>
  <si>
    <t>BOVT5</t>
  </si>
  <si>
    <t>BOWA5</t>
  </si>
  <si>
    <t>BOWX5J</t>
  </si>
  <si>
    <t>BRAD5</t>
  </si>
  <si>
    <t>BRAF5</t>
  </si>
  <si>
    <t>BRAL5J</t>
  </si>
  <si>
    <t>BRAU5</t>
  </si>
  <si>
    <t>BRID5</t>
  </si>
  <si>
    <t>BRIL5J</t>
  </si>
  <si>
    <t>BRIL5K</t>
  </si>
  <si>
    <t>BRIM5</t>
  </si>
  <si>
    <t>BRSH5</t>
  </si>
  <si>
    <t>BUCK5</t>
  </si>
  <si>
    <t>BUCS5</t>
  </si>
  <si>
    <t>BUDS5</t>
  </si>
  <si>
    <t>BUGL5J</t>
  </si>
  <si>
    <t>BUGL5K</t>
  </si>
  <si>
    <t>BURL5</t>
  </si>
  <si>
    <t>BURN5</t>
  </si>
  <si>
    <t>CAIR5</t>
  </si>
  <si>
    <t>CALL5</t>
  </si>
  <si>
    <t>CAMH5</t>
  </si>
  <si>
    <t>CAMT5</t>
  </si>
  <si>
    <t>CARN5</t>
  </si>
  <si>
    <t>CHAR5</t>
  </si>
  <si>
    <t>CHED5</t>
  </si>
  <si>
    <t>CHEM5</t>
  </si>
  <si>
    <t>CHES5</t>
  </si>
  <si>
    <t>CHUG5</t>
  </si>
  <si>
    <t>CHUK5</t>
  </si>
  <si>
    <t>CHUS5</t>
  </si>
  <si>
    <t>CLEV5</t>
  </si>
  <si>
    <t>CLIF5</t>
  </si>
  <si>
    <t>CLOV5</t>
  </si>
  <si>
    <t>CLYH5</t>
  </si>
  <si>
    <t>COKE5</t>
  </si>
  <si>
    <t>COLE5</t>
  </si>
  <si>
    <t>COLL5</t>
  </si>
  <si>
    <t>COLY5</t>
  </si>
  <si>
    <t>COMM5</t>
  </si>
  <si>
    <t>COMP7</t>
  </si>
  <si>
    <t>CONG5</t>
  </si>
  <si>
    <t>CONS5</t>
  </si>
  <si>
    <t>CORH5J</t>
  </si>
  <si>
    <t>CORH5K</t>
  </si>
  <si>
    <t>COUW5</t>
  </si>
  <si>
    <t>COWR5</t>
  </si>
  <si>
    <t>CRED5</t>
  </si>
  <si>
    <t>CREE5</t>
  </si>
  <si>
    <t>CREW5</t>
  </si>
  <si>
    <t>CRIB5</t>
  </si>
  <si>
    <t>CULL5</t>
  </si>
  <si>
    <t>CULM5</t>
  </si>
  <si>
    <t>CURM5</t>
  </si>
  <si>
    <t>DART5</t>
  </si>
  <si>
    <t>DAVI5</t>
  </si>
  <si>
    <t>DAWL5</t>
  </si>
  <si>
    <t>DELA5</t>
  </si>
  <si>
    <t>DEVO5</t>
  </si>
  <si>
    <t>DIND5</t>
  </si>
  <si>
    <t>DOCC3</t>
  </si>
  <si>
    <t>DOCN3</t>
  </si>
  <si>
    <t>DORS7J</t>
  </si>
  <si>
    <t>DOWF5</t>
  </si>
  <si>
    <t>DREC5</t>
  </si>
  <si>
    <t>DRSW5</t>
  </si>
  <si>
    <t>DUNK5</t>
  </si>
  <si>
    <t>EASB5</t>
  </si>
  <si>
    <t>EASG5</t>
  </si>
  <si>
    <t>EAST5</t>
  </si>
  <si>
    <t>EBUD5</t>
  </si>
  <si>
    <t>ECHI5</t>
  </si>
  <si>
    <t>ECUR5</t>
  </si>
  <si>
    <t>EDGA5</t>
  </si>
  <si>
    <t>EGGB5</t>
  </si>
  <si>
    <t>ELIT5</t>
  </si>
  <si>
    <t>ENTH7</t>
  </si>
  <si>
    <t>EVER5</t>
  </si>
  <si>
    <t>EXEB5</t>
  </si>
  <si>
    <t>EXMI5</t>
  </si>
  <si>
    <t>EXMW5</t>
  </si>
  <si>
    <t>FALD5</t>
  </si>
  <si>
    <t>FEEB5</t>
  </si>
  <si>
    <t>FEED5</t>
  </si>
  <si>
    <t>FILT5J</t>
  </si>
  <si>
    <t>FOLB5</t>
  </si>
  <si>
    <t>FOWE5</t>
  </si>
  <si>
    <t>FOXH5</t>
  </si>
  <si>
    <t>FRAD5</t>
  </si>
  <si>
    <t>FREM5</t>
  </si>
  <si>
    <t>GASL5</t>
  </si>
  <si>
    <t>GEEV5</t>
  </si>
  <si>
    <t>GEOR5</t>
  </si>
  <si>
    <t>GUNN5</t>
  </si>
  <si>
    <t>HATH5</t>
  </si>
  <si>
    <t>HAVE5</t>
  </si>
  <si>
    <t>HEAB5</t>
  </si>
  <si>
    <t>HEDX5</t>
  </si>
  <si>
    <t>HELS5</t>
  </si>
  <si>
    <t>HEMY5</t>
  </si>
  <si>
    <t>HEWL5</t>
  </si>
  <si>
    <t>HIGL5</t>
  </si>
  <si>
    <t>HOLF5</t>
  </si>
  <si>
    <t>HOLL5</t>
  </si>
  <si>
    <t>HOLS5</t>
  </si>
  <si>
    <t>HONI5</t>
  </si>
  <si>
    <t>HYLL5</t>
  </si>
  <si>
    <t>ILFR5</t>
  </si>
  <si>
    <t>IMPS5</t>
  </si>
  <si>
    <t>ISLE5</t>
  </si>
  <si>
    <t>IVYB5</t>
  </si>
  <si>
    <t>KEYE5</t>
  </si>
  <si>
    <t>KEYW5</t>
  </si>
  <si>
    <t>KINB5</t>
  </si>
  <si>
    <t>LANE5</t>
  </si>
  <si>
    <t>LANG5</t>
  </si>
  <si>
    <t>LANN5</t>
  </si>
  <si>
    <t>LANR5</t>
  </si>
  <si>
    <t>LAPF5</t>
  </si>
  <si>
    <t>LAUN5J</t>
  </si>
  <si>
    <t>LAWB5</t>
  </si>
  <si>
    <t>LAYW5</t>
  </si>
  <si>
    <t>LIFT5</t>
  </si>
  <si>
    <t>LINL5</t>
  </si>
  <si>
    <t>LISK5</t>
  </si>
  <si>
    <t>LOCK5</t>
  </si>
  <si>
    <t>LOCR5</t>
  </si>
  <si>
    <t>LONG5</t>
  </si>
  <si>
    <t>LOOE5</t>
  </si>
  <si>
    <t>LOST5</t>
  </si>
  <si>
    <t>LUCB5</t>
  </si>
  <si>
    <t>LYDS5</t>
  </si>
  <si>
    <t>LYNT5</t>
  </si>
  <si>
    <t>LYPF5</t>
  </si>
  <si>
    <t>MANG5</t>
  </si>
  <si>
    <t>MARA5</t>
  </si>
  <si>
    <t>MARB5</t>
  </si>
  <si>
    <t>MARG5K</t>
  </si>
  <si>
    <t>MARL5</t>
  </si>
  <si>
    <t>MART5J</t>
  </si>
  <si>
    <t>MART5K</t>
  </si>
  <si>
    <t>MERR5</t>
  </si>
  <si>
    <t>MEVA5</t>
  </si>
  <si>
    <t>MIDB5</t>
  </si>
  <si>
    <t>MIDN5</t>
  </si>
  <si>
    <t>MILL5</t>
  </si>
  <si>
    <t>ABBW5</t>
  </si>
  <si>
    <t>MODB5</t>
  </si>
  <si>
    <t>MONT5</t>
  </si>
  <si>
    <t>MORH5</t>
  </si>
  <si>
    <t>MORW5</t>
  </si>
  <si>
    <t>MOUS5</t>
  </si>
  <si>
    <t>MULL5</t>
  </si>
  <si>
    <t>NASE5</t>
  </si>
  <si>
    <t>NEAB5</t>
  </si>
  <si>
    <t>NECY5</t>
  </si>
  <si>
    <t>NEOT5</t>
  </si>
  <si>
    <t>NETK5</t>
  </si>
  <si>
    <t>NETR5</t>
  </si>
  <si>
    <t>NETS5</t>
  </si>
  <si>
    <t>NEWB5</t>
  </si>
  <si>
    <t>NEWF5</t>
  </si>
  <si>
    <t>NEWL5</t>
  </si>
  <si>
    <t>NEWP5</t>
  </si>
  <si>
    <t>NEWS5</t>
  </si>
  <si>
    <t>NORS5</t>
  </si>
  <si>
    <t>NORT5</t>
  </si>
  <si>
    <t>OFFW5</t>
  </si>
  <si>
    <t>OKEH5</t>
  </si>
  <si>
    <t>OLDF7</t>
  </si>
  <si>
    <t>OLDL5</t>
  </si>
  <si>
    <t>OTTS5</t>
  </si>
  <si>
    <t>PADS5</t>
  </si>
  <si>
    <t>PARL5</t>
  </si>
  <si>
    <t>PARS7</t>
  </si>
  <si>
    <t>PAUL5</t>
  </si>
  <si>
    <t>PEAS5</t>
  </si>
  <si>
    <t>PENC5</t>
  </si>
  <si>
    <t>PENH5</t>
  </si>
  <si>
    <t>PENR5</t>
  </si>
  <si>
    <t>PENS5</t>
  </si>
  <si>
    <t>PENX5</t>
  </si>
  <si>
    <t>PERI5</t>
  </si>
  <si>
    <t>PERR5</t>
  </si>
  <si>
    <t>PINH5</t>
  </si>
  <si>
    <t>PLYS5</t>
  </si>
  <si>
    <t>POLZ5</t>
  </si>
  <si>
    <t>PRIO5</t>
  </si>
  <si>
    <t>PRIR5</t>
  </si>
  <si>
    <t>PROB5</t>
  </si>
  <si>
    <t>PURR7</t>
  </si>
  <si>
    <t>REDR5</t>
  </si>
  <si>
    <t>ROAD3</t>
  </si>
  <si>
    <t>ROCP5</t>
  </si>
  <si>
    <t>ROSE5</t>
  </si>
  <si>
    <t>ROUN5</t>
  </si>
  <si>
    <t>SALC5</t>
  </si>
  <si>
    <t>SALT5</t>
  </si>
  <si>
    <t>SAUS5</t>
  </si>
  <si>
    <t>SAWX5</t>
  </si>
  <si>
    <t>SHAP5</t>
  </si>
  <si>
    <t>SHEB5</t>
  </si>
  <si>
    <t>SHEM5</t>
  </si>
  <si>
    <t>SIDM5J</t>
  </si>
  <si>
    <t>SIDM5K</t>
  </si>
  <si>
    <t>SKEV5</t>
  </si>
  <si>
    <t>SLEV5</t>
  </si>
  <si>
    <t>SMOL5</t>
  </si>
  <si>
    <t>SOME5</t>
  </si>
  <si>
    <t>SOUB5</t>
  </si>
  <si>
    <t>STWA5</t>
  </si>
  <si>
    <t>SOWT5</t>
  </si>
  <si>
    <t>STAG5</t>
  </si>
  <si>
    <t>STAP5</t>
  </si>
  <si>
    <t>STAQ3</t>
  </si>
  <si>
    <t>STBU5</t>
  </si>
  <si>
    <t>STCO5</t>
  </si>
  <si>
    <t>STEN5</t>
  </si>
  <si>
    <t>STHO5</t>
  </si>
  <si>
    <t>STIV5</t>
  </si>
  <si>
    <t>STMA5</t>
  </si>
  <si>
    <t>STOB5</t>
  </si>
  <si>
    <t>STOK5</t>
  </si>
  <si>
    <t>STRA5</t>
  </si>
  <si>
    <t>STUD5</t>
  </si>
  <si>
    <t>TAMA3</t>
  </si>
  <si>
    <t>TAUL5</t>
  </si>
  <si>
    <t>TAVI5</t>
  </si>
  <si>
    <t>TEIG5</t>
  </si>
  <si>
    <t>TEIH5</t>
  </si>
  <si>
    <t>TINX5J</t>
  </si>
  <si>
    <t>TINX5K</t>
  </si>
  <si>
    <t>TIVE5</t>
  </si>
  <si>
    <t>TIVM5</t>
  </si>
  <si>
    <t>TIVS5</t>
  </si>
  <si>
    <t>TOPS5</t>
  </si>
  <si>
    <t>TORA5</t>
  </si>
  <si>
    <t>TORR5K</t>
  </si>
  <si>
    <t>TORT5</t>
  </si>
  <si>
    <t>TORW5</t>
  </si>
  <si>
    <t>TORY5</t>
  </si>
  <si>
    <t>TOTL5</t>
  </si>
  <si>
    <t>TREB5</t>
  </si>
  <si>
    <t>TRUL5</t>
  </si>
  <si>
    <t>TRUS5</t>
  </si>
  <si>
    <t>TRUT5</t>
  </si>
  <si>
    <t>TWEL5</t>
  </si>
  <si>
    <t>TWER7</t>
  </si>
  <si>
    <t>UPTV5</t>
  </si>
  <si>
    <t>WADE5</t>
  </si>
  <si>
    <t>WATC5</t>
  </si>
  <si>
    <t>WATE5K</t>
  </si>
  <si>
    <t>WATE5J</t>
  </si>
  <si>
    <t>WEDM5</t>
  </si>
  <si>
    <t>WELL5</t>
  </si>
  <si>
    <t>WELN5J</t>
  </si>
  <si>
    <t>WELN5K</t>
  </si>
  <si>
    <t>WELT5</t>
  </si>
  <si>
    <t>WESC5</t>
  </si>
  <si>
    <t>WESD5</t>
  </si>
  <si>
    <t>WESG5</t>
  </si>
  <si>
    <t>WESM5</t>
  </si>
  <si>
    <t>WHID5</t>
  </si>
  <si>
    <t>WHIT5</t>
  </si>
  <si>
    <t>WHRH5</t>
  </si>
  <si>
    <t>WINS5</t>
  </si>
  <si>
    <t>WINT5</t>
  </si>
  <si>
    <t>WITH5</t>
  </si>
  <si>
    <t>WITR5</t>
  </si>
  <si>
    <t>WIVE5</t>
  </si>
  <si>
    <t>WOOD5J</t>
  </si>
  <si>
    <t>WOOY5</t>
  </si>
  <si>
    <t>YELV5</t>
  </si>
  <si>
    <t>PAPR3</t>
  </si>
  <si>
    <t>BLAK5</t>
  </si>
  <si>
    <t>WOOD5K</t>
  </si>
  <si>
    <t>AVOH5K</t>
  </si>
  <si>
    <t>FILT5K</t>
  </si>
  <si>
    <t>PAIG5</t>
  </si>
  <si>
    <t>DORS7K</t>
  </si>
  <si>
    <t>BAIR5</t>
  </si>
  <si>
    <t>STWB5</t>
  </si>
  <si>
    <t>DACR5</t>
  </si>
  <si>
    <t>ASTZ5</t>
  </si>
  <si>
    <t>NTAW5</t>
  </si>
  <si>
    <t>BRDW5</t>
  </si>
  <si>
    <t>SAWR5</t>
  </si>
  <si>
    <t>LNGE3</t>
  </si>
  <si>
    <t>SPAU5J</t>
  </si>
  <si>
    <t>SPAU5K</t>
  </si>
  <si>
    <t>WAPP5</t>
  </si>
  <si>
    <t>WWIC5</t>
  </si>
  <si>
    <t>ASHL5</t>
  </si>
  <si>
    <t>MARG5J</t>
  </si>
  <si>
    <t>CALY5</t>
  </si>
  <si>
    <t>COTH5</t>
  </si>
  <si>
    <t>EMGR5</t>
  </si>
  <si>
    <t>SMET5</t>
  </si>
  <si>
    <t>EXSC5</t>
  </si>
  <si>
    <t>HBBP5</t>
  </si>
  <si>
    <t>UOBA3D</t>
  </si>
  <si>
    <t>AHMD3</t>
  </si>
  <si>
    <t>HEMI3</t>
  </si>
  <si>
    <t>PATC5</t>
  </si>
  <si>
    <t>SHER3</t>
  </si>
  <si>
    <t>CHEL3</t>
  </si>
  <si>
    <t>BLAD3</t>
  </si>
  <si>
    <t>BREO3</t>
  </si>
  <si>
    <t>CARL3</t>
  </si>
  <si>
    <t>COLD3</t>
  </si>
  <si>
    <t>FBUR3</t>
  </si>
  <si>
    <t>PARH5</t>
  </si>
  <si>
    <t>WHAQ5</t>
  </si>
  <si>
    <t>BRFM3</t>
  </si>
  <si>
    <t>HUNT3</t>
  </si>
  <si>
    <t>BEDO3</t>
  </si>
  <si>
    <t>STDA3</t>
  </si>
  <si>
    <t>EXGN1R</t>
  </si>
  <si>
    <t>FILT1</t>
  </si>
  <si>
    <t>CONN3</t>
  </si>
  <si>
    <t>SHOT3</t>
  </si>
  <si>
    <t>DARM3</t>
  </si>
  <si>
    <t>HFLF3</t>
  </si>
  <si>
    <t>FULL1</t>
  </si>
  <si>
    <t>GOON3</t>
  </si>
  <si>
    <t>DELA3</t>
  </si>
  <si>
    <t>HWAV3</t>
  </si>
  <si>
    <t>LUXU3</t>
  </si>
  <si>
    <t>WDBN3</t>
  </si>
  <si>
    <t>AVBC3</t>
  </si>
  <si>
    <t>BLPP3</t>
  </si>
  <si>
    <t>GARL3</t>
  </si>
  <si>
    <t>WABA3</t>
  </si>
  <si>
    <t>MANR3</t>
  </si>
  <si>
    <t>NINS3</t>
  </si>
  <si>
    <t>CHPV3</t>
  </si>
  <si>
    <t>TRNH3</t>
  </si>
  <si>
    <t>HOPV3</t>
  </si>
  <si>
    <t>ESLA3</t>
  </si>
  <si>
    <t>WILL3</t>
  </si>
  <si>
    <t>EAST3</t>
  </si>
  <si>
    <t>WIPE3</t>
  </si>
  <si>
    <t>BRPV3</t>
  </si>
  <si>
    <t>CAPV3</t>
  </si>
  <si>
    <t>BEPV3</t>
  </si>
  <si>
    <t>TREF3G</t>
  </si>
  <si>
    <t>TREW3G</t>
  </si>
  <si>
    <t>HWAS3</t>
  </si>
  <si>
    <t>LANG3</t>
  </si>
  <si>
    <t>WVFG3</t>
  </si>
  <si>
    <t>HNBF3</t>
  </si>
  <si>
    <t>NESK3</t>
  </si>
  <si>
    <t>PKWA3</t>
  </si>
  <si>
    <t>NEWL3</t>
  </si>
  <si>
    <t>WYMD3</t>
  </si>
  <si>
    <t>COBB3</t>
  </si>
  <si>
    <t>HALS3</t>
  </si>
  <si>
    <t>HITR3</t>
  </si>
  <si>
    <t>FORD3</t>
  </si>
  <si>
    <t>BEAF3</t>
  </si>
  <si>
    <t>TREQ3</t>
  </si>
  <si>
    <t>AYSH3</t>
  </si>
  <si>
    <t>BURR3</t>
  </si>
  <si>
    <t>CALG3</t>
  </si>
  <si>
    <t>HTRE3</t>
  </si>
  <si>
    <t>HGRT3</t>
  </si>
  <si>
    <t>HOPE3</t>
  </si>
  <si>
    <t>KNOK3</t>
  </si>
  <si>
    <t>MRLY3</t>
  </si>
  <si>
    <t>MIDT3</t>
  </si>
  <si>
    <t>PNHL3</t>
  </si>
  <si>
    <t>PRIN3</t>
  </si>
  <si>
    <t>REWF3</t>
  </si>
  <si>
    <t>SLAD3</t>
  </si>
  <si>
    <t>WSTH3</t>
  </si>
  <si>
    <t>FOXC3</t>
  </si>
  <si>
    <t>HORS3</t>
  </si>
  <si>
    <t>TREK3</t>
  </si>
  <si>
    <t>MARS3</t>
  </si>
  <si>
    <t>HAZF3</t>
  </si>
  <si>
    <t>HATC3</t>
  </si>
  <si>
    <t>LITT3</t>
  </si>
  <si>
    <t>CULM3G</t>
  </si>
  <si>
    <t>PARS3</t>
  </si>
  <si>
    <t>BURT3</t>
  </si>
  <si>
    <t>EYWF3</t>
  </si>
  <si>
    <t>STON3</t>
  </si>
  <si>
    <t>WHIT3</t>
  </si>
  <si>
    <t>CLEA3</t>
  </si>
  <si>
    <t>FBUB3</t>
  </si>
  <si>
    <t>HEXW3</t>
  </si>
  <si>
    <t>BRAT3</t>
  </si>
  <si>
    <t>TSOW3</t>
  </si>
  <si>
    <t>DENZ3</t>
  </si>
  <si>
    <t>GALS1</t>
  </si>
  <si>
    <t>PITW3</t>
  </si>
  <si>
    <t>STST3</t>
  </si>
  <si>
    <t>DENB3</t>
  </si>
  <si>
    <t>BIDW3</t>
  </si>
  <si>
    <t>CANW1</t>
  </si>
  <si>
    <t>CRPV3</t>
  </si>
  <si>
    <t>RCPV3</t>
  </si>
  <si>
    <t>CSPV3</t>
  </si>
  <si>
    <t>ACPV3</t>
  </si>
  <si>
    <t>GVPK3</t>
  </si>
  <si>
    <t>COOM3</t>
  </si>
  <si>
    <t>ALLR3</t>
  </si>
  <si>
    <t>LANY3</t>
  </si>
  <si>
    <t>MRLF3</t>
  </si>
  <si>
    <t>NEDO3</t>
  </si>
  <si>
    <t>SHEP3</t>
  </si>
  <si>
    <t>TILL3</t>
  </si>
  <si>
    <t>KING3</t>
  </si>
  <si>
    <t>LUSC3</t>
  </si>
  <si>
    <t>WEEK3</t>
  </si>
  <si>
    <t>WBAR3</t>
  </si>
  <si>
    <t>KERR3</t>
  </si>
  <si>
    <t>GARV3</t>
  </si>
  <si>
    <t>MEND3</t>
  </si>
  <si>
    <t>IWOO3</t>
  </si>
  <si>
    <t>NWRW3</t>
  </si>
  <si>
    <t>DERF3</t>
  </si>
  <si>
    <t>NEWR3</t>
  </si>
  <si>
    <t>GRAN3</t>
  </si>
  <si>
    <t>DINF3</t>
  </si>
  <si>
    <t>PTFM3</t>
  </si>
  <si>
    <t>CARF3</t>
  </si>
  <si>
    <t>CMPV3</t>
  </si>
  <si>
    <t>HIBE3</t>
  </si>
  <si>
    <t>PENA3</t>
  </si>
  <si>
    <t>SOMD3</t>
  </si>
  <si>
    <t>STFA3</t>
  </si>
  <si>
    <t>THWK3</t>
  </si>
  <si>
    <t>WALA3</t>
  </si>
  <si>
    <t>WHPV3</t>
  </si>
  <si>
    <t>WLPV3</t>
  </si>
  <si>
    <t>ASHC3</t>
  </si>
  <si>
    <t>BDWN3</t>
  </si>
  <si>
    <t>HYFM3</t>
  </si>
  <si>
    <t>RDFM3</t>
  </si>
  <si>
    <t>TENG3</t>
  </si>
  <si>
    <t>BOMF3</t>
  </si>
  <si>
    <t>SERC1</t>
  </si>
  <si>
    <t>NOMO1</t>
  </si>
  <si>
    <t>OTHM1</t>
  </si>
  <si>
    <t>CEDA1</t>
  </si>
  <si>
    <t>TRED3</t>
  </si>
  <si>
    <t>WILF3</t>
  </si>
  <si>
    <t>BUTT3</t>
  </si>
  <si>
    <t>NOWA3</t>
  </si>
  <si>
    <t>NEBA3</t>
  </si>
  <si>
    <t>FTWO3</t>
  </si>
  <si>
    <t>CAPE3</t>
  </si>
  <si>
    <t>WALL3</t>
  </si>
  <si>
    <t>TRND3</t>
  </si>
  <si>
    <t>MARF3</t>
  </si>
  <si>
    <t>DUNX3</t>
  </si>
  <si>
    <t>ASLF3</t>
  </si>
  <si>
    <t>PYLL3</t>
  </si>
  <si>
    <t>OUTL3</t>
  </si>
  <si>
    <t>CLOG3</t>
  </si>
  <si>
    <t>NANT3</t>
  </si>
  <si>
    <t>GHIL3</t>
  </si>
  <si>
    <t>CRWP3</t>
  </si>
  <si>
    <t>HIBY3</t>
  </si>
  <si>
    <t>LIVE3</t>
  </si>
  <si>
    <t>YELL3</t>
  </si>
  <si>
    <t>CMBF3</t>
  </si>
  <si>
    <t>CARD3</t>
  </si>
  <si>
    <t>TOWF3</t>
  </si>
  <si>
    <t>ROOK3</t>
  </si>
  <si>
    <t>HOWG3</t>
  </si>
  <si>
    <t>NOWO3</t>
  </si>
  <si>
    <t>CHLW3</t>
  </si>
  <si>
    <t>LOFA3</t>
  </si>
  <si>
    <t>OSFA3</t>
  </si>
  <si>
    <t>ERLA3</t>
  </si>
  <si>
    <t>PAVI3</t>
  </si>
  <si>
    <t>PLAB3</t>
  </si>
  <si>
    <t>YOPA3</t>
  </si>
  <si>
    <t>APPL3</t>
  </si>
  <si>
    <t>RYDO3</t>
  </si>
  <si>
    <t>FRAN3</t>
  </si>
  <si>
    <t>HIHU3</t>
  </si>
  <si>
    <t>HURC3</t>
  </si>
  <si>
    <t>HELP3</t>
  </si>
  <si>
    <t>NANC3</t>
  </si>
  <si>
    <t>DUMO3</t>
  </si>
  <si>
    <t>FITZ3</t>
  </si>
  <si>
    <t>PURI3</t>
  </si>
  <si>
    <t>TRIK3</t>
  </si>
  <si>
    <t>STOM3</t>
  </si>
  <si>
    <t>GLAS3</t>
  </si>
  <si>
    <t>WITD3</t>
  </si>
  <si>
    <t>PENF3</t>
  </si>
  <si>
    <t>HAMF3</t>
  </si>
  <si>
    <t>WICF3</t>
  </si>
  <si>
    <t>MAKR3</t>
  </si>
  <si>
    <t>OAKF3</t>
  </si>
  <si>
    <t>QUAY3</t>
  </si>
  <si>
    <t>SAFA3</t>
  </si>
  <si>
    <t>BATS3</t>
  </si>
  <si>
    <t>NEWN3</t>
  </si>
  <si>
    <t>NEQU3</t>
  </si>
  <si>
    <t>ERNB3</t>
  </si>
  <si>
    <t>BALL3</t>
  </si>
  <si>
    <t>PORT3</t>
  </si>
  <si>
    <t>LAWR3</t>
  </si>
  <si>
    <t>HAWK3</t>
  </si>
  <si>
    <t>CREW3</t>
  </si>
  <si>
    <t>BLDI3</t>
  </si>
  <si>
    <t>AMBG3</t>
  </si>
  <si>
    <t>TRER3</t>
  </si>
  <si>
    <t>ROSK3</t>
  </si>
  <si>
    <t>BYST3</t>
  </si>
  <si>
    <t>HIOA3</t>
  </si>
  <si>
    <t>CHME3</t>
  </si>
  <si>
    <t>WISE3</t>
  </si>
  <si>
    <t>CATT3</t>
  </si>
  <si>
    <t>WCAR3</t>
  </si>
  <si>
    <t>LRIX3</t>
  </si>
  <si>
    <t>STDE1</t>
  </si>
  <si>
    <t>BAPV3</t>
  </si>
  <si>
    <t>ERL23</t>
  </si>
  <si>
    <t>HOU23</t>
  </si>
  <si>
    <t>REDH3</t>
  </si>
  <si>
    <t>AXEV3</t>
  </si>
  <si>
    <t>HORL3</t>
  </si>
  <si>
    <t>WCK23</t>
  </si>
  <si>
    <t>BELS3</t>
  </si>
  <si>
    <t>WILT3</t>
  </si>
  <si>
    <t>STJR3</t>
  </si>
  <si>
    <t>VEIG3</t>
  </si>
  <si>
    <t>SHAR3</t>
  </si>
  <si>
    <t>DUNS3</t>
  </si>
  <si>
    <t>HALV3</t>
  </si>
  <si>
    <t>CARN3</t>
  </si>
  <si>
    <t>WAYE3</t>
  </si>
  <si>
    <t>SELW3</t>
  </si>
  <si>
    <t>BRBA3</t>
  </si>
  <si>
    <t>LEAZ3</t>
  </si>
  <si>
    <t>TONE3</t>
  </si>
  <si>
    <t>GASH3</t>
  </si>
  <si>
    <t>BAHW3</t>
  </si>
  <si>
    <t>CMED3</t>
  </si>
  <si>
    <t>WATB3</t>
  </si>
  <si>
    <t>AVBI3</t>
  </si>
  <si>
    <t>VENT3</t>
  </si>
  <si>
    <t>CATY3</t>
  </si>
  <si>
    <t>LOKS3</t>
  </si>
  <si>
    <t>OGWF1</t>
  </si>
  <si>
    <t>FORE31</t>
  </si>
  <si>
    <t>FORE32</t>
  </si>
  <si>
    <t>2200030346710
2200032196710</t>
  </si>
</sst>
</file>

<file path=xl/styles.xml><?xml version="1.0" encoding="utf-8"?>
<styleSheet xmlns="http://schemas.openxmlformats.org/spreadsheetml/2006/main" xmlns:mc="http://schemas.openxmlformats.org/markup-compatibility/2006" xmlns:x14ac="http://schemas.microsoft.com/office/spreadsheetml/2009/9/ac" mc:Ignorable="x14ac">
  <numFmts count="18">
    <numFmt numFmtId="43" formatCode="_-* #,##0.00_-;\-* #,##0.00_-;_-* &quot;-&quot;??_-;_-@_-"/>
    <numFmt numFmtId="164" formatCode="0.00_ ;[Red]\-0.00\ "/>
    <numFmt numFmtId="165" formatCode="0.000"/>
    <numFmt numFmtId="166" formatCode="#,##0.000"/>
    <numFmt numFmtId="167" formatCode="_(?,???,??0.000_);[Red]\(?,???,??0.000\);_(?,???,???.???_)"/>
    <numFmt numFmtId="168" formatCode="_(?,???,??0.00_);[Red]\(?,???,??0.00\);_(?,???,???.??_)"/>
    <numFmt numFmtId="169" formatCode="#"/>
    <numFmt numFmtId="170" formatCode="\ _(???,???,??0.000_);[Red]\ \(???,???,??0.000\);"/>
    <numFmt numFmtId="171" formatCode="\ _(???,???,??0.00_);[Red]\ \(???,???,??0.00\);"/>
    <numFmt numFmtId="172" formatCode="0000"/>
    <numFmt numFmtId="173" formatCode="00000"/>
    <numFmt numFmtId="174" formatCode="0.000_ ;[Red]\-0.000\ "/>
    <numFmt numFmtId="175" formatCode="0.000_ ;[White]\-0.000\ "/>
    <numFmt numFmtId="176" formatCode="0.000_ ;\-0.000\ "/>
    <numFmt numFmtId="177" formatCode="0.00;[Red]\-0.00;?;"/>
    <numFmt numFmtId="178" formatCode="0.000;[Red]\-0.000;?;"/>
    <numFmt numFmtId="179" formatCode="#,##0;\-#,##0;;"/>
    <numFmt numFmtId="180" formatCode="#,##0;[Red]\-#,##0;;"/>
  </numFmts>
  <fonts count="34"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0"/>
      <color indexed="8"/>
      <name val="Arial"/>
      <family val="2"/>
    </font>
    <font>
      <sz val="8"/>
      <name val="Arial"/>
      <family val="2"/>
    </font>
    <font>
      <sz val="10"/>
      <name val="Arial"/>
      <family val="2"/>
    </font>
    <font>
      <b/>
      <sz val="10"/>
      <name val="Arial"/>
      <family val="2"/>
    </font>
    <font>
      <sz val="14"/>
      <name val="Arial"/>
      <family val="2"/>
    </font>
    <font>
      <b/>
      <sz val="8"/>
      <name val="Arial"/>
      <family val="2"/>
    </font>
    <font>
      <sz val="8"/>
      <name val="Arial"/>
      <family val="2"/>
    </font>
    <font>
      <b/>
      <sz val="11"/>
      <color theme="3"/>
      <name val="Arial"/>
      <family val="2"/>
    </font>
    <font>
      <sz val="9"/>
      <color rgb="FF3F3F76"/>
      <name val="Arial"/>
      <family val="2"/>
    </font>
    <font>
      <u/>
      <sz val="10"/>
      <color theme="10"/>
      <name val="Arial"/>
      <family val="2"/>
    </font>
    <font>
      <u/>
      <sz val="10"/>
      <color theme="10"/>
      <name val="Arial"/>
      <family val="2"/>
    </font>
    <font>
      <sz val="11"/>
      <name val="Arial"/>
      <family val="2"/>
    </font>
    <font>
      <b/>
      <sz val="9"/>
      <color rgb="FF3F3F76"/>
      <name val="Arial"/>
      <family val="2"/>
    </font>
    <font>
      <b/>
      <sz val="14"/>
      <color theme="3"/>
      <name val="Arial"/>
      <family val="2"/>
    </font>
    <font>
      <b/>
      <sz val="10"/>
      <color theme="1"/>
      <name val="Calibri"/>
      <family val="2"/>
      <scheme val="minor"/>
    </font>
    <font>
      <sz val="10"/>
      <color indexed="8"/>
      <name val="Calibri"/>
      <family val="2"/>
    </font>
    <font>
      <b/>
      <sz val="13"/>
      <color theme="3"/>
      <name val="Arial"/>
      <family val="2"/>
    </font>
    <font>
      <sz val="11"/>
      <color theme="0"/>
      <name val="Arial"/>
      <family val="2"/>
    </font>
    <font>
      <b/>
      <sz val="11"/>
      <name val="Arial"/>
      <family val="2"/>
    </font>
    <font>
      <b/>
      <sz val="11"/>
      <color theme="0"/>
      <name val="Arial"/>
      <family val="2"/>
    </font>
    <font>
      <b/>
      <sz val="11"/>
      <color indexed="8"/>
      <name val="Arial"/>
      <family val="2"/>
    </font>
    <font>
      <b/>
      <sz val="10"/>
      <color indexed="8"/>
      <name val="Arial"/>
      <family val="2"/>
    </font>
    <font>
      <b/>
      <sz val="10"/>
      <color rgb="FFFF0000"/>
      <name val="Arial"/>
      <family val="2"/>
    </font>
    <font>
      <sz val="10"/>
      <color theme="0"/>
      <name val="Arial"/>
      <family val="2"/>
    </font>
    <font>
      <b/>
      <sz val="10"/>
      <color theme="0"/>
      <name val="Arial"/>
      <family val="2"/>
    </font>
    <font>
      <sz val="10"/>
      <name val="Calibri"/>
      <family val="2"/>
      <scheme val="minor"/>
    </font>
    <font>
      <b/>
      <sz val="12"/>
      <color theme="3"/>
      <name val="Arial"/>
      <family val="2"/>
    </font>
    <font>
      <sz val="10"/>
      <color theme="1"/>
      <name val="Arial"/>
      <family val="2"/>
    </font>
    <font>
      <sz val="11"/>
      <color theme="3"/>
      <name val="Arial"/>
      <family val="2"/>
    </font>
    <font>
      <sz val="11"/>
      <color rgb="FF9C6500"/>
      <name val="Calibri"/>
      <family val="2"/>
      <scheme val="minor"/>
    </font>
  </fonts>
  <fills count="37">
    <fill>
      <patternFill patternType="none"/>
    </fill>
    <fill>
      <patternFill patternType="gray125"/>
    </fill>
    <fill>
      <patternFill patternType="solid">
        <fgColor indexed="9"/>
        <bgColor indexed="64"/>
      </patternFill>
    </fill>
    <fill>
      <patternFill patternType="solid">
        <fgColor indexed="22"/>
        <bgColor indexed="55"/>
      </patternFill>
    </fill>
    <fill>
      <patternFill patternType="solid">
        <fgColor indexed="22"/>
        <bgColor indexed="64"/>
      </patternFill>
    </fill>
    <fill>
      <patternFill patternType="solid">
        <fgColor rgb="FFFFCC99"/>
      </patternFill>
    </fill>
    <fill>
      <patternFill patternType="solid">
        <fgColor theme="4" tint="0.59999389629810485"/>
        <bgColor indexed="65"/>
      </patternFill>
    </fill>
    <fill>
      <patternFill patternType="solid">
        <fgColor indexed="47"/>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rgb="FFFFCC99"/>
        <bgColor indexed="64"/>
      </patternFill>
    </fill>
    <fill>
      <patternFill patternType="solid">
        <fgColor indexed="26"/>
        <bgColor indexed="64"/>
      </patternFill>
    </fill>
    <fill>
      <patternFill patternType="solid">
        <fgColor theme="2" tint="-9.9978637043366805E-2"/>
        <bgColor indexed="64"/>
      </patternFill>
    </fill>
    <fill>
      <patternFill patternType="solid">
        <fgColor theme="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0"/>
        <bgColor indexed="64"/>
      </patternFill>
    </fill>
    <fill>
      <patternFill patternType="solid">
        <fgColor rgb="FFFF0000"/>
        <bgColor indexed="64"/>
      </patternFill>
    </fill>
    <fill>
      <patternFill patternType="solid">
        <fgColor rgb="FFFFC000"/>
        <bgColor indexed="64"/>
      </patternFill>
    </fill>
    <fill>
      <patternFill patternType="solid">
        <fgColor rgb="FF00B050"/>
        <bgColor indexed="64"/>
      </patternFill>
    </fill>
    <fill>
      <patternFill patternType="solid">
        <fgColor theme="1"/>
        <bgColor indexed="64"/>
      </patternFill>
    </fill>
    <fill>
      <patternFill patternType="solid">
        <fgColor rgb="FFFFFF00"/>
        <bgColor indexed="64"/>
      </patternFill>
    </fill>
    <fill>
      <patternFill patternType="solid">
        <fgColor theme="8" tint="0.79998168889431442"/>
        <bgColor indexed="64"/>
      </patternFill>
    </fill>
    <fill>
      <patternFill patternType="solid">
        <fgColor theme="4"/>
      </patternFill>
    </fill>
    <fill>
      <patternFill patternType="solid">
        <fgColor theme="5" tint="0.39997558519241921"/>
        <bgColor indexed="65"/>
      </patternFill>
    </fill>
    <fill>
      <patternFill patternType="solid">
        <fgColor theme="7"/>
      </patternFill>
    </fill>
    <fill>
      <patternFill patternType="solid">
        <fgColor theme="7" tint="0.59999389629810485"/>
        <bgColor indexed="65"/>
      </patternFill>
    </fill>
    <fill>
      <patternFill patternType="solid">
        <fgColor theme="9"/>
      </patternFill>
    </fill>
    <fill>
      <patternFill patternType="solid">
        <fgColor theme="4" tint="0.79998168889431442"/>
        <bgColor indexed="64"/>
      </patternFill>
    </fill>
    <fill>
      <patternFill patternType="solid">
        <fgColor rgb="FFFFBE82"/>
        <bgColor indexed="64"/>
      </patternFill>
    </fill>
    <fill>
      <patternFill patternType="solid">
        <fgColor rgb="FFCCFFCC"/>
        <bgColor indexed="64"/>
      </patternFill>
    </fill>
    <fill>
      <patternFill patternType="solid">
        <fgColor rgb="FF8CFFCC"/>
        <bgColor indexed="64"/>
      </patternFill>
    </fill>
    <fill>
      <patternFill patternType="solid">
        <fgColor theme="9" tint="0.39997558519241921"/>
        <bgColor indexed="64"/>
      </patternFill>
    </fill>
    <fill>
      <patternFill patternType="solid">
        <fgColor rgb="FFB4FFCC"/>
        <bgColor indexed="64"/>
      </patternFill>
    </fill>
    <fill>
      <patternFill patternType="solid">
        <fgColor rgb="FFB8D2BB"/>
        <bgColor indexed="64"/>
      </patternFill>
    </fill>
    <fill>
      <patternFill patternType="solid">
        <fgColor rgb="FFFFEB9C"/>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style="thin">
        <color indexed="64"/>
      </left>
      <right/>
      <top/>
      <bottom style="thin">
        <color indexed="64"/>
      </bottom>
      <diagonal/>
    </border>
    <border>
      <left/>
      <right/>
      <top/>
      <bottom style="thin">
        <color indexed="64"/>
      </bottom>
      <diagonal/>
    </border>
    <border>
      <left/>
      <right/>
      <top/>
      <bottom style="thick">
        <color theme="4" tint="0.499984740745262"/>
      </bottom>
      <diagonal/>
    </border>
    <border>
      <left/>
      <right/>
      <top/>
      <bottom style="medium">
        <color theme="4" tint="0.39997558519241921"/>
      </bottom>
      <diagonal/>
    </border>
    <border>
      <left style="thin">
        <color indexed="64"/>
      </left>
      <right/>
      <top/>
      <bottom/>
      <diagonal/>
    </border>
    <border>
      <left/>
      <right style="thin">
        <color indexed="64"/>
      </right>
      <top/>
      <bottom/>
      <diagonal/>
    </border>
    <border>
      <left style="thin">
        <color theme="0"/>
      </left>
      <right style="thin">
        <color theme="0"/>
      </right>
      <top style="thin">
        <color indexed="64"/>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top/>
      <bottom style="thin">
        <color theme="0"/>
      </bottom>
      <diagonal/>
    </border>
    <border>
      <left/>
      <right style="thin">
        <color theme="0"/>
      </right>
      <top/>
      <bottom style="thin">
        <color theme="0"/>
      </bottom>
      <diagonal/>
    </border>
    <border>
      <left style="thin">
        <color theme="0"/>
      </left>
      <right/>
      <top style="thin">
        <color theme="0"/>
      </top>
      <bottom/>
      <diagonal/>
    </border>
    <border>
      <left/>
      <right style="thin">
        <color theme="0"/>
      </right>
      <top style="thin">
        <color theme="0"/>
      </top>
      <bottom/>
      <diagonal/>
    </border>
    <border>
      <left/>
      <right style="thin">
        <color theme="0"/>
      </right>
      <top style="thin">
        <color theme="0"/>
      </top>
      <bottom style="thin">
        <color theme="0"/>
      </bottom>
      <diagonal/>
    </border>
    <border>
      <left/>
      <right style="thin">
        <color indexed="64"/>
      </right>
      <top/>
      <bottom style="thin">
        <color indexed="64"/>
      </bottom>
      <diagonal/>
    </border>
  </borders>
  <cellStyleXfs count="22">
    <xf numFmtId="0" fontId="0" fillId="0" borderId="0"/>
    <xf numFmtId="0" fontId="4" fillId="0" borderId="0"/>
    <xf numFmtId="0" fontId="11" fillId="0" borderId="0" applyNumberFormat="0" applyFill="0" applyBorder="0" applyAlignment="0" applyProtection="0"/>
    <xf numFmtId="0" fontId="12" fillId="5" borderId="8" applyNumberFormat="0" applyAlignment="0" applyProtection="0"/>
    <xf numFmtId="0" fontId="13" fillId="0" borderId="0" applyNumberFormat="0" applyFill="0" applyBorder="0" applyAlignment="0" applyProtection="0">
      <alignment vertical="top"/>
      <protection locked="0"/>
    </xf>
    <xf numFmtId="0" fontId="20" fillId="0" borderId="11" applyNumberFormat="0" applyFill="0" applyAlignment="0" applyProtection="0"/>
    <xf numFmtId="0" fontId="11" fillId="0" borderId="12" applyNumberFormat="0" applyFill="0" applyAlignment="0" applyProtection="0"/>
    <xf numFmtId="0" fontId="6" fillId="0" borderId="0"/>
    <xf numFmtId="43" fontId="6" fillId="0" borderId="0" applyFont="0" applyFill="0" applyBorder="0" applyAlignment="0" applyProtection="0"/>
    <xf numFmtId="0" fontId="3" fillId="0" borderId="0"/>
    <xf numFmtId="0" fontId="6" fillId="0" borderId="0"/>
    <xf numFmtId="0" fontId="27" fillId="24" borderId="0" applyNumberFormat="0" applyBorder="0" applyAlignment="0" applyProtection="0"/>
    <xf numFmtId="0" fontId="27" fillId="26" borderId="0" applyNumberFormat="0" applyBorder="0" applyAlignment="0" applyProtection="0"/>
    <xf numFmtId="0" fontId="27" fillId="28" borderId="0" applyNumberFormat="0" applyBorder="0" applyAlignment="0" applyProtection="0"/>
    <xf numFmtId="0" fontId="31" fillId="6" borderId="0" applyNumberFormat="0" applyBorder="0" applyAlignment="0" applyProtection="0"/>
    <xf numFmtId="0" fontId="31" fillId="27" borderId="0" applyNumberFormat="0" applyBorder="0" applyAlignment="0" applyProtection="0"/>
    <xf numFmtId="0" fontId="27" fillId="25" borderId="0" applyNumberFormat="0" applyBorder="0" applyAlignment="0" applyProtection="0"/>
    <xf numFmtId="0" fontId="2" fillId="0" borderId="0"/>
    <xf numFmtId="0" fontId="1" fillId="0" borderId="0"/>
    <xf numFmtId="0" fontId="1" fillId="0" borderId="0"/>
    <xf numFmtId="0" fontId="1" fillId="0" borderId="0"/>
    <xf numFmtId="0" fontId="33" fillId="36" borderId="0" applyNumberFormat="0" applyBorder="0" applyAlignment="0" applyProtection="0"/>
  </cellStyleXfs>
  <cellXfs count="334">
    <xf numFmtId="0" fontId="0" fillId="0" borderId="0" xfId="0"/>
    <xf numFmtId="0" fontId="6" fillId="0" borderId="1" xfId="0" applyFont="1" applyBorder="1" applyAlignment="1">
      <alignment vertical="center" wrapText="1"/>
    </xf>
    <xf numFmtId="0" fontId="0" fillId="2" borderId="0" xfId="0" applyFill="1" applyAlignment="1">
      <alignment vertical="center"/>
    </xf>
    <xf numFmtId="0" fontId="0" fillId="2" borderId="0" xfId="0" applyFill="1" applyAlignment="1">
      <alignment horizontal="center" vertical="center"/>
    </xf>
    <xf numFmtId="0" fontId="0" fillId="2" borderId="0" xfId="0" applyFill="1"/>
    <xf numFmtId="164" fontId="0" fillId="2" borderId="0" xfId="0" applyNumberFormat="1" applyFill="1" applyAlignment="1">
      <alignment horizontal="center" vertical="center"/>
    </xf>
    <xf numFmtId="165" fontId="0" fillId="2" borderId="0" xfId="0" applyNumberFormat="1" applyFill="1" applyAlignment="1">
      <alignment horizontal="center" vertical="center"/>
    </xf>
    <xf numFmtId="0" fontId="0" fillId="2" borderId="1" xfId="0" applyFill="1" applyBorder="1" applyAlignment="1">
      <alignment vertical="center"/>
    </xf>
    <xf numFmtId="0" fontId="0" fillId="2" borderId="1" xfId="0" applyFill="1" applyBorder="1" applyAlignment="1">
      <alignment horizontal="center" vertical="center"/>
    </xf>
    <xf numFmtId="2" fontId="0" fillId="2" borderId="0" xfId="0" applyNumberFormat="1" applyFill="1" applyAlignment="1">
      <alignment horizontal="center" vertical="center"/>
    </xf>
    <xf numFmtId="166" fontId="0" fillId="2" borderId="0" xfId="0" applyNumberFormat="1" applyFill="1" applyAlignment="1">
      <alignment horizontal="center" vertical="center"/>
    </xf>
    <xf numFmtId="0" fontId="8" fillId="2" borderId="0" xfId="0" applyFont="1" applyFill="1" applyAlignment="1">
      <alignment vertical="center"/>
    </xf>
    <xf numFmtId="0" fontId="7" fillId="0" borderId="3" xfId="0" applyFont="1" applyBorder="1" applyAlignment="1">
      <alignment vertical="top" wrapText="1"/>
    </xf>
    <xf numFmtId="0" fontId="6" fillId="0" borderId="0" xfId="0" applyFont="1" applyBorder="1" applyAlignment="1">
      <alignment wrapText="1"/>
    </xf>
    <xf numFmtId="0" fontId="7" fillId="0" borderId="0" xfId="0" applyFont="1" applyBorder="1" applyAlignment="1">
      <alignment vertical="top" wrapText="1"/>
    </xf>
    <xf numFmtId="0" fontId="0" fillId="0" borderId="0" xfId="0" applyBorder="1"/>
    <xf numFmtId="0" fontId="13" fillId="2" borderId="0" xfId="4" applyFill="1" applyAlignment="1" applyProtection="1">
      <alignment vertical="center"/>
      <protection hidden="1"/>
    </xf>
    <xf numFmtId="0" fontId="14" fillId="2" borderId="0" xfId="4" applyFont="1" applyFill="1" applyAlignment="1" applyProtection="1">
      <alignment vertical="center"/>
    </xf>
    <xf numFmtId="0" fontId="6" fillId="0" borderId="1" xfId="0" quotePrefix="1" applyFont="1" applyBorder="1" applyAlignment="1">
      <alignment horizontal="left" vertical="top" wrapText="1"/>
    </xf>
    <xf numFmtId="0" fontId="7" fillId="7" borderId="1" xfId="0" applyFont="1" applyFill="1" applyBorder="1" applyAlignment="1" applyProtection="1">
      <alignment vertical="center" wrapText="1"/>
      <protection locked="0"/>
    </xf>
    <xf numFmtId="0" fontId="15" fillId="4" borderId="1" xfId="0" applyFont="1" applyFill="1" applyBorder="1" applyAlignment="1" applyProtection="1">
      <alignment horizontal="center" vertical="center" wrapText="1"/>
      <protection locked="0"/>
    </xf>
    <xf numFmtId="167" fontId="0" fillId="9" borderId="1" xfId="0" applyNumberFormat="1" applyFill="1" applyBorder="1" applyAlignment="1" applyProtection="1">
      <alignment horizontal="center" vertical="center"/>
      <protection locked="0"/>
    </xf>
    <xf numFmtId="168" fontId="0" fillId="10" borderId="1" xfId="0" applyNumberFormat="1" applyFill="1" applyBorder="1" applyAlignment="1" applyProtection="1">
      <alignment horizontal="center" vertical="center"/>
      <protection locked="0"/>
    </xf>
    <xf numFmtId="0" fontId="7" fillId="7" borderId="1" xfId="0" applyFont="1" applyFill="1" applyBorder="1" applyAlignment="1" applyProtection="1">
      <alignment horizontal="center" vertical="center" wrapText="1"/>
      <protection locked="0"/>
    </xf>
    <xf numFmtId="0" fontId="6" fillId="2" borderId="0" xfId="0" applyFont="1" applyFill="1" applyAlignment="1">
      <alignment vertical="center"/>
    </xf>
    <xf numFmtId="0" fontId="0" fillId="0" borderId="0" xfId="0" applyProtection="1">
      <protection locked="0"/>
    </xf>
    <xf numFmtId="0" fontId="7" fillId="7" borderId="1" xfId="0" applyFont="1" applyFill="1" applyBorder="1" applyAlignment="1" applyProtection="1">
      <alignment horizontal="center" vertical="center" wrapText="1"/>
    </xf>
    <xf numFmtId="0" fontId="7" fillId="7" borderId="1" xfId="0" applyFont="1" applyFill="1" applyBorder="1" applyAlignment="1" applyProtection="1">
      <alignment vertical="center" wrapText="1"/>
    </xf>
    <xf numFmtId="165" fontId="6" fillId="3" borderId="1" xfId="0" applyNumberFormat="1" applyFont="1" applyFill="1" applyBorder="1" applyAlignment="1" applyProtection="1">
      <alignment horizontal="center" vertical="center"/>
    </xf>
    <xf numFmtId="165" fontId="6" fillId="4" borderId="1" xfId="0" applyNumberFormat="1" applyFont="1" applyFill="1" applyBorder="1" applyAlignment="1" applyProtection="1">
      <alignment horizontal="center" vertical="center"/>
    </xf>
    <xf numFmtId="49" fontId="15" fillId="8" borderId="1" xfId="0" applyNumberFormat="1" applyFont="1" applyFill="1" applyBorder="1" applyAlignment="1" applyProtection="1">
      <alignment horizontal="center" vertical="center" wrapText="1"/>
      <protection locked="0"/>
    </xf>
    <xf numFmtId="0" fontId="7" fillId="7" borderId="1" xfId="0" quotePrefix="1" applyFont="1" applyFill="1" applyBorder="1" applyAlignment="1">
      <alignment horizontal="center" vertical="center" wrapText="1"/>
    </xf>
    <xf numFmtId="0" fontId="7" fillId="7" borderId="1" xfId="0" quotePrefix="1" applyFont="1" applyFill="1" applyBorder="1" applyAlignment="1" applyProtection="1">
      <alignment horizontal="left" vertical="center" wrapText="1"/>
    </xf>
    <xf numFmtId="170" fontId="19" fillId="12" borderId="1" xfId="0" applyNumberFormat="1" applyFont="1" applyFill="1" applyBorder="1" applyAlignment="1" applyProtection="1">
      <alignment horizontal="center" vertical="center"/>
      <protection locked="0"/>
    </xf>
    <xf numFmtId="171" fontId="19" fillId="12" borderId="1" xfId="0" applyNumberFormat="1" applyFont="1" applyFill="1" applyBorder="1" applyAlignment="1" applyProtection="1">
      <alignment horizontal="center" vertical="center"/>
      <protection locked="0"/>
    </xf>
    <xf numFmtId="170" fontId="19" fillId="14" borderId="1" xfId="0" applyNumberFormat="1" applyFont="1" applyFill="1" applyBorder="1" applyAlignment="1" applyProtection="1">
      <alignment horizontal="center" vertical="center"/>
      <protection locked="0"/>
    </xf>
    <xf numFmtId="171" fontId="19" fillId="14" borderId="1" xfId="0" applyNumberFormat="1" applyFont="1" applyFill="1" applyBorder="1" applyAlignment="1" applyProtection="1">
      <alignment horizontal="center" vertical="center"/>
      <protection locked="0"/>
    </xf>
    <xf numFmtId="0" fontId="7" fillId="13" borderId="1" xfId="0" quotePrefix="1" applyFont="1" applyFill="1" applyBorder="1" applyAlignment="1">
      <alignment horizontal="center" vertical="center" wrapText="1"/>
    </xf>
    <xf numFmtId="171" fontId="19" fillId="15" borderId="1" xfId="0" applyNumberFormat="1" applyFont="1" applyFill="1" applyBorder="1" applyAlignment="1" applyProtection="1">
      <alignment horizontal="center" vertical="center"/>
      <protection locked="0"/>
    </xf>
    <xf numFmtId="0" fontId="7" fillId="16" borderId="1" xfId="0" quotePrefix="1" applyFont="1" applyFill="1" applyBorder="1" applyAlignment="1">
      <alignment horizontal="center" vertical="center" wrapText="1"/>
    </xf>
    <xf numFmtId="49" fontId="6" fillId="9" borderId="1" xfId="0" applyNumberFormat="1" applyFont="1" applyFill="1" applyBorder="1" applyAlignment="1" applyProtection="1">
      <alignment horizontal="left" vertical="top" wrapText="1"/>
      <protection locked="0"/>
    </xf>
    <xf numFmtId="49" fontId="0" fillId="9" borderId="1" xfId="0" applyNumberFormat="1" applyFill="1" applyBorder="1" applyAlignment="1" applyProtection="1">
      <alignment horizontal="left" vertical="top" wrapText="1"/>
      <protection locked="0"/>
    </xf>
    <xf numFmtId="170" fontId="19" fillId="9" borderId="1" xfId="0" applyNumberFormat="1" applyFont="1" applyFill="1" applyBorder="1" applyAlignment="1" applyProtection="1">
      <alignment horizontal="center" vertical="center"/>
      <protection locked="0"/>
    </xf>
    <xf numFmtId="171" fontId="19" fillId="9" borderId="1" xfId="0" applyNumberFormat="1" applyFont="1" applyFill="1" applyBorder="1" applyAlignment="1" applyProtection="1">
      <alignment horizontal="center" vertical="center"/>
      <protection locked="0"/>
    </xf>
    <xf numFmtId="49" fontId="0" fillId="14" borderId="1" xfId="0" applyNumberFormat="1" applyFill="1" applyBorder="1" applyAlignment="1" applyProtection="1">
      <alignment horizontal="left" vertical="top" wrapText="1"/>
      <protection locked="0"/>
    </xf>
    <xf numFmtId="49" fontId="18" fillId="11" borderId="1" xfId="0" applyNumberFormat="1" applyFont="1" applyFill="1" applyBorder="1" applyAlignment="1">
      <alignment horizontal="left" vertical="center" wrapText="1"/>
    </xf>
    <xf numFmtId="49" fontId="18" fillId="11" borderId="1" xfId="0" applyNumberFormat="1" applyFont="1" applyFill="1" applyBorder="1" applyAlignment="1" applyProtection="1">
      <alignment vertical="center" wrapText="1"/>
    </xf>
    <xf numFmtId="0" fontId="7" fillId="7" borderId="1" xfId="0" quotePrefix="1" applyFont="1" applyFill="1" applyBorder="1" applyAlignment="1" applyProtection="1">
      <alignment horizontal="center" vertical="center" wrapText="1"/>
    </xf>
    <xf numFmtId="49" fontId="18" fillId="11" borderId="1" xfId="0" quotePrefix="1" applyNumberFormat="1" applyFont="1" applyFill="1" applyBorder="1" applyAlignment="1">
      <alignment horizontal="left" vertical="center" wrapText="1"/>
    </xf>
    <xf numFmtId="49" fontId="18" fillId="11" borderId="1" xfId="0" quotePrefix="1" applyNumberFormat="1" applyFont="1" applyFill="1" applyBorder="1" applyAlignment="1" applyProtection="1">
      <alignment horizontal="left" vertical="center" wrapText="1"/>
    </xf>
    <xf numFmtId="174" fontId="22" fillId="9" borderId="1" xfId="0" applyNumberFormat="1" applyFont="1" applyFill="1" applyBorder="1" applyAlignment="1" applyProtection="1">
      <alignment horizontal="center" vertical="center"/>
      <protection locked="0"/>
    </xf>
    <xf numFmtId="174" fontId="22" fillId="3" borderId="1" xfId="0" applyNumberFormat="1" applyFont="1" applyFill="1" applyBorder="1" applyAlignment="1" applyProtection="1">
      <alignment horizontal="center" vertical="center"/>
      <protection locked="0"/>
    </xf>
    <xf numFmtId="2" fontId="22" fillId="10" borderId="1" xfId="0" applyNumberFormat="1" applyFont="1" applyFill="1" applyBorder="1" applyAlignment="1" applyProtection="1">
      <alignment horizontal="center" vertical="center"/>
      <protection locked="0"/>
    </xf>
    <xf numFmtId="169" fontId="22" fillId="3" borderId="1" xfId="0" applyNumberFormat="1" applyFont="1" applyFill="1" applyBorder="1" applyAlignment="1" applyProtection="1">
      <alignment horizontal="center" vertical="center"/>
      <protection locked="0"/>
    </xf>
    <xf numFmtId="0" fontId="22" fillId="8" borderId="1" xfId="0" applyFont="1" applyFill="1" applyBorder="1" applyAlignment="1" applyProtection="1">
      <alignment horizontal="center" vertical="center" wrapText="1"/>
      <protection locked="0"/>
    </xf>
    <xf numFmtId="174" fontId="22" fillId="19" borderId="1" xfId="0" applyNumberFormat="1" applyFont="1" applyFill="1" applyBorder="1" applyAlignment="1" applyProtection="1">
      <alignment horizontal="center" vertical="center"/>
      <protection locked="0"/>
    </xf>
    <xf numFmtId="165" fontId="23" fillId="20" borderId="1" xfId="0" applyNumberFormat="1" applyFont="1" applyFill="1" applyBorder="1" applyAlignment="1" applyProtection="1">
      <alignment horizontal="center" vertical="center"/>
      <protection locked="0"/>
    </xf>
    <xf numFmtId="165" fontId="22" fillId="9" borderId="1" xfId="0" applyNumberFormat="1" applyFont="1" applyFill="1" applyBorder="1" applyAlignment="1" applyProtection="1">
      <alignment horizontal="center" vertical="center"/>
      <protection locked="0"/>
    </xf>
    <xf numFmtId="174" fontId="22" fillId="22" borderId="1" xfId="0" applyNumberFormat="1" applyFont="1" applyFill="1" applyBorder="1" applyAlignment="1" applyProtection="1">
      <alignment horizontal="center" vertical="center"/>
      <protection locked="0"/>
    </xf>
    <xf numFmtId="175" fontId="23" fillId="18" borderId="1" xfId="0" applyNumberFormat="1" applyFont="1" applyFill="1" applyBorder="1" applyAlignment="1" applyProtection="1">
      <alignment horizontal="center" vertical="center"/>
      <protection locked="0"/>
    </xf>
    <xf numFmtId="174" fontId="23" fillId="19" borderId="1" xfId="0" applyNumberFormat="1" applyFont="1" applyFill="1" applyBorder="1" applyAlignment="1" applyProtection="1">
      <alignment horizontal="center" vertical="center"/>
      <protection locked="0"/>
    </xf>
    <xf numFmtId="164" fontId="22" fillId="10" borderId="1" xfId="0" applyNumberFormat="1" applyFont="1" applyFill="1" applyBorder="1" applyAlignment="1" applyProtection="1">
      <alignment horizontal="center" vertical="center"/>
      <protection locked="0"/>
    </xf>
    <xf numFmtId="164" fontId="22" fillId="3" borderId="1" xfId="0" applyNumberFormat="1" applyFont="1" applyFill="1" applyBorder="1" applyAlignment="1" applyProtection="1">
      <alignment horizontal="center" vertical="center"/>
      <protection locked="0"/>
    </xf>
    <xf numFmtId="174" fontId="23" fillId="20" borderId="1" xfId="0" applyNumberFormat="1" applyFont="1" applyFill="1" applyBorder="1" applyAlignment="1" applyProtection="1">
      <alignment horizontal="center" vertical="center"/>
      <protection locked="0"/>
    </xf>
    <xf numFmtId="174" fontId="22" fillId="3" borderId="1" xfId="0" applyNumberFormat="1" applyFont="1" applyFill="1" applyBorder="1" applyAlignment="1" applyProtection="1">
      <alignment horizontal="center" vertical="center"/>
    </xf>
    <xf numFmtId="176" fontId="23" fillId="20" borderId="1" xfId="0" applyNumberFormat="1" applyFont="1" applyFill="1" applyBorder="1" applyAlignment="1" applyProtection="1">
      <alignment horizontal="center" vertical="center"/>
      <protection locked="0"/>
    </xf>
    <xf numFmtId="165" fontId="22" fillId="3" borderId="1" xfId="0" applyNumberFormat="1" applyFont="1" applyFill="1" applyBorder="1" applyAlignment="1" applyProtection="1">
      <alignment horizontal="center" vertical="center"/>
    </xf>
    <xf numFmtId="165" fontId="22" fillId="4" borderId="1" xfId="0" applyNumberFormat="1" applyFont="1" applyFill="1" applyBorder="1" applyAlignment="1" applyProtection="1">
      <alignment horizontal="center" vertical="center"/>
    </xf>
    <xf numFmtId="174" fontId="6" fillId="3" borderId="1" xfId="0" applyNumberFormat="1" applyFont="1" applyFill="1" applyBorder="1" applyAlignment="1" applyProtection="1">
      <alignment horizontal="center" vertical="center"/>
      <protection locked="0"/>
    </xf>
    <xf numFmtId="49" fontId="6" fillId="9" borderId="1" xfId="0" quotePrefix="1" applyNumberFormat="1" applyFont="1" applyFill="1" applyBorder="1" applyAlignment="1" applyProtection="1">
      <alignment horizontal="left" vertical="center" wrapText="1"/>
      <protection locked="0"/>
    </xf>
    <xf numFmtId="49" fontId="6" fillId="9" borderId="1" xfId="0" applyNumberFormat="1" applyFont="1" applyFill="1" applyBorder="1" applyAlignment="1" applyProtection="1">
      <alignment horizontal="left" vertical="center" wrapText="1"/>
      <protection locked="0"/>
    </xf>
    <xf numFmtId="49" fontId="0" fillId="9" borderId="1" xfId="0" applyNumberFormat="1" applyFill="1" applyBorder="1" applyAlignment="1" applyProtection="1">
      <alignment horizontal="left" vertical="center" wrapText="1"/>
      <protection locked="0"/>
    </xf>
    <xf numFmtId="175" fontId="23" fillId="21" borderId="1" xfId="0" applyNumberFormat="1" applyFont="1" applyFill="1" applyBorder="1" applyAlignment="1" applyProtection="1">
      <alignment horizontal="center" vertical="center"/>
      <protection locked="0"/>
    </xf>
    <xf numFmtId="0" fontId="15" fillId="8" borderId="1" xfId="0" applyFont="1" applyFill="1" applyBorder="1" applyAlignment="1" applyProtection="1">
      <alignment horizontal="center" vertical="center" wrapText="1"/>
      <protection locked="0"/>
    </xf>
    <xf numFmtId="177" fontId="22" fillId="10" borderId="1" xfId="0" applyNumberFormat="1" applyFont="1" applyFill="1" applyBorder="1" applyAlignment="1" applyProtection="1">
      <alignment horizontal="center" vertical="center"/>
    </xf>
    <xf numFmtId="169" fontId="22" fillId="3" borderId="1" xfId="0" applyNumberFormat="1" applyFont="1" applyFill="1" applyBorder="1" applyAlignment="1" applyProtection="1">
      <alignment horizontal="center" vertical="center"/>
    </xf>
    <xf numFmtId="0" fontId="0" fillId="17" borderId="0" xfId="0" applyFill="1"/>
    <xf numFmtId="0" fontId="6" fillId="2" borderId="0" xfId="7" applyFont="1" applyFill="1" applyAlignment="1">
      <alignment vertical="center"/>
    </xf>
    <xf numFmtId="0" fontId="8" fillId="2" borderId="0" xfId="7" applyFont="1" applyFill="1" applyAlignment="1">
      <alignment vertical="center"/>
    </xf>
    <xf numFmtId="0" fontId="6" fillId="9" borderId="1" xfId="7" applyNumberFormat="1" applyFont="1" applyFill="1" applyBorder="1" applyAlignment="1">
      <alignment horizontal="center" vertical="center" wrapText="1"/>
    </xf>
    <xf numFmtId="1" fontId="6" fillId="9" borderId="1" xfId="7" applyNumberFormat="1" applyFont="1" applyFill="1" applyBorder="1" applyAlignment="1" applyProtection="1">
      <alignment horizontal="left" vertical="center" wrapText="1"/>
      <protection locked="0"/>
    </xf>
    <xf numFmtId="49" fontId="6" fillId="9" borderId="1" xfId="7" applyNumberFormat="1" applyFont="1" applyFill="1" applyBorder="1" applyAlignment="1">
      <alignment horizontal="center" vertical="center" wrapText="1"/>
    </xf>
    <xf numFmtId="0" fontId="6" fillId="9" borderId="1" xfId="7" applyNumberFormat="1" applyFont="1" applyFill="1" applyBorder="1" applyAlignment="1" applyProtection="1">
      <alignment horizontal="left" vertical="center" wrapText="1"/>
      <protection locked="0"/>
    </xf>
    <xf numFmtId="0" fontId="6" fillId="2" borderId="0" xfId="7" applyFont="1" applyFill="1" applyAlignment="1">
      <alignment horizontal="center" vertical="center"/>
    </xf>
    <xf numFmtId="166" fontId="6" fillId="2" borderId="0" xfId="7" applyNumberFormat="1" applyFont="1" applyFill="1" applyAlignment="1">
      <alignment horizontal="center" vertical="center"/>
    </xf>
    <xf numFmtId="0" fontId="6" fillId="2" borderId="0" xfId="7" applyFont="1" applyFill="1"/>
    <xf numFmtId="174" fontId="4" fillId="12" borderId="1" xfId="7" applyNumberFormat="1" applyFont="1" applyFill="1" applyBorder="1" applyAlignment="1" applyProtection="1">
      <alignment horizontal="center" vertical="center"/>
      <protection locked="0"/>
    </xf>
    <xf numFmtId="164" fontId="4" fillId="12" borderId="1" xfId="7" applyNumberFormat="1" applyFont="1" applyFill="1" applyBorder="1" applyAlignment="1" applyProtection="1">
      <alignment horizontal="center" vertical="center"/>
      <protection locked="0"/>
    </xf>
    <xf numFmtId="174" fontId="4" fillId="9" borderId="1" xfId="7" applyNumberFormat="1" applyFont="1" applyFill="1" applyBorder="1" applyAlignment="1" applyProtection="1">
      <alignment horizontal="center" vertical="center"/>
      <protection locked="0"/>
    </xf>
    <xf numFmtId="164" fontId="4" fillId="9" borderId="1" xfId="7" applyNumberFormat="1" applyFont="1" applyFill="1" applyBorder="1" applyAlignment="1" applyProtection="1">
      <alignment horizontal="center" vertical="center"/>
      <protection locked="0"/>
    </xf>
    <xf numFmtId="0" fontId="22" fillId="17" borderId="1" xfId="0" applyNumberFormat="1" applyFont="1" applyFill="1" applyBorder="1" applyAlignment="1" applyProtection="1">
      <alignment horizontal="center" vertical="center" wrapText="1"/>
      <protection locked="0"/>
    </xf>
    <xf numFmtId="0" fontId="6" fillId="0" borderId="0" xfId="0" applyFont="1" applyProtection="1">
      <protection locked="0"/>
    </xf>
    <xf numFmtId="49" fontId="20" fillId="0" borderId="0" xfId="5" applyNumberFormat="1" applyFont="1" applyBorder="1" applyAlignment="1" applyProtection="1">
      <alignment vertical="center"/>
      <protection locked="0"/>
    </xf>
    <xf numFmtId="49" fontId="11" fillId="6" borderId="0" xfId="2" applyNumberFormat="1" applyFont="1" applyFill="1" applyBorder="1" applyAlignment="1" applyProtection="1">
      <alignment vertical="center" wrapText="1"/>
      <protection locked="0"/>
    </xf>
    <xf numFmtId="49" fontId="11" fillId="0" borderId="0" xfId="6" applyNumberFormat="1" applyFont="1" applyBorder="1" applyAlignment="1" applyProtection="1">
      <alignment vertical="center"/>
      <protection locked="0"/>
    </xf>
    <xf numFmtId="49" fontId="25" fillId="7" borderId="1" xfId="0" applyNumberFormat="1" applyFont="1" applyFill="1" applyBorder="1" applyAlignment="1">
      <alignment horizontal="center" vertical="center" wrapText="1"/>
    </xf>
    <xf numFmtId="0" fontId="13" fillId="0" borderId="0" xfId="4" applyAlignment="1" applyProtection="1">
      <alignment horizontal="left" vertical="top"/>
    </xf>
    <xf numFmtId="0" fontId="7" fillId="7" borderId="7" xfId="0" applyFont="1" applyFill="1" applyBorder="1" applyAlignment="1" applyProtection="1">
      <alignment vertical="center" wrapText="1"/>
      <protection locked="0"/>
    </xf>
    <xf numFmtId="0" fontId="0" fillId="17" borderId="0" xfId="0" applyFill="1" applyAlignment="1">
      <alignment vertical="center"/>
    </xf>
    <xf numFmtId="0" fontId="28" fillId="20" borderId="1" xfId="0" applyFont="1" applyFill="1" applyBorder="1" applyAlignment="1" applyProtection="1">
      <alignment horizontal="center" vertical="center" wrapText="1"/>
      <protection locked="0"/>
    </xf>
    <xf numFmtId="0" fontId="28" fillId="21" borderId="1" xfId="0" applyFont="1" applyFill="1" applyBorder="1" applyAlignment="1" applyProtection="1">
      <alignment horizontal="center" vertical="center" wrapText="1"/>
      <protection locked="0"/>
    </xf>
    <xf numFmtId="0" fontId="7" fillId="22" borderId="1" xfId="0" applyFont="1" applyFill="1" applyBorder="1" applyAlignment="1" applyProtection="1">
      <alignment horizontal="center" vertical="center" wrapText="1"/>
      <protection locked="0"/>
    </xf>
    <xf numFmtId="0" fontId="17" fillId="17" borderId="0" xfId="2" applyNumberFormat="1" applyFont="1" applyFill="1" applyBorder="1" applyAlignment="1">
      <alignment horizontal="center" vertical="center" wrapText="1"/>
    </xf>
    <xf numFmtId="0" fontId="0" fillId="17" borderId="0" xfId="0" applyFill="1" applyBorder="1"/>
    <xf numFmtId="0" fontId="0" fillId="17" borderId="0" xfId="0" applyFill="1" applyBorder="1" applyAlignment="1">
      <alignment vertical="center"/>
    </xf>
    <xf numFmtId="0" fontId="8" fillId="17" borderId="0" xfId="7" applyFont="1" applyFill="1" applyBorder="1" applyAlignment="1">
      <alignment vertical="center"/>
    </xf>
    <xf numFmtId="0" fontId="17" fillId="17" borderId="0" xfId="2" applyNumberFormat="1" applyFont="1" applyFill="1" applyBorder="1" applyAlignment="1" applyProtection="1">
      <alignment horizontal="center" vertical="center" wrapText="1"/>
    </xf>
    <xf numFmtId="0" fontId="17" fillId="17" borderId="14" xfId="2" applyNumberFormat="1" applyFont="1" applyFill="1" applyBorder="1" applyAlignment="1">
      <alignment horizontal="center" vertical="center" wrapText="1"/>
    </xf>
    <xf numFmtId="0" fontId="7" fillId="17" borderId="0" xfId="0" applyFont="1" applyFill="1" applyBorder="1" applyAlignment="1">
      <alignment horizontal="left" vertical="center" wrapText="1"/>
    </xf>
    <xf numFmtId="0" fontId="6" fillId="17" borderId="0" xfId="0" applyFont="1" applyFill="1" applyBorder="1" applyAlignment="1">
      <alignment horizontal="left" vertical="center" wrapText="1"/>
    </xf>
    <xf numFmtId="0" fontId="17" fillId="17" borderId="0" xfId="2" applyNumberFormat="1" applyFont="1" applyFill="1" applyBorder="1" applyAlignment="1">
      <alignment vertical="center" wrapText="1"/>
    </xf>
    <xf numFmtId="0" fontId="6" fillId="17" borderId="10" xfId="0" applyFont="1" applyFill="1" applyBorder="1" applyAlignment="1">
      <alignment horizontal="center" vertical="center" wrapText="1"/>
    </xf>
    <xf numFmtId="0" fontId="17" fillId="17" borderId="10" xfId="2" applyNumberFormat="1" applyFont="1" applyFill="1" applyBorder="1" applyAlignment="1">
      <alignment horizontal="center" vertical="center" wrapText="1"/>
    </xf>
    <xf numFmtId="0" fontId="7" fillId="0" borderId="7" xfId="0" applyFont="1" applyBorder="1" applyAlignment="1">
      <alignment vertical="top" wrapText="1"/>
    </xf>
    <xf numFmtId="0" fontId="7" fillId="0" borderId="1" xfId="0" applyFont="1" applyBorder="1" applyAlignment="1">
      <alignment vertical="top" wrapText="1"/>
    </xf>
    <xf numFmtId="165" fontId="0" fillId="0" borderId="1" xfId="0" applyNumberFormat="1" applyBorder="1" applyAlignment="1">
      <alignment horizontal="center" vertical="center"/>
    </xf>
    <xf numFmtId="0" fontId="6" fillId="0" borderId="1" xfId="0" applyFont="1" applyBorder="1" applyAlignment="1">
      <alignment vertical="center"/>
    </xf>
    <xf numFmtId="0" fontId="0" fillId="0" borderId="1" xfId="0" applyBorder="1" applyAlignment="1">
      <alignment horizontal="center" vertical="center"/>
    </xf>
    <xf numFmtId="0" fontId="28" fillId="18" borderId="1" xfId="0" applyFont="1" applyFill="1" applyBorder="1" applyAlignment="1" applyProtection="1">
      <alignment horizontal="center" vertical="center" wrapText="1"/>
      <protection locked="0"/>
    </xf>
    <xf numFmtId="0" fontId="7" fillId="0" borderId="7"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6" xfId="0" applyFont="1" applyFill="1" applyBorder="1" applyAlignment="1">
      <alignment vertical="center" wrapText="1"/>
    </xf>
    <xf numFmtId="0" fontId="6" fillId="0" borderId="17" xfId="0" applyFont="1" applyFill="1" applyBorder="1" applyAlignment="1">
      <alignment horizontal="center" vertical="center" wrapText="1"/>
    </xf>
    <xf numFmtId="0" fontId="7" fillId="0" borderId="17" xfId="0" applyFont="1" applyFill="1" applyBorder="1" applyAlignment="1">
      <alignment vertical="center" wrapText="1"/>
    </xf>
    <xf numFmtId="0" fontId="6" fillId="0" borderId="17" xfId="0" applyFont="1" applyFill="1" applyBorder="1" applyAlignment="1">
      <alignment vertical="center" wrapText="1"/>
    </xf>
    <xf numFmtId="0" fontId="6" fillId="0" borderId="0" xfId="0" applyFont="1" applyBorder="1" applyAlignment="1">
      <alignment vertical="center" wrapText="1"/>
    </xf>
    <xf numFmtId="0" fontId="6" fillId="0" borderId="19" xfId="0" applyFont="1" applyFill="1" applyBorder="1" applyAlignment="1">
      <alignment horizontal="center" vertical="center" wrapText="1"/>
    </xf>
    <xf numFmtId="174" fontId="22" fillId="19" borderId="4" xfId="0" applyNumberFormat="1" applyFont="1" applyFill="1" applyBorder="1" applyAlignment="1" applyProtection="1">
      <alignment horizontal="center" vertical="center" wrapText="1"/>
      <protection locked="0"/>
    </xf>
    <xf numFmtId="174" fontId="0" fillId="2" borderId="0" xfId="0" applyNumberFormat="1" applyFill="1" applyAlignment="1">
      <alignment vertical="center"/>
    </xf>
    <xf numFmtId="165" fontId="0" fillId="2" borderId="1" xfId="0" applyNumberFormat="1" applyFill="1" applyBorder="1" applyAlignment="1">
      <alignment horizontal="center" vertical="center"/>
    </xf>
    <xf numFmtId="0" fontId="0" fillId="2" borderId="1" xfId="0" applyFill="1" applyBorder="1" applyAlignment="1">
      <alignment vertical="center" wrapText="1"/>
    </xf>
    <xf numFmtId="0" fontId="0" fillId="2" borderId="1" xfId="0" applyFill="1" applyBorder="1" applyAlignment="1">
      <alignment horizontal="center" vertical="center" wrapText="1"/>
    </xf>
    <xf numFmtId="164" fontId="0" fillId="2" borderId="0" xfId="0" applyNumberFormat="1" applyFill="1" applyAlignment="1">
      <alignment vertical="center"/>
    </xf>
    <xf numFmtId="0" fontId="6" fillId="0" borderId="0" xfId="7" applyProtection="1"/>
    <xf numFmtId="0" fontId="13" fillId="0" borderId="0" xfId="4" applyAlignment="1" applyProtection="1"/>
    <xf numFmtId="0" fontId="6" fillId="0" borderId="0" xfId="7" applyFill="1" applyBorder="1" applyProtection="1"/>
    <xf numFmtId="0" fontId="6" fillId="2" borderId="0" xfId="7" applyFill="1" applyAlignment="1" applyProtection="1">
      <alignment vertical="center"/>
    </xf>
    <xf numFmtId="0" fontId="17" fillId="0" borderId="0" xfId="2" applyNumberFormat="1" applyFont="1" applyFill="1" applyBorder="1" applyAlignment="1" applyProtection="1">
      <alignment horizontal="center" vertical="center" wrapText="1"/>
    </xf>
    <xf numFmtId="0" fontId="6" fillId="0" borderId="0" xfId="7" applyFill="1" applyAlignment="1" applyProtection="1">
      <alignment vertical="center"/>
    </xf>
    <xf numFmtId="0" fontId="6" fillId="0" borderId="0" xfId="7" applyAlignment="1" applyProtection="1">
      <alignment wrapText="1"/>
    </xf>
    <xf numFmtId="0" fontId="6" fillId="11" borderId="1" xfId="11" quotePrefix="1" applyFont="1" applyFill="1" applyBorder="1" applyAlignment="1" applyProtection="1">
      <alignment horizontal="center" vertical="center" wrapText="1"/>
    </xf>
    <xf numFmtId="0" fontId="6" fillId="30" borderId="1" xfId="12" quotePrefix="1" applyFont="1" applyFill="1" applyBorder="1" applyAlignment="1" applyProtection="1">
      <alignment horizontal="center" vertical="center" wrapText="1"/>
    </xf>
    <xf numFmtId="0" fontId="6" fillId="11" borderId="1" xfId="13" applyFont="1" applyFill="1" applyBorder="1" applyAlignment="1" applyProtection="1">
      <alignment vertical="center"/>
      <protection locked="0"/>
    </xf>
    <xf numFmtId="178" fontId="31" fillId="31" borderId="6" xfId="14" applyNumberFormat="1" applyFill="1" applyBorder="1" applyAlignment="1" applyProtection="1">
      <alignment vertical="center"/>
    </xf>
    <xf numFmtId="178" fontId="31" fillId="31" borderId="1" xfId="14" applyNumberFormat="1" applyFill="1" applyBorder="1" applyAlignment="1" applyProtection="1">
      <alignment vertical="center"/>
    </xf>
    <xf numFmtId="177" fontId="31" fillId="31" borderId="1" xfId="14" applyNumberFormat="1" applyFill="1" applyBorder="1" applyAlignment="1" applyProtection="1">
      <alignment vertical="center"/>
    </xf>
    <xf numFmtId="177" fontId="31" fillId="32" borderId="1" xfId="15" applyNumberFormat="1" applyFill="1" applyBorder="1" applyAlignment="1" applyProtection="1">
      <alignment vertical="center"/>
    </xf>
    <xf numFmtId="0" fontId="6" fillId="11" borderId="1" xfId="13" applyFont="1" applyFill="1" applyBorder="1" applyAlignment="1" applyProtection="1">
      <alignment vertical="center" wrapText="1"/>
    </xf>
    <xf numFmtId="179" fontId="31" fillId="31" borderId="1" xfId="14" applyNumberFormat="1" applyFill="1" applyBorder="1" applyAlignment="1" applyProtection="1">
      <alignment vertical="center"/>
      <protection locked="0"/>
    </xf>
    <xf numFmtId="179" fontId="6" fillId="31" borderId="1" xfId="14" applyNumberFormat="1" applyFont="1" applyFill="1" applyBorder="1" applyAlignment="1" applyProtection="1">
      <alignment vertical="center"/>
      <protection locked="0"/>
    </xf>
    <xf numFmtId="179" fontId="6" fillId="32" borderId="1" xfId="14" applyNumberFormat="1" applyFont="1" applyFill="1" applyBorder="1" applyAlignment="1" applyProtection="1">
      <alignment vertical="center"/>
      <protection locked="0"/>
    </xf>
    <xf numFmtId="0" fontId="6" fillId="33" borderId="1" xfId="13" applyFont="1" applyFill="1" applyBorder="1" applyAlignment="1" applyProtection="1">
      <alignment vertical="center" wrapText="1"/>
    </xf>
    <xf numFmtId="179" fontId="6" fillId="34" borderId="1" xfId="16" applyNumberFormat="1" applyFont="1" applyFill="1" applyBorder="1" applyAlignment="1" applyProtection="1">
      <alignment vertical="center"/>
      <protection locked="0"/>
    </xf>
    <xf numFmtId="179" fontId="6" fillId="35" borderId="1" xfId="16" applyNumberFormat="1" applyFont="1" applyFill="1" applyBorder="1" applyAlignment="1" applyProtection="1">
      <alignment vertical="center"/>
      <protection locked="0"/>
    </xf>
    <xf numFmtId="180" fontId="31" fillId="31" borderId="1" xfId="14" applyNumberFormat="1" applyFill="1" applyBorder="1" applyAlignment="1" applyProtection="1">
      <alignment vertical="center"/>
    </xf>
    <xf numFmtId="0" fontId="31" fillId="11" borderId="1" xfId="13" applyFont="1" applyFill="1" applyBorder="1" applyAlignment="1" applyProtection="1">
      <alignment vertical="center" wrapText="1"/>
    </xf>
    <xf numFmtId="180" fontId="31" fillId="32" borderId="1" xfId="14" applyNumberFormat="1" applyFill="1" applyBorder="1" applyAlignment="1" applyProtection="1">
      <alignment vertical="center"/>
    </xf>
    <xf numFmtId="180" fontId="6" fillId="34" borderId="1" xfId="16" applyNumberFormat="1" applyFont="1" applyFill="1" applyBorder="1" applyAlignment="1" applyProtection="1">
      <alignment vertical="center"/>
    </xf>
    <xf numFmtId="0" fontId="31" fillId="33" borderId="1" xfId="13" applyFont="1" applyFill="1" applyBorder="1" applyAlignment="1" applyProtection="1">
      <alignment vertical="center" wrapText="1"/>
    </xf>
    <xf numFmtId="180" fontId="6" fillId="35" borderId="1" xfId="16" applyNumberFormat="1" applyFont="1" applyFill="1" applyBorder="1" applyAlignment="1" applyProtection="1">
      <alignment vertical="center"/>
    </xf>
    <xf numFmtId="0" fontId="6" fillId="7" borderId="1" xfId="7" applyFont="1" applyFill="1" applyBorder="1" applyAlignment="1" applyProtection="1">
      <alignment horizontal="center" vertical="center" wrapText="1"/>
    </xf>
    <xf numFmtId="49" fontId="22" fillId="8" borderId="1" xfId="0" applyNumberFormat="1" applyFont="1" applyFill="1" applyBorder="1" applyAlignment="1" applyProtection="1">
      <alignment horizontal="center" vertical="center" wrapText="1"/>
      <protection locked="0"/>
    </xf>
    <xf numFmtId="0" fontId="15" fillId="8" borderId="1" xfId="0" applyNumberFormat="1" applyFont="1" applyFill="1" applyBorder="1" applyAlignment="1" applyProtection="1">
      <alignment horizontal="center" vertical="center" wrapText="1"/>
      <protection locked="0"/>
    </xf>
    <xf numFmtId="0" fontId="7" fillId="17" borderId="5" xfId="0" applyFont="1" applyFill="1" applyBorder="1" applyAlignment="1">
      <alignment horizontal="left" vertical="center" wrapText="1"/>
    </xf>
    <xf numFmtId="0" fontId="6" fillId="17" borderId="5" xfId="0" applyFont="1" applyFill="1" applyBorder="1" applyAlignment="1">
      <alignment horizontal="center" vertical="center" wrapText="1"/>
    </xf>
    <xf numFmtId="0" fontId="6" fillId="9" borderId="1" xfId="7" applyNumberFormat="1" applyFont="1" applyFill="1" applyBorder="1" applyAlignment="1" applyProtection="1">
      <alignment horizontal="left" vertical="center" wrapText="1"/>
    </xf>
    <xf numFmtId="1" fontId="6" fillId="9" borderId="1" xfId="7" applyNumberFormat="1" applyFont="1" applyFill="1" applyBorder="1" applyAlignment="1" applyProtection="1">
      <alignment horizontal="left" vertical="center" wrapText="1"/>
    </xf>
    <xf numFmtId="165" fontId="4" fillId="12" borderId="1" xfId="7" applyNumberFormat="1" applyFont="1" applyFill="1" applyBorder="1" applyAlignment="1" applyProtection="1">
      <alignment horizontal="center" vertical="center"/>
    </xf>
    <xf numFmtId="43" fontId="4" fillId="12" borderId="1" xfId="8" applyFont="1" applyFill="1" applyBorder="1" applyAlignment="1" applyProtection="1">
      <alignment horizontal="center" vertical="center"/>
    </xf>
    <xf numFmtId="164" fontId="4" fillId="12" borderId="1" xfId="7" applyNumberFormat="1" applyFont="1" applyFill="1" applyBorder="1" applyAlignment="1" applyProtection="1">
      <alignment horizontal="center" vertical="center"/>
    </xf>
    <xf numFmtId="174" fontId="4" fillId="23" borderId="1" xfId="7" applyNumberFormat="1" applyFont="1" applyFill="1" applyBorder="1" applyAlignment="1" applyProtection="1">
      <alignment horizontal="center" vertical="center"/>
    </xf>
    <xf numFmtId="43" fontId="4" fillId="23" borderId="1" xfId="8" applyFont="1" applyFill="1" applyBorder="1" applyAlignment="1" applyProtection="1">
      <alignment horizontal="center" vertical="center"/>
    </xf>
    <xf numFmtId="164" fontId="4" fillId="23" borderId="1" xfId="7" applyNumberFormat="1" applyFont="1" applyFill="1" applyBorder="1" applyAlignment="1" applyProtection="1">
      <alignment horizontal="center" vertical="center"/>
    </xf>
    <xf numFmtId="0" fontId="24" fillId="0" borderId="1" xfId="1" applyFont="1" applyFill="1" applyBorder="1" applyAlignment="1" applyProtection="1">
      <alignment horizontal="center" vertical="center" wrapText="1"/>
    </xf>
    <xf numFmtId="0" fontId="22" fillId="0" borderId="1" xfId="7" applyFont="1" applyBorder="1" applyAlignment="1" applyProtection="1">
      <alignment horizontal="center" vertical="center" wrapText="1"/>
    </xf>
    <xf numFmtId="0" fontId="15" fillId="8" borderId="1" xfId="7" applyNumberFormat="1" applyFont="1" applyFill="1" applyBorder="1" applyAlignment="1" applyProtection="1">
      <alignment horizontal="center" vertical="center" wrapText="1"/>
      <protection locked="0"/>
    </xf>
    <xf numFmtId="0" fontId="6" fillId="0" borderId="0" xfId="7"/>
    <xf numFmtId="0" fontId="6" fillId="0" borderId="0" xfId="7" applyFont="1" applyProtection="1">
      <protection locked="0"/>
    </xf>
    <xf numFmtId="49" fontId="11" fillId="6" borderId="0" xfId="2" applyNumberFormat="1" applyFont="1" applyFill="1" applyAlignment="1" applyProtection="1">
      <alignment vertical="center" wrapText="1"/>
      <protection locked="0"/>
    </xf>
    <xf numFmtId="49" fontId="11" fillId="0" borderId="0" xfId="6" quotePrefix="1" applyNumberFormat="1" applyFont="1" applyBorder="1" applyAlignment="1" applyProtection="1">
      <alignment horizontal="left" vertical="center"/>
      <protection locked="0"/>
    </xf>
    <xf numFmtId="0" fontId="6" fillId="0" borderId="0" xfId="7" applyFont="1" applyProtection="1">
      <protection locked="0"/>
    </xf>
    <xf numFmtId="49" fontId="16" fillId="5" borderId="8" xfId="3" applyNumberFormat="1" applyFont="1" applyAlignment="1" applyProtection="1">
      <alignment horizontal="center" vertical="center" wrapText="1"/>
      <protection locked="0"/>
    </xf>
    <xf numFmtId="49" fontId="11" fillId="6" borderId="0" xfId="2" applyNumberFormat="1" applyFont="1" applyFill="1" applyAlignment="1" applyProtection="1">
      <alignment horizontal="center" vertical="center" wrapText="1"/>
      <protection locked="0"/>
    </xf>
    <xf numFmtId="49" fontId="11" fillId="6" borderId="0" xfId="2" quotePrefix="1" applyNumberFormat="1" applyFont="1" applyFill="1" applyAlignment="1" applyProtection="1">
      <alignment horizontal="left" vertical="center" wrapText="1"/>
      <protection locked="0"/>
    </xf>
    <xf numFmtId="0" fontId="6" fillId="0" borderId="0" xfId="7" applyFont="1" applyBorder="1" applyProtection="1">
      <protection locked="0"/>
    </xf>
    <xf numFmtId="0" fontId="13" fillId="2" borderId="0" xfId="4" applyFont="1" applyFill="1" applyAlignment="1" applyProtection="1">
      <alignment vertical="center"/>
    </xf>
    <xf numFmtId="0" fontId="6" fillId="2" borderId="10" xfId="7" quotePrefix="1" applyFont="1" applyFill="1" applyBorder="1" applyAlignment="1">
      <alignment vertical="center" wrapText="1"/>
    </xf>
    <xf numFmtId="0" fontId="7" fillId="7" borderId="1" xfId="7" quotePrefix="1" applyFont="1" applyFill="1" applyBorder="1" applyAlignment="1">
      <alignment horizontal="center" vertical="center" wrapText="1"/>
    </xf>
    <xf numFmtId="0" fontId="7" fillId="7" borderId="1" xfId="7" applyFont="1" applyFill="1" applyBorder="1" applyAlignment="1">
      <alignment horizontal="center" vertical="center" wrapText="1"/>
    </xf>
    <xf numFmtId="49" fontId="25" fillId="7" borderId="1" xfId="7" applyNumberFormat="1" applyFont="1" applyFill="1" applyBorder="1" applyAlignment="1">
      <alignment horizontal="center" vertical="center" wrapText="1"/>
    </xf>
    <xf numFmtId="49" fontId="7" fillId="7" borderId="1" xfId="7" applyNumberFormat="1" applyFont="1" applyFill="1" applyBorder="1" applyAlignment="1">
      <alignment horizontal="center" vertical="center" wrapText="1"/>
    </xf>
    <xf numFmtId="2" fontId="7" fillId="7" borderId="1" xfId="7" applyNumberFormat="1" applyFont="1" applyFill="1" applyBorder="1" applyAlignment="1">
      <alignment horizontal="center" vertical="center" wrapText="1"/>
    </xf>
    <xf numFmtId="49" fontId="25" fillId="7" borderId="1" xfId="7" applyNumberFormat="1" applyFont="1" applyFill="1" applyBorder="1" applyAlignment="1">
      <alignment horizontal="center" vertical="center" wrapText="1"/>
    </xf>
    <xf numFmtId="0" fontId="7" fillId="7" borderId="1" xfId="7" quotePrefix="1" applyFont="1" applyFill="1" applyBorder="1" applyAlignment="1">
      <alignment horizontal="center" vertical="center" wrapText="1"/>
    </xf>
    <xf numFmtId="0" fontId="7" fillId="7" borderId="1" xfId="7" applyFont="1" applyFill="1" applyBorder="1" applyAlignment="1">
      <alignment horizontal="center" vertical="center" wrapText="1"/>
    </xf>
    <xf numFmtId="49" fontId="25" fillId="7" borderId="1" xfId="7" applyNumberFormat="1" applyFont="1" applyFill="1" applyBorder="1" applyAlignment="1">
      <alignment horizontal="center" vertical="center" wrapText="1"/>
    </xf>
    <xf numFmtId="0" fontId="7" fillId="7" borderId="1" xfId="7" applyFont="1" applyFill="1" applyBorder="1" applyAlignment="1">
      <alignment horizontal="center" vertical="center" wrapText="1"/>
    </xf>
    <xf numFmtId="167" fontId="6" fillId="9" borderId="1" xfId="7" applyNumberFormat="1" applyFill="1" applyBorder="1" applyAlignment="1" applyProtection="1">
      <alignment horizontal="center" vertical="center"/>
      <protection locked="0"/>
    </xf>
    <xf numFmtId="168" fontId="6" fillId="10" borderId="1" xfId="7" applyNumberFormat="1" applyFill="1" applyBorder="1" applyAlignment="1" applyProtection="1">
      <alignment horizontal="center" vertical="center"/>
      <protection locked="0"/>
    </xf>
    <xf numFmtId="169" fontId="6" fillId="3" borderId="1" xfId="7" applyNumberFormat="1" applyFont="1" applyFill="1" applyBorder="1" applyAlignment="1" applyProtection="1">
      <alignment horizontal="center" vertical="center"/>
      <protection locked="0"/>
    </xf>
    <xf numFmtId="0" fontId="7" fillId="7" borderId="1" xfId="7" quotePrefix="1" applyFont="1" applyFill="1" applyBorder="1" applyAlignment="1">
      <alignment horizontal="center" vertical="center" wrapText="1"/>
    </xf>
    <xf numFmtId="0" fontId="6" fillId="0" borderId="0" xfId="7" applyAlignment="1">
      <alignment horizontal="center" vertical="top" wrapText="1"/>
    </xf>
    <xf numFmtId="0" fontId="6" fillId="0" borderId="0" xfId="7"/>
    <xf numFmtId="0" fontId="6" fillId="0" borderId="0" xfId="7" applyAlignment="1">
      <alignment horizontal="left"/>
    </xf>
    <xf numFmtId="0" fontId="6" fillId="0" borderId="0" xfId="7" applyAlignment="1">
      <alignment horizontal="center" vertical="center" wrapText="1"/>
    </xf>
    <xf numFmtId="14" fontId="6" fillId="0" borderId="0" xfId="7" applyNumberFormat="1"/>
    <xf numFmtId="0" fontId="6" fillId="0" borderId="0" xfId="7" quotePrefix="1" applyAlignment="1">
      <alignment horizontal="left"/>
    </xf>
    <xf numFmtId="172" fontId="6" fillId="29" borderId="0" xfId="7" applyNumberFormat="1" applyFill="1"/>
    <xf numFmtId="173" fontId="6" fillId="29" borderId="0" xfId="7" applyNumberFormat="1" applyFill="1"/>
    <xf numFmtId="0" fontId="6" fillId="29" borderId="0" xfId="7" applyFill="1"/>
    <xf numFmtId="0" fontId="6" fillId="29" borderId="0" xfId="7" applyFill="1" applyAlignment="1">
      <alignment horizontal="left"/>
    </xf>
    <xf numFmtId="0" fontId="7" fillId="7" borderId="7" xfId="7" applyFont="1" applyFill="1" applyBorder="1" applyAlignment="1" applyProtection="1">
      <alignment horizontal="left" vertical="center" wrapText="1"/>
    </xf>
    <xf numFmtId="0" fontId="7" fillId="7" borderId="1" xfId="7" applyFont="1" applyFill="1" applyBorder="1" applyAlignment="1" applyProtection="1">
      <alignment horizontal="left" vertical="center" wrapText="1"/>
    </xf>
    <xf numFmtId="0" fontId="29" fillId="0" borderId="0" xfId="7" applyFont="1"/>
    <xf numFmtId="179" fontId="6" fillId="34" borderId="1" xfId="16" applyNumberFormat="1" applyFont="1" applyFill="1" applyBorder="1" applyAlignment="1" applyProtection="1">
      <alignment vertical="center"/>
      <protection locked="0"/>
    </xf>
    <xf numFmtId="0" fontId="7" fillId="7" borderId="7" xfId="7" applyFont="1" applyFill="1" applyBorder="1" applyAlignment="1" applyProtection="1">
      <alignment horizontal="left" vertical="center" wrapText="1"/>
    </xf>
    <xf numFmtId="0" fontId="6" fillId="11" borderId="1" xfId="11" quotePrefix="1" applyFont="1" applyFill="1" applyBorder="1" applyAlignment="1" applyProtection="1">
      <alignment horizontal="center" vertical="center" wrapText="1"/>
    </xf>
    <xf numFmtId="0" fontId="6" fillId="30" borderId="1" xfId="12" quotePrefix="1" applyFont="1" applyFill="1" applyBorder="1" applyAlignment="1" applyProtection="1">
      <alignment horizontal="center" vertical="center" wrapText="1"/>
    </xf>
    <xf numFmtId="0" fontId="7" fillId="7" borderId="1" xfId="7" applyFont="1" applyFill="1" applyBorder="1" applyAlignment="1" applyProtection="1">
      <alignment horizontal="left" vertical="center" wrapText="1"/>
    </xf>
    <xf numFmtId="0" fontId="7" fillId="7" borderId="7" xfId="7" applyFont="1" applyFill="1" applyBorder="1" applyAlignment="1" applyProtection="1">
      <alignment vertical="center" wrapText="1"/>
      <protection locked="0"/>
    </xf>
    <xf numFmtId="0" fontId="28" fillId="18" borderId="1" xfId="7" applyFont="1" applyFill="1" applyBorder="1" applyAlignment="1" applyProtection="1">
      <alignment horizontal="center" vertical="center" wrapText="1"/>
      <protection locked="0"/>
    </xf>
    <xf numFmtId="0" fontId="28" fillId="20" borderId="1" xfId="7" applyFont="1" applyFill="1" applyBorder="1" applyAlignment="1" applyProtection="1">
      <alignment horizontal="center" vertical="center" wrapText="1"/>
      <protection locked="0"/>
    </xf>
    <xf numFmtId="0" fontId="28" fillId="21" borderId="1" xfId="7" applyFont="1" applyFill="1" applyBorder="1" applyAlignment="1" applyProtection="1">
      <alignment horizontal="center" vertical="center" wrapText="1"/>
      <protection locked="0"/>
    </xf>
    <xf numFmtId="0" fontId="7" fillId="22" borderId="1" xfId="7" applyFont="1" applyFill="1" applyBorder="1" applyAlignment="1" applyProtection="1">
      <alignment horizontal="center" vertical="center" wrapText="1"/>
      <protection locked="0"/>
    </xf>
    <xf numFmtId="0" fontId="6" fillId="0" borderId="7" xfId="7" applyFont="1" applyBorder="1" applyAlignment="1">
      <alignment horizontal="center" vertical="center" wrapText="1"/>
    </xf>
    <xf numFmtId="0" fontId="6" fillId="17" borderId="1" xfId="7" applyFont="1" applyFill="1" applyBorder="1" applyAlignment="1">
      <alignment horizontal="center" vertical="center" wrapText="1"/>
    </xf>
    <xf numFmtId="0" fontId="6" fillId="0" borderId="1" xfId="7" applyFont="1" applyFill="1" applyBorder="1" applyAlignment="1">
      <alignment horizontal="center" vertical="center" wrapText="1"/>
    </xf>
    <xf numFmtId="0" fontId="6" fillId="4" borderId="1" xfId="7" applyFont="1" applyFill="1" applyBorder="1" applyAlignment="1">
      <alignment horizontal="center" vertical="center" wrapText="1"/>
    </xf>
    <xf numFmtId="0" fontId="7" fillId="0" borderId="1" xfId="7" applyFont="1" applyBorder="1" applyAlignment="1">
      <alignment horizontal="center" vertical="center" wrapText="1"/>
    </xf>
    <xf numFmtId="0" fontId="6" fillId="0" borderId="15" xfId="7" applyFont="1" applyFill="1" applyBorder="1" applyAlignment="1">
      <alignment horizontal="center" vertical="center" wrapText="1"/>
    </xf>
    <xf numFmtId="0" fontId="6" fillId="0" borderId="4" xfId="7" applyFont="1" applyBorder="1" applyAlignment="1">
      <alignment horizontal="center" vertical="center" wrapText="1"/>
    </xf>
    <xf numFmtId="0" fontId="6" fillId="0" borderId="4" xfId="7" applyFont="1" applyFill="1" applyBorder="1" applyAlignment="1">
      <alignment horizontal="center" vertical="center" wrapText="1"/>
    </xf>
    <xf numFmtId="0" fontId="22" fillId="0" borderId="1" xfId="0" applyFont="1" applyBorder="1" applyAlignment="1" applyProtection="1">
      <alignment horizontal="center" vertical="center" wrapText="1"/>
    </xf>
    <xf numFmtId="0" fontId="6" fillId="0" borderId="1" xfId="7" quotePrefix="1" applyFont="1" applyBorder="1" applyAlignment="1">
      <alignment horizontal="center" vertical="center" wrapText="1"/>
    </xf>
    <xf numFmtId="0" fontId="6" fillId="0" borderId="7" xfId="0" applyFont="1" applyBorder="1" applyAlignment="1">
      <alignment horizontal="center" vertical="center" wrapText="1"/>
    </xf>
    <xf numFmtId="0" fontId="6" fillId="17"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22" fillId="8" borderId="1" xfId="0" applyNumberFormat="1" applyFont="1" applyFill="1" applyBorder="1" applyAlignment="1" applyProtection="1">
      <alignment horizontal="center" vertical="center" wrapText="1"/>
      <protection locked="0"/>
    </xf>
    <xf numFmtId="16" fontId="15" fillId="4" borderId="1" xfId="7" applyNumberFormat="1" applyFont="1" applyFill="1" applyBorder="1" applyAlignment="1" applyProtection="1">
      <alignment horizontal="center" vertical="center" wrapText="1"/>
      <protection locked="0"/>
    </xf>
    <xf numFmtId="0" fontId="7" fillId="7" borderId="1" xfId="0" applyFont="1" applyFill="1" applyBorder="1" applyAlignment="1">
      <alignment horizontal="center" vertical="center" wrapText="1"/>
    </xf>
    <xf numFmtId="0" fontId="13" fillId="0" borderId="0" xfId="4" applyFont="1" applyFill="1" applyAlignment="1" applyProtection="1">
      <alignment horizontal="left" vertical="center"/>
    </xf>
    <xf numFmtId="0" fontId="6" fillId="0" borderId="0" xfId="7" quotePrefix="1" applyFont="1" applyAlignment="1">
      <alignment horizontal="left"/>
    </xf>
    <xf numFmtId="0" fontId="6" fillId="0" borderId="0" xfId="7" applyFont="1"/>
    <xf numFmtId="49" fontId="11" fillId="6" borderId="0" xfId="2" applyNumberFormat="1" applyFont="1" applyFill="1" applyAlignment="1" applyProtection="1">
      <alignment horizontal="left" vertical="center" wrapText="1"/>
      <protection locked="0"/>
    </xf>
    <xf numFmtId="0" fontId="15" fillId="0" borderId="0" xfId="7" quotePrefix="1" applyNumberFormat="1" applyFont="1" applyAlignment="1" applyProtection="1">
      <alignment horizontal="left" vertical="top" wrapText="1"/>
    </xf>
    <xf numFmtId="0" fontId="6" fillId="0" borderId="0" xfId="7" quotePrefix="1" applyFont="1" applyAlignment="1">
      <alignment horizontal="left" wrapText="1"/>
    </xf>
    <xf numFmtId="0" fontId="6" fillId="0" borderId="0" xfId="7" quotePrefix="1" applyFont="1" applyAlignment="1" applyProtection="1">
      <alignment horizontal="left" vertical="top" wrapText="1"/>
      <protection locked="0"/>
    </xf>
    <xf numFmtId="0" fontId="6" fillId="0" borderId="0" xfId="7" applyFont="1" applyAlignment="1" applyProtection="1">
      <alignment horizontal="left" vertical="top" wrapText="1"/>
      <protection locked="0"/>
    </xf>
    <xf numFmtId="49" fontId="11" fillId="6" borderId="0" xfId="2" applyNumberFormat="1" applyFont="1" applyFill="1" applyAlignment="1" applyProtection="1">
      <alignment horizontal="center" vertical="center" wrapText="1"/>
      <protection locked="0"/>
    </xf>
    <xf numFmtId="0" fontId="21" fillId="0" borderId="0" xfId="0" quotePrefix="1" applyNumberFormat="1" applyFont="1" applyAlignment="1" applyProtection="1">
      <alignment horizontal="left" vertical="top" wrapText="1"/>
    </xf>
    <xf numFmtId="0" fontId="6" fillId="0" borderId="0" xfId="0" quotePrefix="1" applyFont="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7" fillId="0" borderId="1" xfId="0" applyFont="1" applyBorder="1" applyAlignment="1">
      <alignment horizontal="center" vertical="center" wrapText="1"/>
    </xf>
    <xf numFmtId="0" fontId="6" fillId="0" borderId="1" xfId="7" applyFont="1" applyBorder="1" applyAlignment="1">
      <alignment horizontal="center" vertical="center" wrapText="1"/>
    </xf>
    <xf numFmtId="0" fontId="6" fillId="0" borderId="17" xfId="0" applyFont="1" applyFill="1" applyBorder="1" applyAlignment="1">
      <alignment horizontal="center" vertical="center" wrapText="1"/>
    </xf>
    <xf numFmtId="0" fontId="6" fillId="0" borderId="16" xfId="0" applyFont="1" applyFill="1" applyBorder="1" applyAlignment="1">
      <alignment horizontal="left" vertical="center" wrapText="1"/>
    </xf>
    <xf numFmtId="0" fontId="7" fillId="0" borderId="16" xfId="0" applyFont="1" applyFill="1" applyBorder="1" applyAlignment="1">
      <alignment horizontal="left" vertical="center" wrapText="1"/>
    </xf>
    <xf numFmtId="0" fontId="6" fillId="0" borderId="15" xfId="7" applyFont="1" applyFill="1" applyBorder="1" applyAlignment="1">
      <alignment horizontal="center" vertical="center" wrapText="1"/>
    </xf>
    <xf numFmtId="0" fontId="6" fillId="0" borderId="16" xfId="0" applyFont="1" applyFill="1" applyBorder="1" applyAlignment="1">
      <alignment horizontal="center" vertical="center" wrapText="1"/>
    </xf>
    <xf numFmtId="0" fontId="7" fillId="0" borderId="1" xfId="7" applyFont="1" applyBorder="1" applyAlignment="1">
      <alignment horizontal="center" vertical="center" wrapText="1"/>
    </xf>
    <xf numFmtId="0" fontId="6" fillId="0" borderId="4" xfId="7" applyFont="1" applyBorder="1" applyAlignment="1">
      <alignment horizontal="center" vertical="center" wrapText="1"/>
    </xf>
    <xf numFmtId="0" fontId="6" fillId="0" borderId="5" xfId="7" applyFont="1" applyBorder="1" applyAlignment="1">
      <alignment horizontal="center" vertical="center" wrapText="1"/>
    </xf>
    <xf numFmtId="0" fontId="6" fillId="0" borderId="6" xfId="7" applyFont="1" applyBorder="1" applyAlignment="1">
      <alignment horizontal="center" vertical="center" wrapText="1"/>
    </xf>
    <xf numFmtId="0" fontId="17" fillId="6" borderId="1" xfId="2" applyNumberFormat="1" applyFont="1" applyFill="1" applyBorder="1" applyAlignment="1">
      <alignment horizontal="center" vertical="center" wrapText="1"/>
    </xf>
    <xf numFmtId="174" fontId="22" fillId="19" borderId="4" xfId="7" applyNumberFormat="1" applyFont="1" applyFill="1" applyBorder="1" applyAlignment="1" applyProtection="1">
      <alignment horizontal="center" vertical="center" wrapText="1"/>
      <protection locked="0"/>
    </xf>
    <xf numFmtId="174" fontId="22" fillId="19" borderId="6" xfId="7" applyNumberFormat="1" applyFont="1" applyFill="1" applyBorder="1" applyAlignment="1" applyProtection="1">
      <alignment horizontal="center" vertical="center" wrapText="1"/>
      <protection locked="0"/>
    </xf>
    <xf numFmtId="0" fontId="6" fillId="0" borderId="1" xfId="0" applyFont="1" applyBorder="1" applyAlignment="1">
      <alignment horizontal="center" vertical="center" wrapText="1"/>
    </xf>
    <xf numFmtId="0" fontId="6" fillId="0" borderId="1" xfId="0" applyFont="1" applyFill="1" applyBorder="1" applyAlignment="1">
      <alignment horizontal="center" vertical="center" wrapText="1"/>
    </xf>
    <xf numFmtId="0" fontId="7" fillId="7" borderId="4" xfId="7" applyFont="1" applyFill="1" applyBorder="1" applyAlignment="1" applyProtection="1">
      <alignment horizontal="center" vertical="center" wrapText="1"/>
      <protection locked="0"/>
    </xf>
    <xf numFmtId="0" fontId="7" fillId="7" borderId="6" xfId="7" applyFont="1" applyFill="1" applyBorder="1" applyAlignment="1" applyProtection="1">
      <alignment horizontal="center" vertical="center" wrapText="1"/>
      <protection locked="0"/>
    </xf>
    <xf numFmtId="0" fontId="17" fillId="6" borderId="4" xfId="2" applyNumberFormat="1" applyFont="1" applyFill="1" applyBorder="1" applyAlignment="1">
      <alignment horizontal="center" vertical="center" wrapText="1"/>
    </xf>
    <xf numFmtId="0" fontId="17" fillId="6" borderId="5" xfId="2" applyNumberFormat="1" applyFont="1" applyFill="1" applyBorder="1" applyAlignment="1">
      <alignment horizontal="center" vertical="center" wrapText="1"/>
    </xf>
    <xf numFmtId="0" fontId="17" fillId="6" borderId="6" xfId="2" applyNumberFormat="1" applyFont="1" applyFill="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17" xfId="0" applyFont="1" applyBorder="1" applyAlignment="1">
      <alignment horizontal="center" vertical="center" wrapText="1"/>
    </xf>
    <xf numFmtId="0" fontId="7" fillId="7" borderId="13" xfId="0" applyFont="1" applyFill="1" applyBorder="1" applyAlignment="1" applyProtection="1">
      <alignment horizontal="center" vertical="center" wrapText="1"/>
      <protection locked="0"/>
    </xf>
    <xf numFmtId="0" fontId="7" fillId="7" borderId="0" xfId="0" applyFont="1" applyFill="1" applyBorder="1" applyAlignment="1" applyProtection="1">
      <alignment horizontal="center" vertical="center" wrapText="1"/>
      <protection locked="0"/>
    </xf>
    <xf numFmtId="0" fontId="7" fillId="0" borderId="1" xfId="0" applyFont="1" applyBorder="1" applyAlignment="1">
      <alignment horizontal="left" vertical="center" wrapText="1"/>
    </xf>
    <xf numFmtId="0" fontId="7" fillId="0" borderId="17" xfId="0" applyFont="1" applyBorder="1" applyAlignment="1">
      <alignment horizontal="left" vertical="center" wrapText="1"/>
    </xf>
    <xf numFmtId="0" fontId="28" fillId="18" borderId="4" xfId="0" applyFont="1" applyFill="1" applyBorder="1" applyAlignment="1" applyProtection="1">
      <alignment horizontal="center" vertical="center" wrapText="1"/>
      <protection locked="0"/>
    </xf>
    <xf numFmtId="0" fontId="28" fillId="18" borderId="5" xfId="0" applyFont="1" applyFill="1" applyBorder="1" applyAlignment="1" applyProtection="1">
      <alignment horizontal="center" vertical="center" wrapText="1"/>
      <protection locked="0"/>
    </xf>
    <xf numFmtId="0" fontId="28" fillId="18" borderId="6" xfId="0" applyFont="1" applyFill="1" applyBorder="1" applyAlignment="1" applyProtection="1">
      <alignment horizontal="center" vertical="center" wrapText="1"/>
      <protection locked="0"/>
    </xf>
    <xf numFmtId="0" fontId="6" fillId="2" borderId="10" xfId="7" quotePrefix="1" applyFont="1" applyFill="1" applyBorder="1" applyAlignment="1">
      <alignment horizontal="left" vertical="center" wrapText="1"/>
    </xf>
    <xf numFmtId="0" fontId="7" fillId="7" borderId="1" xfId="0" applyFont="1" applyFill="1" applyBorder="1" applyAlignment="1">
      <alignment horizontal="center" vertical="center" wrapText="1"/>
    </xf>
    <xf numFmtId="0" fontId="5" fillId="0" borderId="1" xfId="0" applyFont="1" applyBorder="1" applyAlignment="1">
      <alignment wrapText="1"/>
    </xf>
    <xf numFmtId="0" fontId="0" fillId="0" borderId="1" xfId="0" applyBorder="1" applyAlignment="1"/>
    <xf numFmtId="0" fontId="9" fillId="0" borderId="1" xfId="0" applyFont="1" applyBorder="1" applyAlignment="1">
      <alignment vertical="top" wrapText="1"/>
    </xf>
    <xf numFmtId="0" fontId="9" fillId="0" borderId="1" xfId="0" applyFont="1" applyBorder="1" applyAlignment="1">
      <alignment wrapText="1"/>
    </xf>
    <xf numFmtId="0" fontId="7" fillId="0" borderId="1" xfId="0" applyFont="1" applyBorder="1" applyAlignment="1"/>
    <xf numFmtId="0" fontId="0" fillId="0" borderId="1" xfId="0" applyBorder="1" applyAlignment="1">
      <alignment vertical="top" wrapText="1"/>
    </xf>
    <xf numFmtId="0" fontId="5" fillId="0" borderId="1" xfId="7" applyFont="1" applyBorder="1" applyAlignment="1">
      <alignment wrapText="1"/>
    </xf>
    <xf numFmtId="0" fontId="6" fillId="0" borderId="1" xfId="7" applyBorder="1" applyAlignment="1"/>
    <xf numFmtId="0" fontId="7" fillId="0" borderId="18" xfId="0" applyFont="1" applyFill="1" applyBorder="1" applyAlignment="1">
      <alignment horizontal="center" vertical="center" wrapText="1"/>
    </xf>
    <xf numFmtId="0" fontId="7" fillId="0" borderId="19" xfId="0" applyFont="1" applyFill="1" applyBorder="1" applyAlignment="1">
      <alignment horizontal="center" vertical="center" wrapText="1"/>
    </xf>
    <xf numFmtId="0" fontId="7" fillId="0" borderId="20" xfId="0" applyFont="1" applyFill="1" applyBorder="1" applyAlignment="1">
      <alignment horizontal="center" vertical="center" wrapText="1"/>
    </xf>
    <xf numFmtId="0" fontId="7" fillId="0" borderId="21" xfId="0" applyFont="1" applyFill="1" applyBorder="1" applyAlignment="1">
      <alignment horizontal="center" vertical="center" wrapText="1"/>
    </xf>
    <xf numFmtId="0" fontId="6" fillId="0" borderId="22" xfId="0" applyFont="1" applyFill="1" applyBorder="1" applyAlignment="1">
      <alignment horizontal="left" vertical="center" wrapText="1"/>
    </xf>
    <xf numFmtId="0" fontId="33" fillId="36" borderId="9" xfId="21" quotePrefix="1" applyBorder="1" applyAlignment="1" applyProtection="1">
      <alignment horizontal="left" vertical="center" wrapText="1"/>
    </xf>
    <xf numFmtId="0" fontId="33" fillId="36" borderId="10" xfId="21" quotePrefix="1" applyBorder="1" applyAlignment="1" applyProtection="1">
      <alignment horizontal="left" vertical="center" wrapText="1"/>
    </xf>
    <xf numFmtId="0" fontId="33" fillId="36" borderId="9" xfId="21" quotePrefix="1" applyBorder="1" applyAlignment="1" applyProtection="1">
      <alignment horizontal="center" vertical="center" wrapText="1"/>
    </xf>
    <xf numFmtId="0" fontId="33" fillId="36" borderId="10" xfId="21" quotePrefix="1" applyBorder="1" applyAlignment="1" applyProtection="1">
      <alignment horizontal="center" vertical="center" wrapText="1"/>
    </xf>
    <xf numFmtId="0" fontId="33" fillId="36" borderId="23" xfId="21" quotePrefix="1" applyBorder="1" applyAlignment="1" applyProtection="1">
      <alignment horizontal="center" vertical="center" wrapText="1"/>
    </xf>
    <xf numFmtId="0" fontId="17" fillId="6" borderId="1" xfId="2" applyNumberFormat="1" applyFont="1" applyFill="1" applyBorder="1" applyAlignment="1" applyProtection="1">
      <alignment horizontal="center" vertical="center" wrapText="1"/>
    </xf>
    <xf numFmtId="0" fontId="7" fillId="7" borderId="4" xfId="0" applyFont="1" applyFill="1" applyBorder="1" applyAlignment="1" applyProtection="1">
      <alignment horizontal="center" vertical="center" wrapText="1"/>
      <protection locked="0"/>
    </xf>
    <xf numFmtId="0" fontId="7" fillId="7" borderId="6" xfId="0" applyFont="1" applyFill="1" applyBorder="1" applyAlignment="1" applyProtection="1">
      <alignment horizontal="center" vertical="center" wrapText="1"/>
      <protection locked="0"/>
    </xf>
    <xf numFmtId="0" fontId="0" fillId="0" borderId="10" xfId="0" applyBorder="1" applyAlignment="1">
      <alignment horizontal="left" vertical="center" wrapText="1"/>
    </xf>
    <xf numFmtId="0" fontId="6" fillId="0" borderId="4" xfId="0" applyFont="1" applyBorder="1" applyAlignment="1">
      <alignment vertical="top" wrapText="1"/>
    </xf>
    <xf numFmtId="0" fontId="6" fillId="0" borderId="5" xfId="0" applyFont="1" applyBorder="1" applyAlignment="1">
      <alignment vertical="top" wrapText="1"/>
    </xf>
    <xf numFmtId="0" fontId="6" fillId="0" borderId="6" xfId="0" applyFont="1" applyBorder="1" applyAlignment="1">
      <alignment vertical="top" wrapText="1"/>
    </xf>
    <xf numFmtId="0" fontId="7" fillId="7" borderId="7" xfId="0" applyFont="1" applyFill="1" applyBorder="1" applyAlignment="1" applyProtection="1">
      <alignment horizontal="center" vertical="center" wrapText="1"/>
      <protection locked="0"/>
    </xf>
    <xf numFmtId="0" fontId="7" fillId="7" borderId="2" xfId="0" applyFont="1" applyFill="1" applyBorder="1" applyAlignment="1" applyProtection="1">
      <alignment horizontal="center" vertical="center" wrapText="1"/>
      <protection locked="0"/>
    </xf>
    <xf numFmtId="0" fontId="7" fillId="7" borderId="5" xfId="0" applyFont="1" applyFill="1" applyBorder="1" applyAlignment="1" applyProtection="1">
      <alignment horizontal="center" vertical="center" wrapText="1"/>
      <protection locked="0"/>
    </xf>
    <xf numFmtId="0" fontId="17" fillId="6" borderId="4" xfId="2" quotePrefix="1" applyNumberFormat="1" applyFont="1" applyFill="1" applyBorder="1" applyAlignment="1">
      <alignment horizontal="left" vertical="center" wrapText="1"/>
    </xf>
    <xf numFmtId="0" fontId="17" fillId="6" borderId="5" xfId="2" quotePrefix="1" applyNumberFormat="1" applyFont="1" applyFill="1" applyBorder="1" applyAlignment="1">
      <alignment horizontal="left" vertical="center" wrapText="1"/>
    </xf>
    <xf numFmtId="0" fontId="17" fillId="6" borderId="5" xfId="2" applyNumberFormat="1" applyFont="1" applyFill="1" applyBorder="1" applyAlignment="1">
      <alignment horizontal="left" vertical="center" wrapText="1"/>
    </xf>
    <xf numFmtId="0" fontId="17" fillId="6" borderId="6" xfId="2" applyNumberFormat="1" applyFont="1" applyFill="1" applyBorder="1" applyAlignment="1">
      <alignment horizontal="left" vertical="center" wrapText="1"/>
    </xf>
    <xf numFmtId="0" fontId="17" fillId="6" borderId="9" xfId="2" applyNumberFormat="1" applyFont="1" applyFill="1" applyBorder="1" applyAlignment="1">
      <alignment horizontal="center" vertical="center" wrapText="1"/>
    </xf>
    <xf numFmtId="0" fontId="17" fillId="6" borderId="10" xfId="2" applyNumberFormat="1" applyFont="1" applyFill="1" applyBorder="1" applyAlignment="1">
      <alignment horizontal="center" vertical="center" wrapText="1"/>
    </xf>
    <xf numFmtId="0" fontId="0" fillId="2" borderId="0" xfId="0" quotePrefix="1" applyFill="1" applyBorder="1" applyAlignment="1">
      <alignment horizontal="center" vertical="center" wrapText="1"/>
    </xf>
    <xf numFmtId="0" fontId="13" fillId="0" borderId="0" xfId="4" applyFill="1" applyAlignment="1" applyProtection="1">
      <alignment horizontal="left" vertical="center"/>
    </xf>
    <xf numFmtId="0" fontId="6" fillId="0" borderId="0" xfId="7" quotePrefix="1" applyFont="1" applyAlignment="1" applyProtection="1">
      <alignment horizontal="left"/>
    </xf>
    <xf numFmtId="0" fontId="7" fillId="7" borderId="4" xfId="7" applyFont="1" applyFill="1" applyBorder="1" applyAlignment="1" applyProtection="1">
      <alignment horizontal="left" vertical="center" wrapText="1"/>
    </xf>
    <xf numFmtId="0" fontId="7" fillId="7" borderId="5" xfId="7" applyFont="1" applyFill="1" applyBorder="1" applyAlignment="1" applyProtection="1">
      <alignment horizontal="left" vertical="center" wrapText="1"/>
    </xf>
    <xf numFmtId="0" fontId="7" fillId="7" borderId="6" xfId="7" applyFont="1" applyFill="1" applyBorder="1" applyAlignment="1" applyProtection="1">
      <alignment horizontal="left" vertical="center" wrapText="1"/>
    </xf>
    <xf numFmtId="0" fontId="30" fillId="6" borderId="4" xfId="2" applyNumberFormat="1" applyFont="1" applyFill="1" applyBorder="1" applyAlignment="1" applyProtection="1">
      <alignment horizontal="center" vertical="center" wrapText="1"/>
    </xf>
    <xf numFmtId="0" fontId="30" fillId="6" borderId="5" xfId="2" applyNumberFormat="1" applyFont="1" applyFill="1" applyBorder="1" applyAlignment="1" applyProtection="1">
      <alignment horizontal="center" vertical="center" wrapText="1"/>
    </xf>
    <xf numFmtId="0" fontId="30" fillId="6" borderId="6" xfId="2" applyNumberFormat="1" applyFont="1" applyFill="1" applyBorder="1" applyAlignment="1" applyProtection="1">
      <alignment horizontal="center" vertical="center" wrapText="1"/>
    </xf>
    <xf numFmtId="0" fontId="30" fillId="6" borderId="4" xfId="2" applyNumberFormat="1" applyFont="1" applyFill="1" applyBorder="1" applyAlignment="1" applyProtection="1">
      <alignment horizontal="left" vertical="center" wrapText="1"/>
    </xf>
    <xf numFmtId="0" fontId="30" fillId="6" borderId="5" xfId="2" applyNumberFormat="1" applyFont="1" applyFill="1" applyBorder="1" applyAlignment="1" applyProtection="1">
      <alignment horizontal="left" vertical="center" wrapText="1"/>
    </xf>
    <xf numFmtId="0" fontId="30" fillId="6" borderId="6" xfId="2" applyNumberFormat="1" applyFont="1" applyFill="1" applyBorder="1" applyAlignment="1" applyProtection="1">
      <alignment horizontal="left" vertical="center" wrapText="1"/>
    </xf>
    <xf numFmtId="0" fontId="6" fillId="0" borderId="0" xfId="7" quotePrefix="1" applyFont="1" applyAlignment="1" applyProtection="1">
      <alignment horizontal="left" vertical="top" wrapText="1"/>
    </xf>
  </cellXfs>
  <cellStyles count="22">
    <cellStyle name="=C:\WINNT\SYSTEM32\COMMAND.COM" xfId="10"/>
    <cellStyle name="40% - Accent1 2" xfId="14"/>
    <cellStyle name="40% - Accent4 2" xfId="15"/>
    <cellStyle name="60% - Accent2 2" xfId="16"/>
    <cellStyle name="Accent1 2" xfId="11"/>
    <cellStyle name="Accent4 2" xfId="12"/>
    <cellStyle name="Accent6 2" xfId="13"/>
    <cellStyle name="Comma 2" xfId="8"/>
    <cellStyle name="Heading 2" xfId="5" builtinId="17"/>
    <cellStyle name="Heading 3" xfId="6" builtinId="18"/>
    <cellStyle name="Heading 4" xfId="2" builtinId="19"/>
    <cellStyle name="Hyperlink" xfId="4" builtinId="8"/>
    <cellStyle name="Input" xfId="3" builtinId="20"/>
    <cellStyle name="Neutral" xfId="21" builtinId="28"/>
    <cellStyle name="Normal" xfId="0" builtinId="0"/>
    <cellStyle name="Normal 2" xfId="7"/>
    <cellStyle name="Normal 3" xfId="9"/>
    <cellStyle name="Normal 3 2" xfId="17"/>
    <cellStyle name="Normal 3 2 2" xfId="20"/>
    <cellStyle name="Normal 3 3" xfId="18"/>
    <cellStyle name="Normal 3 4" xfId="19"/>
    <cellStyle name="Normal_Sheet1" xfId="1"/>
  </cellStyles>
  <dxfs count="9">
    <dxf>
      <font>
        <color theme="0" tint="-0.14996795556505021"/>
      </font>
      <fill>
        <patternFill>
          <bgColor rgb="FFFFBE82"/>
        </patternFill>
      </fill>
    </dxf>
    <dxf>
      <font>
        <color theme="0" tint="-0.14996795556505021"/>
      </font>
      <fill>
        <patternFill patternType="solid">
          <bgColor rgb="FFFFCC99"/>
        </patternFill>
      </fill>
    </dxf>
    <dxf>
      <font>
        <color theme="0" tint="-0.14996795556505021"/>
      </font>
      <fill>
        <patternFill>
          <bgColor rgb="FFFFBE82"/>
        </patternFill>
      </fill>
    </dxf>
    <dxf>
      <font>
        <color theme="0" tint="-0.14996795556505021"/>
      </font>
      <fill>
        <patternFill patternType="solid">
          <bgColor rgb="FFFFCC99"/>
        </patternFill>
      </fill>
    </dxf>
    <dxf>
      <font>
        <color theme="0" tint="-0.14996795556505021"/>
      </font>
      <fill>
        <patternFill>
          <bgColor rgb="FFFFBE82"/>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9524</xdr:rowOff>
    </xdr:from>
    <xdr:to>
      <xdr:col>6</xdr:col>
      <xdr:colOff>9525</xdr:colOff>
      <xdr:row>26</xdr:row>
      <xdr:rowOff>66674</xdr:rowOff>
    </xdr:to>
    <xdr:sp macro="" textlink="">
      <xdr:nvSpPr>
        <xdr:cNvPr id="4" name="Rectangle 3"/>
        <xdr:cNvSpPr/>
      </xdr:nvSpPr>
      <xdr:spPr>
        <a:xfrm>
          <a:off x="0" y="342899"/>
          <a:ext cx="7534275" cy="4105275"/>
        </a:xfrm>
        <a:prstGeom prst="rect">
          <a:avLst/>
        </a:prstGeom>
        <a:solidFill>
          <a:srgbClr val="CCFFFF"/>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l"/>
          <a:r>
            <a:rPr lang="en-GB" sz="900" b="1">
              <a:solidFill>
                <a:sysClr val="windowText" lastClr="000000"/>
              </a:solidFill>
            </a:rPr>
            <a:t>Notes:</a:t>
          </a:r>
        </a:p>
        <a:p>
          <a:r>
            <a:rPr lang="en-GB" sz="900">
              <a:solidFill>
                <a:sysClr val="windowText" lastClr="000000"/>
              </a:solidFill>
              <a:effectLst/>
              <a:latin typeface="+mn-lt"/>
              <a:ea typeface="+mn-ea"/>
              <a:cs typeface="+mn-cs"/>
            </a:rPr>
            <a:t>There are a few governing rules that should be applied:</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Specific notes for application to WPD areas:</a:t>
          </a:r>
        </a:p>
        <a:p>
          <a:pPr lvl="1"/>
          <a:r>
            <a:rPr lang="en-GB" sz="900">
              <a:solidFill>
                <a:sysClr val="windowText" lastClr="000000"/>
              </a:solidFill>
              <a:effectLst/>
              <a:latin typeface="+mn-lt"/>
              <a:ea typeface="+mn-ea"/>
              <a:cs typeface="+mn-cs"/>
            </a:rPr>
            <a:t>WPD East Midlands (EMEB) and WPD West Midlands (MIDE) tariffs are all delinked and set time bands are applied in place of the TPR’s timebands.</a:t>
          </a:r>
        </a:p>
        <a:p>
          <a:pPr lvl="1"/>
          <a:r>
            <a:rPr lang="en-GB" sz="900">
              <a:solidFill>
                <a:sysClr val="windowText" lastClr="000000"/>
              </a:solidFill>
              <a:effectLst/>
              <a:latin typeface="+mn-lt"/>
              <a:ea typeface="+mn-ea"/>
              <a:cs typeface="+mn-cs"/>
            </a:rPr>
            <a:t>WPD South West (SWEB) and South Wales (SWAE) do not support all SSC combinations and where indicated with ‘Unsupported’ then set time bands are applied.</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Otherwise the following rules apply to the remaining DNO areas.</a:t>
          </a:r>
        </a:p>
        <a:p>
          <a:pPr lvl="1"/>
          <a:r>
            <a:rPr lang="en-GB" sz="900">
              <a:solidFill>
                <a:sysClr val="windowText" lastClr="000000"/>
              </a:solidFill>
              <a:effectLst/>
              <a:latin typeface="+mn-lt"/>
              <a:ea typeface="+mn-ea"/>
              <a:cs typeface="+mn-cs"/>
            </a:rPr>
            <a:t>1, G and U should be applied straight to the appropriate SSC/TPRs, to identify generation and UMS tariffs.</a:t>
          </a:r>
        </a:p>
        <a:p>
          <a:pPr lvl="1"/>
          <a:r>
            <a:rPr lang="en-GB" sz="900">
              <a:solidFill>
                <a:sysClr val="windowText" lastClr="000000"/>
              </a:solidFill>
              <a:effectLst/>
              <a:latin typeface="+mn-lt"/>
              <a:ea typeface="+mn-ea"/>
              <a:cs typeface="+mn-cs"/>
            </a:rPr>
            <a:t>Then considering the SSC/TPRs alongside the PC.</a:t>
          </a:r>
        </a:p>
        <a:p>
          <a:pPr lvl="1"/>
          <a:r>
            <a:rPr lang="en-GB" sz="900">
              <a:solidFill>
                <a:sysClr val="windowText" lastClr="000000"/>
              </a:solidFill>
              <a:effectLst/>
              <a:latin typeface="+mn-lt"/>
              <a:ea typeface="+mn-ea"/>
              <a:cs typeface="+mn-cs"/>
            </a:rPr>
            <a:t>2, PC1s should be labelled Domestic Unrestricted.</a:t>
          </a:r>
        </a:p>
        <a:p>
          <a:pPr lvl="1"/>
          <a:r>
            <a:rPr lang="en-GB" sz="900">
              <a:solidFill>
                <a:sysClr val="windowText" lastClr="000000"/>
              </a:solidFill>
              <a:effectLst/>
              <a:latin typeface="+mn-lt"/>
              <a:ea typeface="+mn-ea"/>
              <a:cs typeface="+mn-cs"/>
            </a:rPr>
            <a:t>3, PC2s with a SSCs with O should be labelled Domestic Off Peak.</a:t>
          </a:r>
        </a:p>
        <a:p>
          <a:pPr lvl="1"/>
          <a:r>
            <a:rPr lang="en-GB" sz="900">
              <a:solidFill>
                <a:sysClr val="windowText" lastClr="000000"/>
              </a:solidFill>
              <a:effectLst/>
              <a:latin typeface="+mn-lt"/>
              <a:ea typeface="+mn-ea"/>
              <a:cs typeface="+mn-cs"/>
            </a:rPr>
            <a:t>4, Remaining PC2s should be labelled Domestic Two Rate with the unit as 1 or 2 as detailed.</a:t>
          </a:r>
        </a:p>
        <a:p>
          <a:pPr lvl="1"/>
          <a:r>
            <a:rPr lang="en-GB" sz="900">
              <a:solidFill>
                <a:sysClr val="windowText" lastClr="000000"/>
              </a:solidFill>
              <a:effectLst/>
              <a:latin typeface="+mn-lt"/>
              <a:ea typeface="+mn-ea"/>
              <a:cs typeface="+mn-cs"/>
            </a:rPr>
            <a:t>5, PC3s should be labelled Small Non Domestic Unrestricted.</a:t>
          </a:r>
        </a:p>
        <a:p>
          <a:pPr lvl="1"/>
          <a:r>
            <a:rPr lang="en-GB" sz="900">
              <a:solidFill>
                <a:sysClr val="windowText" lastClr="000000"/>
              </a:solidFill>
              <a:effectLst/>
              <a:latin typeface="+mn-lt"/>
              <a:ea typeface="+mn-ea"/>
              <a:cs typeface="+mn-cs"/>
            </a:rPr>
            <a:t>6, PC4s with a SSCs with O should be labelled Small Non Domestic Off Peak.</a:t>
          </a:r>
        </a:p>
        <a:p>
          <a:pPr lvl="1"/>
          <a:r>
            <a:rPr lang="en-GB" sz="900">
              <a:solidFill>
                <a:sysClr val="windowText" lastClr="000000"/>
              </a:solidFill>
              <a:effectLst/>
              <a:latin typeface="+mn-lt"/>
              <a:ea typeface="+mn-ea"/>
              <a:cs typeface="+mn-cs"/>
            </a:rPr>
            <a:t>7, Remaining PC4s should be labelled Small Non Domestic Two Rate with the unit as 1 or 2 as detailed.</a:t>
          </a:r>
        </a:p>
        <a:p>
          <a:pPr lvl="1"/>
          <a:r>
            <a:rPr lang="en-GB" sz="900">
              <a:solidFill>
                <a:sysClr val="windowText" lastClr="000000"/>
              </a:solidFill>
              <a:effectLst/>
              <a:latin typeface="+mn-lt"/>
              <a:ea typeface="+mn-ea"/>
              <a:cs typeface="+mn-cs"/>
            </a:rPr>
            <a:t>8, PC5 – 8s, depending on the voltage of connection, they should be labelled; LV Medium Non Domestic, LV Sub Medium Non Domestic or HV Medium Non Domestic with the unit as 1 or 2 as detailed.</a:t>
          </a:r>
        </a:p>
        <a:p>
          <a:r>
            <a:rPr lang="en-GB" sz="900">
              <a:solidFill>
                <a:sysClr val="windowText" lastClr="000000"/>
              </a:solidFill>
              <a:effectLst/>
              <a:latin typeface="+mn-lt"/>
              <a:ea typeface="+mn-ea"/>
              <a:cs typeface="+mn-cs"/>
            </a:rPr>
            <a:t> </a:t>
          </a:r>
        </a:p>
        <a:p>
          <a:r>
            <a:rPr lang="en-GB" sz="900">
              <a:solidFill>
                <a:sysClr val="windowText" lastClr="000000"/>
              </a:solidFill>
              <a:effectLst/>
              <a:latin typeface="+mn-lt"/>
              <a:ea typeface="+mn-ea"/>
              <a:cs typeface="+mn-cs"/>
            </a:rPr>
            <a:t>Common decode:</a:t>
          </a:r>
        </a:p>
        <a:p>
          <a:pPr lvl="1"/>
          <a:r>
            <a:rPr lang="en-GB" sz="900">
              <a:solidFill>
                <a:sysClr val="windowText" lastClr="000000"/>
              </a:solidFill>
              <a:effectLst/>
              <a:latin typeface="+mn-lt"/>
              <a:ea typeface="+mn-ea"/>
              <a:cs typeface="+mn-cs"/>
            </a:rPr>
            <a:t>1: Unit 1 (Day)</a:t>
          </a:r>
        </a:p>
        <a:p>
          <a:pPr lvl="1"/>
          <a:r>
            <a:rPr lang="en-GB" sz="900">
              <a:solidFill>
                <a:sysClr val="windowText" lastClr="000000"/>
              </a:solidFill>
              <a:effectLst/>
              <a:latin typeface="+mn-lt"/>
              <a:ea typeface="+mn-ea"/>
              <a:cs typeface="+mn-cs"/>
            </a:rPr>
            <a:t>2: Unit 2 (Night)</a:t>
          </a:r>
        </a:p>
        <a:p>
          <a:pPr lvl="1"/>
          <a:r>
            <a:rPr lang="en-GB" sz="900">
              <a:solidFill>
                <a:sysClr val="windowText" lastClr="000000"/>
              </a:solidFill>
              <a:effectLst/>
              <a:latin typeface="+mn-lt"/>
              <a:ea typeface="+mn-ea"/>
              <a:cs typeface="+mn-cs"/>
            </a:rPr>
            <a:t>O: Off Peak</a:t>
          </a:r>
        </a:p>
        <a:p>
          <a:pPr lvl="1"/>
          <a:r>
            <a:rPr lang="en-GB" sz="900">
              <a:solidFill>
                <a:sysClr val="windowText" lastClr="000000"/>
              </a:solidFill>
              <a:effectLst/>
              <a:latin typeface="+mn-lt"/>
              <a:ea typeface="+mn-ea"/>
              <a:cs typeface="+mn-cs"/>
            </a:rPr>
            <a:t>G: Generation</a:t>
          </a:r>
        </a:p>
        <a:p>
          <a:pPr lvl="1"/>
          <a:r>
            <a:rPr lang="en-GB" sz="900">
              <a:solidFill>
                <a:sysClr val="windowText" lastClr="000000"/>
              </a:solidFill>
              <a:effectLst/>
              <a:latin typeface="+mn-lt"/>
              <a:ea typeface="+mn-ea"/>
              <a:cs typeface="+mn-cs"/>
            </a:rPr>
            <a:t>U: UMS</a:t>
          </a:r>
        </a:p>
        <a:p>
          <a:pPr lvl="1"/>
          <a:r>
            <a:rPr lang="en-GB" sz="900">
              <a:solidFill>
                <a:sysClr val="windowText" lastClr="000000"/>
              </a:solidFill>
              <a:effectLst/>
              <a:latin typeface="+mn-lt"/>
              <a:ea typeface="+mn-ea"/>
              <a:cs typeface="+mn-cs"/>
            </a:rPr>
            <a:t>Unsupported: WPD South West (SWEB) or South Wales (SWAE) default TPRs applied</a:t>
          </a:r>
        </a:p>
        <a:p>
          <a:pPr lvl="1"/>
          <a:r>
            <a:rPr lang="en-GB" sz="900">
              <a:solidFill>
                <a:sysClr val="windowText" lastClr="000000"/>
              </a:solidFill>
              <a:effectLst/>
              <a:latin typeface="+mn-lt"/>
              <a:ea typeface="+mn-ea"/>
              <a:cs typeface="+mn-cs"/>
            </a:rPr>
            <a:t>EMEB or MIDE only: only exists in those areas (either or both) as delinked.</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9526</xdr:colOff>
      <xdr:row>25</xdr:row>
      <xdr:rowOff>38101</xdr:rowOff>
    </xdr:from>
    <xdr:to>
      <xdr:col>9</xdr:col>
      <xdr:colOff>76201</xdr:colOff>
      <xdr:row>31</xdr:row>
      <xdr:rowOff>152401</xdr:rowOff>
    </xdr:to>
    <xdr:sp macro="" textlink="">
      <xdr:nvSpPr>
        <xdr:cNvPr id="2" name="TextBox 1"/>
        <xdr:cNvSpPr txBox="1"/>
      </xdr:nvSpPr>
      <xdr:spPr>
        <a:xfrm>
          <a:off x="171451" y="8696326"/>
          <a:ext cx="8248650" cy="1085850"/>
        </a:xfrm>
        <a:prstGeom prst="rect">
          <a:avLst/>
        </a:prstGeom>
        <a:solidFill>
          <a:srgbClr val="CCFFCC"/>
        </a:solidFill>
        <a:ln/>
      </xdr:spPr>
      <xdr:style>
        <a:lnRef idx="1">
          <a:schemeClr val="accent1"/>
        </a:lnRef>
        <a:fillRef idx="3">
          <a:schemeClr val="accent1"/>
        </a:fillRef>
        <a:effectRef idx="2">
          <a:schemeClr val="accent1"/>
        </a:effectRef>
        <a:fontRef idx="minor">
          <a:schemeClr val="lt1"/>
        </a:fontRef>
      </xdr:style>
      <xdr:txBody>
        <a:bodyPr vertOverflow="clip" horzOverflow="clip" wrap="square" rtlCol="0" anchor="t"/>
        <a:lstStyle/>
        <a:p>
          <a:r>
            <a:rPr lang="en-GB" sz="1100">
              <a:solidFill>
                <a:sysClr val="windowText" lastClr="000000"/>
              </a:solidFill>
            </a:rPr>
            <a:t>Note:</a:t>
          </a:r>
        </a:p>
        <a:p>
          <a:r>
            <a:rPr lang="en-GB" sz="1100" i="1">
              <a:solidFill>
                <a:schemeClr val="dk1"/>
              </a:solidFill>
              <a:effectLst/>
              <a:latin typeface="+mn-lt"/>
              <a:ea typeface="+mn-ea"/>
              <a:cs typeface="+mn-cs"/>
            </a:rPr>
            <a:t>For the purpose of forecasting the excess capacity charge, the input in this calculator uses the average daily excess capacity as this reduces the calculators complexity, however as per the Use of System Charging Statement, the exceeded portion of the capacity will be charged at the  excess capacity charge p/kVA/day rate, based on the difference between the MIC/MEC and the actual capacity used.  This will be charged for the full duration of the month in which the breach occurs.”</a:t>
          </a:r>
          <a:endParaRPr lang="en-GB" sz="1100">
            <a:solidFill>
              <a:schemeClr val="dk1"/>
            </a:solidFill>
            <a:effectLst/>
            <a:latin typeface="+mn-lt"/>
            <a:ea typeface="+mn-ea"/>
            <a:cs typeface="+mn-cs"/>
          </a:endParaRPr>
        </a:p>
        <a:p>
          <a:endParaRPr lang="en-GB"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5"/>
  <sheetViews>
    <sheetView showGridLines="0" topLeftCell="A4" zoomScale="85" zoomScaleNormal="85" zoomScaleSheetLayoutView="100" workbookViewId="0">
      <selection activeCell="B17" sqref="B17"/>
    </sheetView>
  </sheetViews>
  <sheetFormatPr defaultRowHeight="12.75" x14ac:dyDescent="0.2"/>
  <cols>
    <col min="1" max="1" width="54.7109375" customWidth="1"/>
    <col min="2" max="2" width="45.7109375" bestFit="1" customWidth="1"/>
    <col min="3" max="3" width="28" customWidth="1"/>
    <col min="4" max="4" width="18.140625" customWidth="1"/>
    <col min="5" max="5" width="21.5703125" customWidth="1"/>
  </cols>
  <sheetData>
    <row r="1" spans="1:9" x14ac:dyDescent="0.2">
      <c r="A1" s="25"/>
      <c r="B1" s="25"/>
      <c r="C1" s="25"/>
      <c r="D1" s="25"/>
      <c r="E1" s="25"/>
    </row>
    <row r="2" spans="1:9" ht="16.5" x14ac:dyDescent="0.2">
      <c r="A2" s="92" t="s">
        <v>1010</v>
      </c>
      <c r="B2" s="91"/>
      <c r="C2" s="91"/>
      <c r="D2" s="91"/>
      <c r="E2" s="91"/>
    </row>
    <row r="3" spans="1:9" ht="15" x14ac:dyDescent="0.2">
      <c r="A3" s="184"/>
      <c r="B3" s="182" t="s">
        <v>652</v>
      </c>
      <c r="C3" s="182" t="s">
        <v>653</v>
      </c>
      <c r="D3" s="182" t="s">
        <v>91</v>
      </c>
      <c r="E3" s="182" t="s">
        <v>654</v>
      </c>
      <c r="F3" s="182" t="s">
        <v>90</v>
      </c>
    </row>
    <row r="4" spans="1:9" ht="30" x14ac:dyDescent="0.2">
      <c r="A4" s="183" t="s">
        <v>655</v>
      </c>
      <c r="B4" s="181" t="s">
        <v>763</v>
      </c>
      <c r="C4" s="181" t="s">
        <v>656</v>
      </c>
      <c r="D4" s="181" t="s">
        <v>657</v>
      </c>
      <c r="E4" s="181" t="s">
        <v>658</v>
      </c>
      <c r="F4" s="181" t="s">
        <v>646</v>
      </c>
    </row>
    <row r="5" spans="1:9" x14ac:dyDescent="0.2">
      <c r="A5" s="91"/>
      <c r="B5" s="91"/>
      <c r="C5" s="91"/>
      <c r="D5" s="91"/>
      <c r="E5" s="91"/>
    </row>
    <row r="6" spans="1:9" ht="16.5" x14ac:dyDescent="0.2">
      <c r="A6" s="92" t="s">
        <v>84</v>
      </c>
      <c r="B6" s="91"/>
      <c r="C6" s="91"/>
      <c r="D6" s="91"/>
      <c r="E6" s="91"/>
    </row>
    <row r="7" spans="1:9" ht="15" x14ac:dyDescent="0.2">
      <c r="A7" s="93" t="s">
        <v>85</v>
      </c>
      <c r="B7" s="244" t="s">
        <v>86</v>
      </c>
      <c r="C7" s="244"/>
      <c r="D7" s="244"/>
      <c r="E7" s="244"/>
    </row>
    <row r="8" spans="1:9" ht="30" customHeight="1" x14ac:dyDescent="0.2">
      <c r="A8" s="96" t="s">
        <v>495</v>
      </c>
      <c r="B8" s="245" t="s">
        <v>88</v>
      </c>
      <c r="C8" s="245"/>
      <c r="D8" s="245"/>
      <c r="E8" s="245"/>
    </row>
    <row r="9" spans="1:9" ht="30" customHeight="1" x14ac:dyDescent="0.2">
      <c r="A9" s="96" t="s">
        <v>496</v>
      </c>
      <c r="B9" s="245" t="s">
        <v>648</v>
      </c>
      <c r="C9" s="245"/>
      <c r="D9" s="245"/>
      <c r="E9" s="245"/>
    </row>
    <row r="10" spans="1:9" ht="30" customHeight="1" x14ac:dyDescent="0.2">
      <c r="A10" s="96" t="s">
        <v>497</v>
      </c>
      <c r="B10" s="245" t="s">
        <v>89</v>
      </c>
      <c r="C10" s="245"/>
      <c r="D10" s="245"/>
      <c r="E10" s="245"/>
    </row>
    <row r="11" spans="1:9" ht="61.5" customHeight="1" x14ac:dyDescent="0.2">
      <c r="A11" s="96" t="s">
        <v>498</v>
      </c>
      <c r="B11" s="245" t="s">
        <v>649</v>
      </c>
      <c r="C11" s="245"/>
      <c r="D11" s="245"/>
      <c r="E11" s="245"/>
      <c r="F11" s="250" t="s">
        <v>493</v>
      </c>
      <c r="G11" s="250"/>
      <c r="H11" s="250"/>
      <c r="I11" s="250"/>
    </row>
    <row r="12" spans="1:9" ht="87" customHeight="1" x14ac:dyDescent="0.2">
      <c r="A12" s="96" t="s">
        <v>190</v>
      </c>
      <c r="B12" s="245" t="s">
        <v>651</v>
      </c>
      <c r="C12" s="245"/>
      <c r="D12" s="245"/>
      <c r="E12" s="245"/>
    </row>
    <row r="13" spans="1:9" ht="33.75" customHeight="1" x14ac:dyDescent="0.2">
      <c r="A13" s="96" t="s">
        <v>494</v>
      </c>
      <c r="B13" s="245" t="s">
        <v>650</v>
      </c>
      <c r="C13" s="245"/>
      <c r="D13" s="245"/>
      <c r="E13" s="245"/>
    </row>
    <row r="14" spans="1:9" ht="29.25" customHeight="1" x14ac:dyDescent="0.2">
      <c r="A14" s="96" t="s">
        <v>473</v>
      </c>
      <c r="B14" s="245" t="s">
        <v>608</v>
      </c>
      <c r="C14" s="245"/>
      <c r="D14" s="245"/>
      <c r="E14" s="245"/>
    </row>
    <row r="15" spans="1:9" ht="30" customHeight="1" x14ac:dyDescent="0.2">
      <c r="A15" s="96" t="s">
        <v>468</v>
      </c>
      <c r="B15" s="245" t="s">
        <v>469</v>
      </c>
      <c r="C15" s="245"/>
      <c r="D15" s="245"/>
      <c r="E15" s="245"/>
    </row>
    <row r="16" spans="1:9" ht="14.25" customHeight="1" x14ac:dyDescent="0.2">
      <c r="A16" s="96" t="s">
        <v>609</v>
      </c>
      <c r="B16" s="245" t="s">
        <v>610</v>
      </c>
      <c r="C16" s="245"/>
      <c r="D16" s="245"/>
      <c r="E16" s="245"/>
    </row>
    <row r="17" spans="1:6" x14ac:dyDescent="0.2">
      <c r="A17" s="91"/>
      <c r="B17" s="180"/>
      <c r="C17" s="180"/>
      <c r="D17" s="180"/>
      <c r="E17" s="180"/>
    </row>
    <row r="18" spans="1:6" ht="15" x14ac:dyDescent="0.2">
      <c r="A18" s="94" t="s">
        <v>96</v>
      </c>
      <c r="B18" s="180"/>
      <c r="C18" s="180"/>
      <c r="D18" s="180"/>
      <c r="E18" s="180"/>
    </row>
    <row r="19" spans="1:6" ht="15" x14ac:dyDescent="0.2">
      <c r="A19" s="93"/>
      <c r="B19" s="244"/>
      <c r="C19" s="244"/>
      <c r="D19" s="244"/>
      <c r="E19" s="244"/>
    </row>
    <row r="20" spans="1:6" x14ac:dyDescent="0.2">
      <c r="A20" s="251" t="s">
        <v>547</v>
      </c>
      <c r="B20" s="252"/>
      <c r="C20" s="252"/>
      <c r="D20" s="252"/>
      <c r="E20" s="252"/>
    </row>
    <row r="21" spans="1:6" x14ac:dyDescent="0.2">
      <c r="A21" s="91"/>
      <c r="B21" s="91"/>
      <c r="C21" s="91"/>
      <c r="D21" s="91"/>
      <c r="E21" s="91"/>
    </row>
    <row r="22" spans="1:6" ht="15" x14ac:dyDescent="0.2">
      <c r="A22" s="179" t="s">
        <v>97</v>
      </c>
      <c r="B22" s="177"/>
      <c r="C22" s="177"/>
      <c r="D22" s="177"/>
      <c r="E22" s="177"/>
      <c r="F22" s="176"/>
    </row>
    <row r="23" spans="1:6" ht="15" x14ac:dyDescent="0.2">
      <c r="A23" s="178"/>
      <c r="B23" s="249"/>
      <c r="C23" s="249"/>
      <c r="D23" s="249"/>
      <c r="E23" s="249"/>
      <c r="F23" s="249"/>
    </row>
    <row r="24" spans="1:6" ht="27.75" customHeight="1" x14ac:dyDescent="0.2">
      <c r="A24" s="247" t="s">
        <v>499</v>
      </c>
      <c r="B24" s="248"/>
      <c r="C24" s="248"/>
      <c r="D24" s="248"/>
      <c r="E24" s="248"/>
      <c r="F24" s="176"/>
    </row>
    <row r="25" spans="1:6" ht="29.25" customHeight="1" x14ac:dyDescent="0.2">
      <c r="A25" s="246" t="s">
        <v>647</v>
      </c>
      <c r="B25" s="246"/>
      <c r="C25" s="246"/>
      <c r="D25" s="246"/>
      <c r="E25" s="246"/>
      <c r="F25" s="176"/>
    </row>
  </sheetData>
  <customSheetViews>
    <customSheetView guid="{5032A364-B81A-48DA-88DA-AB3B86B47EE9}">
      <selection activeCell="A12" sqref="A12"/>
      <pageMargins left="0.7" right="0.7" top="0.75" bottom="0.75" header="0.3" footer="0.3"/>
    </customSheetView>
  </customSheetViews>
  <mergeCells count="16">
    <mergeCell ref="A25:E25"/>
    <mergeCell ref="A24:E24"/>
    <mergeCell ref="B23:F23"/>
    <mergeCell ref="F11:I11"/>
    <mergeCell ref="B19:E19"/>
    <mergeCell ref="A20:E20"/>
    <mergeCell ref="B15:E15"/>
    <mergeCell ref="B12:E12"/>
    <mergeCell ref="B14:E14"/>
    <mergeCell ref="B13:E13"/>
    <mergeCell ref="B16:E16"/>
    <mergeCell ref="B7:E7"/>
    <mergeCell ref="B8:E8"/>
    <mergeCell ref="B9:E9"/>
    <mergeCell ref="B10:E10"/>
    <mergeCell ref="B11:E11"/>
  </mergeCells>
  <hyperlinks>
    <hyperlink ref="A8" location="'Annex 1 LV and HV charges'!A1" display="Annex 1 LV and HV charges"/>
    <hyperlink ref="A9" location="'Annex 2 EHV charges'!A1" display="Annex 2 EHV charges"/>
    <hyperlink ref="A10" location="'Annex 3 Preserved charges'!A1" display="Annex 3 Preserved charges"/>
    <hyperlink ref="A11" location="'Annex 4 LDNO charges'!A1" display="Annex 4 LDNO charges"/>
    <hyperlink ref="A12" location="'Annex 5 LLFs'!A1" display="Annex 5 LLFs"/>
    <hyperlink ref="A14" location="'Nodal prices'!A1" display="Nodal prices"/>
    <hyperlink ref="A13" location="'Annex 6 New Designated EHV Prop'!A1" display="Annex 6 new Designated EHV Properties"/>
    <hyperlink ref="A15" location="'SSC TPR unit rate lookup'!A1" display="SSC TPR to unit rate lookup table"/>
    <hyperlink ref="A16" location="'Charge Calculator'!A1" display="Charge calculator"/>
  </hyperlinks>
  <pageMargins left="0.70866141732283472" right="0.70866141732283472" top="0.74803149606299213" bottom="0.74803149606299213" header="0.31496062992125984" footer="0.31496062992125984"/>
  <pageSetup paperSize="9" scale="66"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930"/>
  <sheetViews>
    <sheetView zoomScale="70" zoomScaleNormal="70" zoomScaleSheetLayoutView="100" workbookViewId="0">
      <selection activeCell="A4" sqref="A4:D589"/>
    </sheetView>
  </sheetViews>
  <sheetFormatPr defaultRowHeight="27.75" customHeight="1" x14ac:dyDescent="0.2"/>
  <cols>
    <col min="1" max="1" width="32" style="2" customWidth="1"/>
    <col min="2" max="2" width="44.5703125" style="2" customWidth="1"/>
    <col min="3" max="4" width="18.5703125" style="3" customWidth="1"/>
    <col min="5" max="5" width="15.5703125" style="2" customWidth="1"/>
    <col min="6" max="16384" width="9.140625" style="2"/>
  </cols>
  <sheetData>
    <row r="1" spans="1:7" ht="27.75" customHeight="1" x14ac:dyDescent="0.2">
      <c r="A1" s="17" t="s">
        <v>87</v>
      </c>
      <c r="B1" s="3"/>
      <c r="C1" s="2"/>
      <c r="E1" s="10"/>
      <c r="F1" s="4"/>
      <c r="G1" s="4"/>
    </row>
    <row r="2" spans="1:7" s="11" customFormat="1" ht="39.75" customHeight="1" x14ac:dyDescent="0.2">
      <c r="A2" s="271" t="str">
        <f>Overview!B4&amp; " - 
Effective between "&amp;Overview!D4&amp;" and "&amp;Overview!E4&amp;" - "&amp;Overview!F4&amp;" Nodal/Zonal charges"</f>
        <v>Western Power Distribution (South West) plc - 
Effective between 1/4/2016 and 31/3/2017 - Final Nodal/Zonal charges</v>
      </c>
      <c r="B2" s="272"/>
      <c r="C2" s="272"/>
      <c r="D2" s="272"/>
    </row>
    <row r="3" spans="1:7" ht="60.75" customHeight="1" x14ac:dyDescent="0.2">
      <c r="A3" s="23" t="s">
        <v>524</v>
      </c>
      <c r="B3" s="23" t="s">
        <v>51</v>
      </c>
      <c r="C3" s="23" t="s">
        <v>477</v>
      </c>
      <c r="D3" s="23" t="s">
        <v>478</v>
      </c>
    </row>
    <row r="4" spans="1:7" ht="12.75" x14ac:dyDescent="0.2">
      <c r="A4" s="130" t="s">
        <v>1622</v>
      </c>
      <c r="B4" s="131"/>
      <c r="C4" s="129">
        <v>0</v>
      </c>
      <c r="D4" s="129">
        <v>0.36883249067718099</v>
      </c>
    </row>
    <row r="5" spans="1:7" ht="12.75" x14ac:dyDescent="0.2">
      <c r="A5" s="130" t="s">
        <v>1623</v>
      </c>
      <c r="B5" s="131"/>
      <c r="C5" s="129">
        <v>1.301366283472106</v>
      </c>
      <c r="D5" s="129">
        <v>2.3299609395406451</v>
      </c>
    </row>
    <row r="6" spans="1:7" ht="12.75" x14ac:dyDescent="0.2">
      <c r="A6" s="130" t="s">
        <v>1624</v>
      </c>
      <c r="B6" s="131"/>
      <c r="C6" s="129">
        <v>5.1519601948881837</v>
      </c>
      <c r="D6" s="129">
        <v>-0.15014932262885167</v>
      </c>
    </row>
    <row r="7" spans="1:7" ht="12.75" x14ac:dyDescent="0.2">
      <c r="A7" s="130" t="s">
        <v>1625</v>
      </c>
      <c r="B7" s="131"/>
      <c r="C7" s="129">
        <v>0.87876876129594073</v>
      </c>
      <c r="D7" s="129">
        <v>7.0082938258749721</v>
      </c>
    </row>
    <row r="8" spans="1:7" ht="12.75" x14ac:dyDescent="0.2">
      <c r="A8" s="130" t="s">
        <v>1626</v>
      </c>
      <c r="B8" s="131"/>
      <c r="C8" s="129">
        <v>0.39693978472803804</v>
      </c>
      <c r="D8" s="129">
        <v>5.2261562741085035</v>
      </c>
    </row>
    <row r="9" spans="1:7" ht="12.75" x14ac:dyDescent="0.2">
      <c r="A9" s="130" t="s">
        <v>1627</v>
      </c>
      <c r="B9" s="131"/>
      <c r="C9" s="129">
        <v>0.34032541240361658</v>
      </c>
      <c r="D9" s="129">
        <v>3.9520049327256186</v>
      </c>
    </row>
    <row r="10" spans="1:7" ht="12.75" x14ac:dyDescent="0.2">
      <c r="A10" s="130" t="s">
        <v>1628</v>
      </c>
      <c r="B10" s="131"/>
      <c r="C10" s="129">
        <v>1.1841718444254337</v>
      </c>
      <c r="D10" s="129">
        <v>1.0551588723487162</v>
      </c>
    </row>
    <row r="11" spans="1:7" ht="12.75" x14ac:dyDescent="0.2">
      <c r="A11" s="130" t="s">
        <v>1629</v>
      </c>
      <c r="B11" s="131"/>
      <c r="C11" s="129">
        <v>0.33188179191543948</v>
      </c>
      <c r="D11" s="129">
        <v>4.3248049746515225</v>
      </c>
    </row>
    <row r="12" spans="1:7" ht="12.75" x14ac:dyDescent="0.2">
      <c r="A12" s="130" t="s">
        <v>1630</v>
      </c>
      <c r="B12" s="131"/>
      <c r="C12" s="129">
        <v>1.8584791950183739</v>
      </c>
      <c r="D12" s="129">
        <v>6.1849142213942319</v>
      </c>
    </row>
    <row r="13" spans="1:7" ht="12.75" x14ac:dyDescent="0.2">
      <c r="A13" s="130" t="s">
        <v>1631</v>
      </c>
      <c r="B13" s="131"/>
      <c r="C13" s="129">
        <v>0.38083171632762608</v>
      </c>
      <c r="D13" s="129">
        <v>5.7915468546331832</v>
      </c>
    </row>
    <row r="14" spans="1:7" ht="12.75" x14ac:dyDescent="0.2">
      <c r="A14" s="130" t="s">
        <v>1632</v>
      </c>
      <c r="B14" s="131"/>
      <c r="C14" s="129">
        <v>0.2072520243109717</v>
      </c>
      <c r="D14" s="129">
        <v>-0.32163872827258522</v>
      </c>
    </row>
    <row r="15" spans="1:7" ht="12.75" x14ac:dyDescent="0.2">
      <c r="A15" s="130" t="s">
        <v>1633</v>
      </c>
      <c r="B15" s="131"/>
      <c r="C15" s="129">
        <v>0.14663043496749661</v>
      </c>
      <c r="D15" s="129">
        <v>3.8417608768176748</v>
      </c>
    </row>
    <row r="16" spans="1:7" ht="12.75" x14ac:dyDescent="0.2">
      <c r="A16" s="130" t="s">
        <v>1634</v>
      </c>
      <c r="B16" s="131"/>
      <c r="C16" s="129">
        <v>0</v>
      </c>
      <c r="D16" s="129">
        <v>0.37555535560390529</v>
      </c>
    </row>
    <row r="17" spans="1:4" ht="12.75" x14ac:dyDescent="0.2">
      <c r="A17" s="130" t="s">
        <v>1635</v>
      </c>
      <c r="B17" s="131"/>
      <c r="C17" s="129">
        <v>0.53039617285326668</v>
      </c>
      <c r="D17" s="129">
        <v>4.5290474745264007</v>
      </c>
    </row>
    <row r="18" spans="1:4" ht="12.75" x14ac:dyDescent="0.2">
      <c r="A18" s="130" t="s">
        <v>1636</v>
      </c>
      <c r="B18" s="131"/>
      <c r="C18" s="129">
        <v>8.5424352885684632E-2</v>
      </c>
      <c r="D18" s="129">
        <v>2.0652647953409158</v>
      </c>
    </row>
    <row r="19" spans="1:4" ht="12.75" x14ac:dyDescent="0.2">
      <c r="A19" s="130" t="s">
        <v>1637</v>
      </c>
      <c r="B19" s="131"/>
      <c r="C19" s="129">
        <v>4.5838961842824946E-2</v>
      </c>
      <c r="D19" s="129">
        <v>15.57854519171671</v>
      </c>
    </row>
    <row r="20" spans="1:4" ht="12.75" x14ac:dyDescent="0.2">
      <c r="A20" s="130" t="s">
        <v>1638</v>
      </c>
      <c r="B20" s="131"/>
      <c r="C20" s="129">
        <v>1.2965349187985531</v>
      </c>
      <c r="D20" s="129">
        <v>2.5020947432730947</v>
      </c>
    </row>
    <row r="21" spans="1:4" ht="12.75" x14ac:dyDescent="0.2">
      <c r="A21" s="130" t="s">
        <v>1639</v>
      </c>
      <c r="B21" s="131"/>
      <c r="C21" s="129">
        <v>0.14570238373266478</v>
      </c>
      <c r="D21" s="129">
        <v>2.7577011522284414</v>
      </c>
    </row>
    <row r="22" spans="1:4" ht="12.75" x14ac:dyDescent="0.2">
      <c r="A22" s="130" t="s">
        <v>1640</v>
      </c>
      <c r="B22" s="131"/>
      <c r="C22" s="129">
        <v>0.30151013849794833</v>
      </c>
      <c r="D22" s="129">
        <v>1.4908955396842203</v>
      </c>
    </row>
    <row r="23" spans="1:4" ht="12.75" x14ac:dyDescent="0.2">
      <c r="A23" s="130" t="s">
        <v>1641</v>
      </c>
      <c r="B23" s="131"/>
      <c r="C23" s="129">
        <v>0.47608570102603182</v>
      </c>
      <c r="D23" s="129">
        <v>1.5984547676387797</v>
      </c>
    </row>
    <row r="24" spans="1:4" ht="12.75" x14ac:dyDescent="0.2">
      <c r="A24" s="130" t="s">
        <v>1642</v>
      </c>
      <c r="B24" s="131"/>
      <c r="C24" s="129">
        <v>0.1708931210918474</v>
      </c>
      <c r="D24" s="129">
        <v>0.9140236646788108</v>
      </c>
    </row>
    <row r="25" spans="1:4" ht="12.75" x14ac:dyDescent="0.2">
      <c r="A25" s="130" t="s">
        <v>1643</v>
      </c>
      <c r="B25" s="131"/>
      <c r="C25" s="129">
        <v>0.24797503486271674</v>
      </c>
      <c r="D25" s="129">
        <v>3.0980356960993065</v>
      </c>
    </row>
    <row r="26" spans="1:4" ht="12.75" x14ac:dyDescent="0.2">
      <c r="A26" s="130" t="s">
        <v>1644</v>
      </c>
      <c r="B26" s="131"/>
      <c r="C26" s="129">
        <v>0</v>
      </c>
      <c r="D26" s="129">
        <v>3.3018022840269596</v>
      </c>
    </row>
    <row r="27" spans="1:4" ht="12.75" x14ac:dyDescent="0.2">
      <c r="A27" s="130" t="s">
        <v>1645</v>
      </c>
      <c r="B27" s="131"/>
      <c r="C27" s="129">
        <v>1.9338918334089961</v>
      </c>
      <c r="D27" s="129">
        <v>4.3193138409778982</v>
      </c>
    </row>
    <row r="28" spans="1:4" ht="12.75" x14ac:dyDescent="0.2">
      <c r="A28" s="130" t="s">
        <v>1646</v>
      </c>
      <c r="B28" s="131"/>
      <c r="C28" s="129">
        <v>0.95636251810478878</v>
      </c>
      <c r="D28" s="129">
        <v>3.539087187803776</v>
      </c>
    </row>
    <row r="29" spans="1:4" ht="12.75" x14ac:dyDescent="0.2">
      <c r="A29" s="130" t="s">
        <v>1647</v>
      </c>
      <c r="B29" s="131"/>
      <c r="C29" s="129">
        <v>0.6095549457455921</v>
      </c>
      <c r="D29" s="129">
        <v>5.2246717514633954</v>
      </c>
    </row>
    <row r="30" spans="1:4" ht="12.75" x14ac:dyDescent="0.2">
      <c r="A30" s="130" t="s">
        <v>1648</v>
      </c>
      <c r="B30" s="131"/>
      <c r="C30" s="129">
        <v>8.4948122479221629E-3</v>
      </c>
      <c r="D30" s="129">
        <v>1.462210533927589</v>
      </c>
    </row>
    <row r="31" spans="1:4" ht="12.75" x14ac:dyDescent="0.2">
      <c r="A31" s="130" t="s">
        <v>1649</v>
      </c>
      <c r="B31" s="131"/>
      <c r="C31" s="129">
        <v>2.664826115259098</v>
      </c>
      <c r="D31" s="129">
        <v>1.0527723302459355</v>
      </c>
    </row>
    <row r="32" spans="1:4" ht="12.75" x14ac:dyDescent="0.2">
      <c r="A32" s="130" t="s">
        <v>1650</v>
      </c>
      <c r="B32" s="131"/>
      <c r="C32" s="129">
        <v>0.87851486343486007</v>
      </c>
      <c r="D32" s="129">
        <v>5.1904722497093552</v>
      </c>
    </row>
    <row r="33" spans="1:4" ht="12.75" x14ac:dyDescent="0.2">
      <c r="A33" s="130" t="s">
        <v>1651</v>
      </c>
      <c r="B33" s="131"/>
      <c r="C33" s="129">
        <v>1.4650385711038594</v>
      </c>
      <c r="D33" s="129">
        <v>1.1617239454871711</v>
      </c>
    </row>
    <row r="34" spans="1:4" ht="12.75" x14ac:dyDescent="0.2">
      <c r="A34" s="130" t="s">
        <v>1652</v>
      </c>
      <c r="B34" s="131"/>
      <c r="C34" s="129">
        <v>1.1803310405183731</v>
      </c>
      <c r="D34" s="129">
        <v>10.366874779917193</v>
      </c>
    </row>
    <row r="35" spans="1:4" ht="12.75" x14ac:dyDescent="0.2">
      <c r="A35" s="130" t="s">
        <v>1653</v>
      </c>
      <c r="B35" s="131"/>
      <c r="C35" s="129">
        <v>0.67528554566114884</v>
      </c>
      <c r="D35" s="129">
        <v>5.6243007373043454</v>
      </c>
    </row>
    <row r="36" spans="1:4" ht="12.75" x14ac:dyDescent="0.2">
      <c r="A36" s="130" t="s">
        <v>1654</v>
      </c>
      <c r="B36" s="131"/>
      <c r="C36" s="129">
        <v>0.51249432150084528</v>
      </c>
      <c r="D36" s="129">
        <v>3.702055920557231</v>
      </c>
    </row>
    <row r="37" spans="1:4" ht="12.75" x14ac:dyDescent="0.2">
      <c r="A37" s="130" t="s">
        <v>1655</v>
      </c>
      <c r="B37" s="131"/>
      <c r="C37" s="129">
        <v>0.76726284265156064</v>
      </c>
      <c r="D37" s="129">
        <v>0.6492678620430633</v>
      </c>
    </row>
    <row r="38" spans="1:4" ht="12.75" x14ac:dyDescent="0.2">
      <c r="A38" s="130" t="s">
        <v>1656</v>
      </c>
      <c r="B38" s="131"/>
      <c r="C38" s="129">
        <v>4.0903723790793851</v>
      </c>
      <c r="D38" s="129">
        <v>1.7818935428238085</v>
      </c>
    </row>
    <row r="39" spans="1:4" ht="12.75" x14ac:dyDescent="0.2">
      <c r="A39" s="130" t="s">
        <v>1657</v>
      </c>
      <c r="B39" s="131"/>
      <c r="C39" s="129">
        <v>0.85934742666728325</v>
      </c>
      <c r="D39" s="129">
        <v>8.8889483462766865</v>
      </c>
    </row>
    <row r="40" spans="1:4" ht="12.75" x14ac:dyDescent="0.2">
      <c r="A40" s="130" t="s">
        <v>1658</v>
      </c>
      <c r="B40" s="131"/>
      <c r="C40" s="129">
        <v>0.19818058503911562</v>
      </c>
      <c r="D40" s="129">
        <v>3.212853833992436</v>
      </c>
    </row>
    <row r="41" spans="1:4" ht="12.75" x14ac:dyDescent="0.2">
      <c r="A41" s="130" t="s">
        <v>1659</v>
      </c>
      <c r="B41" s="131"/>
      <c r="C41" s="129">
        <v>1.725090132610223</v>
      </c>
      <c r="D41" s="129">
        <v>4.5700594432108854</v>
      </c>
    </row>
    <row r="42" spans="1:4" ht="12.75" x14ac:dyDescent="0.2">
      <c r="A42" s="130" t="s">
        <v>1660</v>
      </c>
      <c r="B42" s="131"/>
      <c r="C42" s="129">
        <v>1.2390276704699803</v>
      </c>
      <c r="D42" s="129">
        <v>4.5282970098950281</v>
      </c>
    </row>
    <row r="43" spans="1:4" ht="12.75" x14ac:dyDescent="0.2">
      <c r="A43" s="130" t="s">
        <v>1661</v>
      </c>
      <c r="B43" s="131"/>
      <c r="C43" s="129">
        <v>1.2390276704699803</v>
      </c>
      <c r="D43" s="129">
        <v>5.0884352853870372</v>
      </c>
    </row>
    <row r="44" spans="1:4" ht="12.75" x14ac:dyDescent="0.2">
      <c r="A44" s="130" t="s">
        <v>1662</v>
      </c>
      <c r="B44" s="131"/>
      <c r="C44" s="129">
        <v>0.84931804926502119</v>
      </c>
      <c r="D44" s="129">
        <v>6.2207635527435876</v>
      </c>
    </row>
    <row r="45" spans="1:4" ht="12.75" x14ac:dyDescent="0.2">
      <c r="A45" s="130" t="s">
        <v>1663</v>
      </c>
      <c r="B45" s="131"/>
      <c r="C45" s="129">
        <v>5.8623306022962403E-2</v>
      </c>
      <c r="D45" s="129">
        <v>1.2413215894467783E-2</v>
      </c>
    </row>
    <row r="46" spans="1:4" ht="12.75" x14ac:dyDescent="0.2">
      <c r="A46" s="130" t="s">
        <v>1664</v>
      </c>
      <c r="B46" s="131"/>
      <c r="C46" s="129">
        <v>2.8880402363231119</v>
      </c>
      <c r="D46" s="129">
        <v>5.4917843843903862</v>
      </c>
    </row>
    <row r="47" spans="1:4" ht="12.75" x14ac:dyDescent="0.2">
      <c r="A47" s="130" t="s">
        <v>1665</v>
      </c>
      <c r="B47" s="131"/>
      <c r="C47" s="129">
        <v>0.31866666019521456</v>
      </c>
      <c r="D47" s="129">
        <v>4.6315047095203479</v>
      </c>
    </row>
    <row r="48" spans="1:4" ht="12.75" x14ac:dyDescent="0.2">
      <c r="A48" s="130" t="s">
        <v>1666</v>
      </c>
      <c r="B48" s="131"/>
      <c r="C48" s="129">
        <v>1.7213639248325436</v>
      </c>
      <c r="D48" s="129">
        <v>-2.1155513981927494</v>
      </c>
    </row>
    <row r="49" spans="1:4" ht="12.75" x14ac:dyDescent="0.2">
      <c r="A49" s="130" t="s">
        <v>1667</v>
      </c>
      <c r="B49" s="131"/>
      <c r="C49" s="129">
        <v>0.35664780337500657</v>
      </c>
      <c r="D49" s="129">
        <v>1.8695515855263274</v>
      </c>
    </row>
    <row r="50" spans="1:4" ht="12.75" x14ac:dyDescent="0.2">
      <c r="A50" s="130" t="s">
        <v>1668</v>
      </c>
      <c r="B50" s="131"/>
      <c r="C50" s="129">
        <v>8.0620604478448946E-2</v>
      </c>
      <c r="D50" s="129">
        <v>1.903411636874746</v>
      </c>
    </row>
    <row r="51" spans="1:4" ht="12.75" x14ac:dyDescent="0.2">
      <c r="A51" s="130" t="s">
        <v>1669</v>
      </c>
      <c r="B51" s="131"/>
      <c r="C51" s="129">
        <v>0.30811273251957827</v>
      </c>
      <c r="D51" s="129">
        <v>2.5573996419704637</v>
      </c>
    </row>
    <row r="52" spans="1:4" ht="12.75" x14ac:dyDescent="0.2">
      <c r="A52" s="130" t="s">
        <v>1670</v>
      </c>
      <c r="B52" s="131"/>
      <c r="C52" s="129">
        <v>0.44930554433541853</v>
      </c>
      <c r="D52" s="129">
        <v>3.0648553554969129</v>
      </c>
    </row>
    <row r="53" spans="1:4" ht="12.75" x14ac:dyDescent="0.2">
      <c r="A53" s="130" t="s">
        <v>1671</v>
      </c>
      <c r="B53" s="131"/>
      <c r="C53" s="129">
        <v>0.28031534434764793</v>
      </c>
      <c r="D53" s="129">
        <v>2.4465708626017202</v>
      </c>
    </row>
    <row r="54" spans="1:4" ht="12.75" x14ac:dyDescent="0.2">
      <c r="A54" s="130" t="s">
        <v>1672</v>
      </c>
      <c r="B54" s="131"/>
      <c r="C54" s="129">
        <v>3.3755400892427923</v>
      </c>
      <c r="D54" s="129">
        <v>4.3614968295078214</v>
      </c>
    </row>
    <row r="55" spans="1:4" ht="12.75" x14ac:dyDescent="0.2">
      <c r="A55" s="130" t="s">
        <v>1673</v>
      </c>
      <c r="B55" s="131"/>
      <c r="C55" s="129">
        <v>0.75296294043842704</v>
      </c>
      <c r="D55" s="129">
        <v>13.672453856782086</v>
      </c>
    </row>
    <row r="56" spans="1:4" ht="12.75" x14ac:dyDescent="0.2">
      <c r="A56" s="130" t="s">
        <v>1674</v>
      </c>
      <c r="B56" s="131"/>
      <c r="C56" s="129">
        <v>1.3974676176607717</v>
      </c>
      <c r="D56" s="129">
        <v>14.083282838054286</v>
      </c>
    </row>
    <row r="57" spans="1:4" ht="12.75" x14ac:dyDescent="0.2">
      <c r="A57" s="130" t="s">
        <v>1675</v>
      </c>
      <c r="B57" s="131"/>
      <c r="C57" s="129">
        <v>0.66530790979794774</v>
      </c>
      <c r="D57" s="129">
        <v>12.986669875889817</v>
      </c>
    </row>
    <row r="58" spans="1:4" ht="12.75" x14ac:dyDescent="0.2">
      <c r="A58" s="130" t="s">
        <v>1676</v>
      </c>
      <c r="B58" s="131"/>
      <c r="C58" s="129">
        <v>1.2838363684532399</v>
      </c>
      <c r="D58" s="129">
        <v>4.1780671374921488</v>
      </c>
    </row>
    <row r="59" spans="1:4" ht="12.75" x14ac:dyDescent="0.2">
      <c r="A59" s="130" t="s">
        <v>1677</v>
      </c>
      <c r="B59" s="131"/>
      <c r="C59" s="129">
        <v>2.157390424696195</v>
      </c>
      <c r="D59" s="129">
        <v>4.7039824875128451</v>
      </c>
    </row>
    <row r="60" spans="1:4" ht="12.75" x14ac:dyDescent="0.2">
      <c r="A60" s="130" t="s">
        <v>1678</v>
      </c>
      <c r="B60" s="131"/>
      <c r="C60" s="129">
        <v>1.122826239762384</v>
      </c>
      <c r="D60" s="129">
        <v>6.3685184055548003</v>
      </c>
    </row>
    <row r="61" spans="1:4" ht="12.75" x14ac:dyDescent="0.2">
      <c r="A61" s="130" t="s">
        <v>1679</v>
      </c>
      <c r="B61" s="131"/>
      <c r="C61" s="129">
        <v>0</v>
      </c>
      <c r="D61" s="129">
        <v>1.1840809619729875</v>
      </c>
    </row>
    <row r="62" spans="1:4" ht="12.75" x14ac:dyDescent="0.2">
      <c r="A62" s="130" t="s">
        <v>1680</v>
      </c>
      <c r="B62" s="131"/>
      <c r="C62" s="129">
        <v>4.2760563257805882E-2</v>
      </c>
      <c r="D62" s="129">
        <v>0.92368755010219084</v>
      </c>
    </row>
    <row r="63" spans="1:4" ht="12.75" x14ac:dyDescent="0.2">
      <c r="A63" s="130" t="s">
        <v>1681</v>
      </c>
      <c r="B63" s="131"/>
      <c r="C63" s="129">
        <v>2.7906969767015948</v>
      </c>
      <c r="D63" s="129">
        <v>9.8867404292645809</v>
      </c>
    </row>
    <row r="64" spans="1:4" ht="12.75" x14ac:dyDescent="0.2">
      <c r="A64" s="130" t="s">
        <v>1682</v>
      </c>
      <c r="B64" s="131"/>
      <c r="C64" s="129">
        <v>0.48152607442038931</v>
      </c>
      <c r="D64" s="129">
        <v>5.3398089260741175</v>
      </c>
    </row>
    <row r="65" spans="1:4" ht="12.75" x14ac:dyDescent="0.2">
      <c r="A65" s="130" t="s">
        <v>1683</v>
      </c>
      <c r="B65" s="131"/>
      <c r="C65" s="129">
        <v>2.2144758841093024</v>
      </c>
      <c r="D65" s="129">
        <v>7.7942384837624044</v>
      </c>
    </row>
    <row r="66" spans="1:4" ht="12.75" x14ac:dyDescent="0.2">
      <c r="A66" s="130" t="s">
        <v>1684</v>
      </c>
      <c r="B66" s="131"/>
      <c r="C66" s="129">
        <v>0.5501358274975372</v>
      </c>
      <c r="D66" s="129">
        <v>3.0421620386338644</v>
      </c>
    </row>
    <row r="67" spans="1:4" ht="12.75" x14ac:dyDescent="0.2">
      <c r="A67" s="130" t="s">
        <v>1685</v>
      </c>
      <c r="B67" s="131"/>
      <c r="C67" s="129">
        <v>1.2973594221112223</v>
      </c>
      <c r="D67" s="129">
        <v>1.3496858899288302</v>
      </c>
    </row>
    <row r="68" spans="1:4" ht="12.75" x14ac:dyDescent="0.2">
      <c r="A68" s="130" t="s">
        <v>1686</v>
      </c>
      <c r="B68" s="131"/>
      <c r="C68" s="129">
        <v>0.14045545705789542</v>
      </c>
      <c r="D68" s="129">
        <v>1.0609157936351501</v>
      </c>
    </row>
    <row r="69" spans="1:4" ht="12.75" x14ac:dyDescent="0.2">
      <c r="A69" s="130" t="s">
        <v>1687</v>
      </c>
      <c r="B69" s="131"/>
      <c r="C69" s="129">
        <v>0.50387087846211964</v>
      </c>
      <c r="D69" s="129">
        <v>2.2166873407643903</v>
      </c>
    </row>
    <row r="70" spans="1:4" ht="12.75" x14ac:dyDescent="0.2">
      <c r="A70" s="130" t="s">
        <v>1688</v>
      </c>
      <c r="B70" s="131"/>
      <c r="C70" s="129">
        <v>2.0732201325030983</v>
      </c>
      <c r="D70" s="129">
        <v>8.4289325228934011</v>
      </c>
    </row>
    <row r="71" spans="1:4" ht="12.75" x14ac:dyDescent="0.2">
      <c r="A71" s="130" t="s">
        <v>1689</v>
      </c>
      <c r="B71" s="131"/>
      <c r="C71" s="129">
        <v>0.36115589161171985</v>
      </c>
      <c r="D71" s="129">
        <v>0.62009681231323432</v>
      </c>
    </row>
    <row r="72" spans="1:4" ht="12.75" x14ac:dyDescent="0.2">
      <c r="A72" s="130" t="s">
        <v>1690</v>
      </c>
      <c r="B72" s="131"/>
      <c r="C72" s="129">
        <v>0.38840307789479062</v>
      </c>
      <c r="D72" s="129">
        <v>2.6620740514965613</v>
      </c>
    </row>
    <row r="73" spans="1:4" ht="12.75" x14ac:dyDescent="0.2">
      <c r="A73" s="130" t="s">
        <v>1691</v>
      </c>
      <c r="B73" s="131"/>
      <c r="C73" s="129">
        <v>3.7179405260975291</v>
      </c>
      <c r="D73" s="129">
        <v>1.1927335647199433</v>
      </c>
    </row>
    <row r="74" spans="1:4" ht="12.75" x14ac:dyDescent="0.2">
      <c r="A74" s="130" t="s">
        <v>1692</v>
      </c>
      <c r="B74" s="131"/>
      <c r="C74" s="129">
        <v>5.479924686651369E-2</v>
      </c>
      <c r="D74" s="129">
        <v>16.105753392861491</v>
      </c>
    </row>
    <row r="75" spans="1:4" ht="12.75" x14ac:dyDescent="0.2">
      <c r="A75" s="130" t="s">
        <v>1693</v>
      </c>
      <c r="B75" s="131"/>
      <c r="C75" s="129">
        <v>1.5161205228329715</v>
      </c>
      <c r="D75" s="129">
        <v>1.5199844538279947</v>
      </c>
    </row>
    <row r="76" spans="1:4" ht="12.75" x14ac:dyDescent="0.2">
      <c r="A76" s="130" t="s">
        <v>1694</v>
      </c>
      <c r="B76" s="131"/>
      <c r="C76" s="129">
        <v>2.0698788627948068</v>
      </c>
      <c r="D76" s="129">
        <v>3.2915297820602047</v>
      </c>
    </row>
    <row r="77" spans="1:4" ht="12.75" x14ac:dyDescent="0.2">
      <c r="A77" s="130" t="s">
        <v>1695</v>
      </c>
      <c r="B77" s="131"/>
      <c r="C77" s="129">
        <v>3.502373822353563</v>
      </c>
      <c r="D77" s="129">
        <v>0.35591763352870504</v>
      </c>
    </row>
    <row r="78" spans="1:4" ht="12.75" x14ac:dyDescent="0.2">
      <c r="A78" s="130" t="s">
        <v>1696</v>
      </c>
      <c r="B78" s="131"/>
      <c r="C78" s="129">
        <v>3.5023737298347011</v>
      </c>
      <c r="D78" s="129">
        <v>0.35591762282364797</v>
      </c>
    </row>
    <row r="79" spans="1:4" ht="12.75" x14ac:dyDescent="0.2">
      <c r="A79" s="130" t="s">
        <v>1697</v>
      </c>
      <c r="B79" s="131"/>
      <c r="C79" s="129">
        <v>0.16550715224939541</v>
      </c>
      <c r="D79" s="129">
        <v>1.0861321570087781</v>
      </c>
    </row>
    <row r="80" spans="1:4" ht="12.75" x14ac:dyDescent="0.2">
      <c r="A80" s="130" t="s">
        <v>1698</v>
      </c>
      <c r="B80" s="131"/>
      <c r="C80" s="129">
        <v>1.9215856450215767</v>
      </c>
      <c r="D80" s="129">
        <v>2.2997657725597165</v>
      </c>
    </row>
    <row r="81" spans="1:4" ht="12.75" x14ac:dyDescent="0.2">
      <c r="A81" s="130" t="s">
        <v>1699</v>
      </c>
      <c r="B81" s="131"/>
      <c r="C81" s="129">
        <v>0.13573958405854392</v>
      </c>
      <c r="D81" s="129">
        <v>4.3496907569300287</v>
      </c>
    </row>
    <row r="82" spans="1:4" ht="12.75" x14ac:dyDescent="0.2">
      <c r="A82" s="130" t="s">
        <v>1700</v>
      </c>
      <c r="B82" s="131"/>
      <c r="C82" s="129">
        <v>0.11457592766478636</v>
      </c>
      <c r="D82" s="129">
        <v>3.5372219017282385</v>
      </c>
    </row>
    <row r="83" spans="1:4" ht="12.75" x14ac:dyDescent="0.2">
      <c r="A83" s="130" t="s">
        <v>1701</v>
      </c>
      <c r="B83" s="131"/>
      <c r="C83" s="129">
        <v>1.544378357182475</v>
      </c>
      <c r="D83" s="129">
        <v>2.2409056708448016</v>
      </c>
    </row>
    <row r="84" spans="1:4" ht="12.75" x14ac:dyDescent="0.2">
      <c r="A84" s="130" t="s">
        <v>1702</v>
      </c>
      <c r="B84" s="131"/>
      <c r="C84" s="129">
        <v>0.72995549599671872</v>
      </c>
      <c r="D84" s="129">
        <v>1.2415587308572595</v>
      </c>
    </row>
    <row r="85" spans="1:4" ht="12.75" x14ac:dyDescent="0.2">
      <c r="A85" s="130" t="s">
        <v>1703</v>
      </c>
      <c r="B85" s="131"/>
      <c r="C85" s="129">
        <v>0.12523268031093421</v>
      </c>
      <c r="D85" s="129">
        <v>4.4422637674864465</v>
      </c>
    </row>
    <row r="86" spans="1:4" ht="12.75" x14ac:dyDescent="0.2">
      <c r="A86" s="130" t="s">
        <v>1704</v>
      </c>
      <c r="B86" s="131"/>
      <c r="C86" s="129">
        <v>2.3599920100236615</v>
      </c>
      <c r="D86" s="129">
        <v>0.81091795067708183</v>
      </c>
    </row>
    <row r="87" spans="1:4" ht="12.75" x14ac:dyDescent="0.2">
      <c r="A87" s="130" t="s">
        <v>1705</v>
      </c>
      <c r="B87" s="131"/>
      <c r="C87" s="129">
        <v>0.25738382787579689</v>
      </c>
      <c r="D87" s="129">
        <v>1.1685255467608997</v>
      </c>
    </row>
    <row r="88" spans="1:4" ht="12.75" x14ac:dyDescent="0.2">
      <c r="A88" s="130" t="s">
        <v>1706</v>
      </c>
      <c r="B88" s="131"/>
      <c r="C88" s="129">
        <v>0.11568095663147307</v>
      </c>
      <c r="D88" s="129">
        <v>8.216361379610893</v>
      </c>
    </row>
    <row r="89" spans="1:4" ht="12.75" x14ac:dyDescent="0.2">
      <c r="A89" s="130" t="s">
        <v>1707</v>
      </c>
      <c r="B89" s="131"/>
      <c r="C89" s="129">
        <v>2.0140379463496214</v>
      </c>
      <c r="D89" s="129">
        <v>8.9693571259285552</v>
      </c>
    </row>
    <row r="90" spans="1:4" ht="12.75" x14ac:dyDescent="0.2">
      <c r="A90" s="130" t="s">
        <v>1708</v>
      </c>
      <c r="B90" s="131"/>
      <c r="C90" s="129">
        <v>0.35054467069560663</v>
      </c>
      <c r="D90" s="129">
        <v>10.732604575726633</v>
      </c>
    </row>
    <row r="91" spans="1:4" ht="12.75" x14ac:dyDescent="0.2">
      <c r="A91" s="130" t="s">
        <v>1709</v>
      </c>
      <c r="B91" s="131"/>
      <c r="C91" s="129">
        <v>0.84677742884968077</v>
      </c>
      <c r="D91" s="129">
        <v>5.9891888323204112</v>
      </c>
    </row>
    <row r="92" spans="1:4" ht="12.75" x14ac:dyDescent="0.2">
      <c r="A92" s="130" t="s">
        <v>1710</v>
      </c>
      <c r="B92" s="131"/>
      <c r="C92" s="129">
        <v>1.3888856990261234</v>
      </c>
      <c r="D92" s="129">
        <v>5.040648670859702</v>
      </c>
    </row>
    <row r="93" spans="1:4" ht="12.75" x14ac:dyDescent="0.2">
      <c r="A93" s="130" t="s">
        <v>1711</v>
      </c>
      <c r="B93" s="131"/>
      <c r="C93" s="129">
        <v>0.42976282457961007</v>
      </c>
      <c r="D93" s="129">
        <v>7.0740129647133161</v>
      </c>
    </row>
    <row r="94" spans="1:4" ht="12.75" x14ac:dyDescent="0.2">
      <c r="A94" s="130" t="s">
        <v>1712</v>
      </c>
      <c r="B94" s="131"/>
      <c r="C94" s="129">
        <v>0.37127976284762654</v>
      </c>
      <c r="D94" s="129">
        <v>3.8466053770223803</v>
      </c>
    </row>
    <row r="95" spans="1:4" ht="12.75" x14ac:dyDescent="0.2">
      <c r="A95" s="130" t="s">
        <v>1713</v>
      </c>
      <c r="B95" s="131"/>
      <c r="C95" s="129">
        <v>0.37364128168014177</v>
      </c>
      <c r="D95" s="129">
        <v>3.8493780078456137</v>
      </c>
    </row>
    <row r="96" spans="1:4" ht="12.75" x14ac:dyDescent="0.2">
      <c r="A96" s="130" t="s">
        <v>1714</v>
      </c>
      <c r="B96" s="131"/>
      <c r="C96" s="129">
        <v>0.87234364518436169</v>
      </c>
      <c r="D96" s="129">
        <v>16.206398359157767</v>
      </c>
    </row>
    <row r="97" spans="1:4" ht="12.75" x14ac:dyDescent="0.2">
      <c r="A97" s="130" t="s">
        <v>1715</v>
      </c>
      <c r="B97" s="131"/>
      <c r="C97" s="129">
        <v>0.20727767079819637</v>
      </c>
      <c r="D97" s="129">
        <v>2.5485293829664859</v>
      </c>
    </row>
    <row r="98" spans="1:4" ht="12.75" x14ac:dyDescent="0.2">
      <c r="A98" s="130" t="s">
        <v>1716</v>
      </c>
      <c r="B98" s="131"/>
      <c r="C98" s="129">
        <v>0.8648780480663405</v>
      </c>
      <c r="D98" s="129">
        <v>3.0537151607260671</v>
      </c>
    </row>
    <row r="99" spans="1:4" ht="12.75" x14ac:dyDescent="0.2">
      <c r="A99" s="130" t="s">
        <v>1717</v>
      </c>
      <c r="B99" s="131"/>
      <c r="C99" s="129">
        <v>0.19205852680721153</v>
      </c>
      <c r="D99" s="129">
        <v>3.064414852327741</v>
      </c>
    </row>
    <row r="100" spans="1:4" ht="12.75" x14ac:dyDescent="0.2">
      <c r="A100" s="130" t="s">
        <v>1718</v>
      </c>
      <c r="B100" s="131"/>
      <c r="C100" s="129">
        <v>0.10235242687324089</v>
      </c>
      <c r="D100" s="129">
        <v>2.6024842226362104</v>
      </c>
    </row>
    <row r="101" spans="1:4" ht="12.75" x14ac:dyDescent="0.2">
      <c r="A101" s="130" t="s">
        <v>1719</v>
      </c>
      <c r="B101" s="131"/>
      <c r="C101" s="129">
        <v>1.2597705825162597</v>
      </c>
      <c r="D101" s="129">
        <v>1.2002048586821661</v>
      </c>
    </row>
    <row r="102" spans="1:4" ht="12.75" x14ac:dyDescent="0.2">
      <c r="A102" s="130" t="s">
        <v>1720</v>
      </c>
      <c r="B102" s="131"/>
      <c r="C102" s="129">
        <v>0.83465036543968552</v>
      </c>
      <c r="D102" s="129">
        <v>3.3416020441005152</v>
      </c>
    </row>
    <row r="103" spans="1:4" ht="12.75" x14ac:dyDescent="0.2">
      <c r="A103" s="130" t="s">
        <v>1721</v>
      </c>
      <c r="B103" s="131"/>
      <c r="C103" s="129">
        <v>1.0419695431581468</v>
      </c>
      <c r="D103" s="129">
        <v>3.1073292554107961</v>
      </c>
    </row>
    <row r="104" spans="1:4" ht="12.75" x14ac:dyDescent="0.2">
      <c r="A104" s="130" t="s">
        <v>1722</v>
      </c>
      <c r="B104" s="131"/>
      <c r="C104" s="129">
        <v>1.7561993225408559</v>
      </c>
      <c r="D104" s="129">
        <v>-2.1654281435408236</v>
      </c>
    </row>
    <row r="105" spans="1:4" ht="12.75" x14ac:dyDescent="0.2">
      <c r="A105" s="130" t="s">
        <v>1723</v>
      </c>
      <c r="B105" s="131"/>
      <c r="C105" s="129">
        <v>6.730747115199164</v>
      </c>
      <c r="D105" s="129">
        <v>2.69070132178387</v>
      </c>
    </row>
    <row r="106" spans="1:4" ht="12.75" x14ac:dyDescent="0.2">
      <c r="A106" s="130" t="s">
        <v>1724</v>
      </c>
      <c r="B106" s="131"/>
      <c r="C106" s="129">
        <v>2.343048004238458</v>
      </c>
      <c r="D106" s="129">
        <v>1.5667248627252017</v>
      </c>
    </row>
    <row r="107" spans="1:4" ht="12.75" x14ac:dyDescent="0.2">
      <c r="A107" s="130" t="s">
        <v>1725</v>
      </c>
      <c r="B107" s="131"/>
      <c r="C107" s="129">
        <v>2.6874781759386519E-2</v>
      </c>
      <c r="D107" s="129">
        <v>3.6110865064118811</v>
      </c>
    </row>
    <row r="108" spans="1:4" ht="12.75" x14ac:dyDescent="0.2">
      <c r="A108" s="130" t="s">
        <v>1726</v>
      </c>
      <c r="B108" s="131"/>
      <c r="C108" s="129">
        <v>0.23351102940107168</v>
      </c>
      <c r="D108" s="129">
        <v>9.8246799186368143</v>
      </c>
    </row>
    <row r="109" spans="1:4" ht="12.75" x14ac:dyDescent="0.2">
      <c r="A109" s="130" t="s">
        <v>1727</v>
      </c>
      <c r="B109" s="131"/>
      <c r="C109" s="129">
        <v>0.38977373042392749</v>
      </c>
      <c r="D109" s="129">
        <v>7.2166362709440834</v>
      </c>
    </row>
    <row r="110" spans="1:4" ht="12.75" x14ac:dyDescent="0.2">
      <c r="A110" s="130" t="s">
        <v>1728</v>
      </c>
      <c r="B110" s="131"/>
      <c r="C110" s="129">
        <v>0.13950458876185121</v>
      </c>
      <c r="D110" s="129">
        <v>16.306249131867226</v>
      </c>
    </row>
    <row r="111" spans="1:4" ht="12.75" x14ac:dyDescent="0.2">
      <c r="A111" s="130" t="s">
        <v>1729</v>
      </c>
      <c r="B111" s="131"/>
      <c r="C111" s="129">
        <v>0.88192720493894972</v>
      </c>
      <c r="D111" s="129">
        <v>8.8559969459275347</v>
      </c>
    </row>
    <row r="112" spans="1:4" ht="12.75" x14ac:dyDescent="0.2">
      <c r="A112" s="130" t="s">
        <v>1730</v>
      </c>
      <c r="B112" s="131"/>
      <c r="C112" s="129">
        <v>0.12347160122395363</v>
      </c>
      <c r="D112" s="129">
        <v>1.3482774436310785</v>
      </c>
    </row>
    <row r="113" spans="1:4" ht="12.75" x14ac:dyDescent="0.2">
      <c r="A113" s="130" t="s">
        <v>1731</v>
      </c>
      <c r="B113" s="131"/>
      <c r="C113" s="129">
        <v>2.7998330569728385</v>
      </c>
      <c r="D113" s="129">
        <v>1.7060016594447871</v>
      </c>
    </row>
    <row r="114" spans="1:4" ht="12.75" x14ac:dyDescent="0.2">
      <c r="A114" s="130" t="s">
        <v>1732</v>
      </c>
      <c r="B114" s="131"/>
      <c r="C114" s="129">
        <v>1.5082686478709766</v>
      </c>
      <c r="D114" s="129">
        <v>-2.011713945407736</v>
      </c>
    </row>
    <row r="115" spans="1:4" ht="12.75" x14ac:dyDescent="0.2">
      <c r="A115" s="130" t="s">
        <v>1733</v>
      </c>
      <c r="B115" s="131"/>
      <c r="C115" s="129">
        <v>0.80650083684001017</v>
      </c>
      <c r="D115" s="129">
        <v>4.2492660037712957</v>
      </c>
    </row>
    <row r="116" spans="1:4" ht="12.75" x14ac:dyDescent="0.2">
      <c r="A116" s="130" t="s">
        <v>1734</v>
      </c>
      <c r="B116" s="131"/>
      <c r="C116" s="129">
        <v>1.1959642130786858</v>
      </c>
      <c r="D116" s="129">
        <v>2.7931442980205317</v>
      </c>
    </row>
    <row r="117" spans="1:4" ht="12.75" x14ac:dyDescent="0.2">
      <c r="A117" s="130" t="s">
        <v>1735</v>
      </c>
      <c r="B117" s="131"/>
      <c r="C117" s="129">
        <v>0.6710612459477493</v>
      </c>
      <c r="D117" s="129">
        <v>3.0181558631555894</v>
      </c>
    </row>
    <row r="118" spans="1:4" ht="12.75" x14ac:dyDescent="0.2">
      <c r="A118" s="130" t="s">
        <v>1736</v>
      </c>
      <c r="B118" s="131"/>
      <c r="C118" s="129">
        <v>0.56395727952912167</v>
      </c>
      <c r="D118" s="129">
        <v>1.7402569714252534</v>
      </c>
    </row>
    <row r="119" spans="1:4" ht="12.75" x14ac:dyDescent="0.2">
      <c r="A119" s="130" t="s">
        <v>1737</v>
      </c>
      <c r="B119" s="131"/>
      <c r="C119" s="129">
        <v>2.8821981618016048</v>
      </c>
      <c r="D119" s="129">
        <v>4.2273294093944145</v>
      </c>
    </row>
    <row r="120" spans="1:4" ht="12.75" x14ac:dyDescent="0.2">
      <c r="A120" s="130" t="s">
        <v>1738</v>
      </c>
      <c r="B120" s="131"/>
      <c r="C120" s="129">
        <v>0.83285125019475115</v>
      </c>
      <c r="D120" s="129">
        <v>2.20242260962939</v>
      </c>
    </row>
    <row r="121" spans="1:4" ht="12.75" x14ac:dyDescent="0.2">
      <c r="A121" s="130" t="s">
        <v>1739</v>
      </c>
      <c r="B121" s="131"/>
      <c r="C121" s="129">
        <v>0.75181394310366034</v>
      </c>
      <c r="D121" s="129">
        <v>5.6054883466621455</v>
      </c>
    </row>
    <row r="122" spans="1:4" ht="12.75" x14ac:dyDescent="0.2">
      <c r="A122" s="130" t="s">
        <v>1740</v>
      </c>
      <c r="B122" s="131"/>
      <c r="C122" s="129">
        <v>0.18835718965047599</v>
      </c>
      <c r="D122" s="129">
        <v>2.1501489324720287</v>
      </c>
    </row>
    <row r="123" spans="1:4" ht="12.75" x14ac:dyDescent="0.2">
      <c r="A123" s="130" t="s">
        <v>1741</v>
      </c>
      <c r="B123" s="131"/>
      <c r="C123" s="129">
        <v>0.83616561613275231</v>
      </c>
      <c r="D123" s="129">
        <v>0.93716921201190817</v>
      </c>
    </row>
    <row r="124" spans="1:4" ht="12.75" x14ac:dyDescent="0.2">
      <c r="A124" s="130" t="s">
        <v>1742</v>
      </c>
      <c r="B124" s="131"/>
      <c r="C124" s="129">
        <v>0.92563057207565635</v>
      </c>
      <c r="D124" s="129">
        <v>3.8859110471795777</v>
      </c>
    </row>
    <row r="125" spans="1:4" ht="12.75" x14ac:dyDescent="0.2">
      <c r="A125" s="130" t="s">
        <v>1743</v>
      </c>
      <c r="B125" s="131"/>
      <c r="C125" s="129">
        <v>2.9576090801213532E-2</v>
      </c>
      <c r="D125" s="129">
        <v>20.891408757699239</v>
      </c>
    </row>
    <row r="126" spans="1:4" ht="12.75" x14ac:dyDescent="0.2">
      <c r="A126" s="130" t="s">
        <v>1744</v>
      </c>
      <c r="B126" s="131"/>
      <c r="C126" s="129">
        <v>0.20654857334552215</v>
      </c>
      <c r="D126" s="129">
        <v>5.6055342173432248</v>
      </c>
    </row>
    <row r="127" spans="1:4" ht="12.75" x14ac:dyDescent="0.2">
      <c r="A127" s="130" t="s">
        <v>1745</v>
      </c>
      <c r="B127" s="131"/>
      <c r="C127" s="129">
        <v>1.4763933916771894</v>
      </c>
      <c r="D127" s="129">
        <v>4.5978174711505844</v>
      </c>
    </row>
    <row r="128" spans="1:4" ht="12.75" x14ac:dyDescent="0.2">
      <c r="A128" s="130" t="s">
        <v>1746</v>
      </c>
      <c r="B128" s="131"/>
      <c r="C128" s="129">
        <v>3.7234442541832538</v>
      </c>
      <c r="D128" s="129">
        <v>2.3137845631746599</v>
      </c>
    </row>
    <row r="129" spans="1:4" ht="12.75" x14ac:dyDescent="0.2">
      <c r="A129" s="130" t="s">
        <v>1747</v>
      </c>
      <c r="B129" s="131"/>
      <c r="C129" s="129">
        <v>0.23452336106377597</v>
      </c>
      <c r="D129" s="129">
        <v>0.61366042649487551</v>
      </c>
    </row>
    <row r="130" spans="1:4" ht="12.75" x14ac:dyDescent="0.2">
      <c r="A130" s="130" t="s">
        <v>1748</v>
      </c>
      <c r="B130" s="131"/>
      <c r="C130" s="129">
        <v>1.3745338490339971</v>
      </c>
      <c r="D130" s="129">
        <v>1.7786551614773862</v>
      </c>
    </row>
    <row r="131" spans="1:4" ht="12.75" x14ac:dyDescent="0.2">
      <c r="A131" s="130" t="s">
        <v>1749</v>
      </c>
      <c r="B131" s="131"/>
      <c r="C131" s="129">
        <v>2.2685864898003825</v>
      </c>
      <c r="D131" s="129">
        <v>4.2246751589572202</v>
      </c>
    </row>
    <row r="132" spans="1:4" ht="12.75" x14ac:dyDescent="0.2">
      <c r="A132" s="130" t="s">
        <v>1750</v>
      </c>
      <c r="B132" s="131"/>
      <c r="C132" s="129">
        <v>1.3064100922698261</v>
      </c>
      <c r="D132" s="129">
        <v>5.2117879067779427</v>
      </c>
    </row>
    <row r="133" spans="1:4" ht="12.75" x14ac:dyDescent="0.2">
      <c r="A133" s="130" t="s">
        <v>1751</v>
      </c>
      <c r="B133" s="131"/>
      <c r="C133" s="129">
        <v>0</v>
      </c>
      <c r="D133" s="129">
        <v>2.4636748707659013</v>
      </c>
    </row>
    <row r="134" spans="1:4" ht="12.75" x14ac:dyDescent="0.2">
      <c r="A134" s="130" t="s">
        <v>1752</v>
      </c>
      <c r="B134" s="131"/>
      <c r="C134" s="129">
        <v>7.8474126242475212E-2</v>
      </c>
      <c r="D134" s="129">
        <v>3.3249357877852446</v>
      </c>
    </row>
    <row r="135" spans="1:4" ht="12.75" x14ac:dyDescent="0.2">
      <c r="A135" s="130" t="s">
        <v>1753</v>
      </c>
      <c r="B135" s="131"/>
      <c r="C135" s="129">
        <v>0.18687959897381898</v>
      </c>
      <c r="D135" s="129">
        <v>5.7098931467208569</v>
      </c>
    </row>
    <row r="136" spans="1:4" ht="12.75" x14ac:dyDescent="0.2">
      <c r="A136" s="130" t="s">
        <v>1754</v>
      </c>
      <c r="B136" s="131"/>
      <c r="C136" s="129">
        <v>1.8138228449662157E-2</v>
      </c>
      <c r="D136" s="129">
        <v>3.8779303850511098</v>
      </c>
    </row>
    <row r="137" spans="1:4" ht="12.75" x14ac:dyDescent="0.2">
      <c r="A137" s="130" t="s">
        <v>1755</v>
      </c>
      <c r="B137" s="131"/>
      <c r="C137" s="129">
        <v>1.4462445786697173</v>
      </c>
      <c r="D137" s="129">
        <v>5.3916895057870438</v>
      </c>
    </row>
    <row r="138" spans="1:4" ht="12.75" x14ac:dyDescent="0.2">
      <c r="A138" s="130" t="s">
        <v>1756</v>
      </c>
      <c r="B138" s="131"/>
      <c r="C138" s="129">
        <v>2.1268878962015414</v>
      </c>
      <c r="D138" s="129">
        <v>0.44119732376590204</v>
      </c>
    </row>
    <row r="139" spans="1:4" ht="12.75" x14ac:dyDescent="0.2">
      <c r="A139" s="130" t="s">
        <v>1757</v>
      </c>
      <c r="B139" s="131"/>
      <c r="C139" s="129">
        <v>2.276362966684196</v>
      </c>
      <c r="D139" s="129">
        <v>0.9088375990939167</v>
      </c>
    </row>
    <row r="140" spans="1:4" ht="12.75" x14ac:dyDescent="0.2">
      <c r="A140" s="130" t="s">
        <v>1758</v>
      </c>
      <c r="B140" s="131"/>
      <c r="C140" s="129">
        <v>0.75688511769797584</v>
      </c>
      <c r="D140" s="129">
        <v>15.636255409243631</v>
      </c>
    </row>
    <row r="141" spans="1:4" ht="12.75" x14ac:dyDescent="0.2">
      <c r="A141" s="130" t="s">
        <v>1759</v>
      </c>
      <c r="B141" s="131"/>
      <c r="C141" s="129">
        <v>1.6871516493819572</v>
      </c>
      <c r="D141" s="129">
        <v>8.098168620818722</v>
      </c>
    </row>
    <row r="142" spans="1:4" ht="12.75" x14ac:dyDescent="0.2">
      <c r="A142" s="130" t="s">
        <v>1760</v>
      </c>
      <c r="B142" s="131"/>
      <c r="C142" s="129">
        <v>0.24063515013082276</v>
      </c>
      <c r="D142" s="129">
        <v>0.34687376108515749</v>
      </c>
    </row>
    <row r="143" spans="1:4" ht="12.75" x14ac:dyDescent="0.2">
      <c r="A143" s="130" t="s">
        <v>1761</v>
      </c>
      <c r="B143" s="131"/>
      <c r="C143" s="129">
        <v>-0.15806726032335738</v>
      </c>
      <c r="D143" s="129">
        <v>20.910472004858157</v>
      </c>
    </row>
    <row r="144" spans="1:4" ht="12.75" x14ac:dyDescent="0.2">
      <c r="A144" s="130" t="s">
        <v>1762</v>
      </c>
      <c r="B144" s="131"/>
      <c r="C144" s="129">
        <v>0.17253983112621346</v>
      </c>
      <c r="D144" s="129">
        <v>6.5545065250131351</v>
      </c>
    </row>
    <row r="145" spans="1:4" ht="12.75" x14ac:dyDescent="0.2">
      <c r="A145" s="130" t="s">
        <v>1763</v>
      </c>
      <c r="B145" s="131"/>
      <c r="C145" s="129">
        <v>1.7156825464684919</v>
      </c>
      <c r="D145" s="129">
        <v>6.5881410122483608</v>
      </c>
    </row>
    <row r="146" spans="1:4" ht="12.75" x14ac:dyDescent="0.2">
      <c r="A146" s="130" t="s">
        <v>1764</v>
      </c>
      <c r="B146" s="131"/>
      <c r="C146" s="129">
        <v>0.10399162608744458</v>
      </c>
      <c r="D146" s="129">
        <v>2.8084548656588586</v>
      </c>
    </row>
    <row r="147" spans="1:4" ht="12.75" x14ac:dyDescent="0.2">
      <c r="A147" s="130" t="s">
        <v>1765</v>
      </c>
      <c r="B147" s="131"/>
      <c r="C147" s="129">
        <v>0.41909668995670868</v>
      </c>
      <c r="D147" s="129">
        <v>7.7355372054550093</v>
      </c>
    </row>
    <row r="148" spans="1:4" ht="12.75" x14ac:dyDescent="0.2">
      <c r="A148" s="130" t="s">
        <v>1766</v>
      </c>
      <c r="B148" s="131"/>
      <c r="C148" s="129">
        <v>2.6070477372293364</v>
      </c>
      <c r="D148" s="129">
        <v>10.346949205966659</v>
      </c>
    </row>
    <row r="149" spans="1:4" ht="12.75" x14ac:dyDescent="0.2">
      <c r="A149" s="130" t="s">
        <v>1767</v>
      </c>
      <c r="B149" s="131"/>
      <c r="C149" s="129">
        <v>0.18278032815250855</v>
      </c>
      <c r="D149" s="129">
        <v>6.0962465082422206</v>
      </c>
    </row>
    <row r="150" spans="1:4" ht="12.75" x14ac:dyDescent="0.2">
      <c r="A150" s="130" t="s">
        <v>1768</v>
      </c>
      <c r="B150" s="131"/>
      <c r="C150" s="129">
        <v>0.97933907951148114</v>
      </c>
      <c r="D150" s="129">
        <v>2.3930274768254778</v>
      </c>
    </row>
    <row r="151" spans="1:4" ht="12.75" x14ac:dyDescent="0.2">
      <c r="A151" s="130" t="s">
        <v>1769</v>
      </c>
      <c r="B151" s="131"/>
      <c r="C151" s="129">
        <v>9.0304149412996457E-2</v>
      </c>
      <c r="D151" s="129">
        <v>1.7912763064586246</v>
      </c>
    </row>
    <row r="152" spans="1:4" ht="12.75" x14ac:dyDescent="0.2">
      <c r="A152" s="130" t="s">
        <v>1770</v>
      </c>
      <c r="B152" s="131"/>
      <c r="C152" s="129">
        <v>1.7903036367718586</v>
      </c>
      <c r="D152" s="129">
        <v>5.0955173668883926</v>
      </c>
    </row>
    <row r="153" spans="1:4" ht="12.75" x14ac:dyDescent="0.2">
      <c r="A153" s="130" t="s">
        <v>1771</v>
      </c>
      <c r="B153" s="131"/>
      <c r="C153" s="129">
        <v>1.301366283472106</v>
      </c>
      <c r="D153" s="129">
        <v>1.9991376010293493</v>
      </c>
    </row>
    <row r="154" spans="1:4" ht="12.75" x14ac:dyDescent="0.2">
      <c r="A154" s="130" t="s">
        <v>1772</v>
      </c>
      <c r="B154" s="131"/>
      <c r="C154" s="129">
        <v>1.0206512818929774</v>
      </c>
      <c r="D154" s="129">
        <v>3.6199715374604766</v>
      </c>
    </row>
    <row r="155" spans="1:4" ht="12.75" x14ac:dyDescent="0.2">
      <c r="A155" s="130" t="s">
        <v>1773</v>
      </c>
      <c r="B155" s="131"/>
      <c r="C155" s="129">
        <v>2.7590981128309293</v>
      </c>
      <c r="D155" s="129">
        <v>8.5297387600852712</v>
      </c>
    </row>
    <row r="156" spans="1:4" ht="12.75" x14ac:dyDescent="0.2">
      <c r="A156" s="130" t="s">
        <v>1774</v>
      </c>
      <c r="B156" s="131"/>
      <c r="C156" s="129">
        <v>0.42431753166531444</v>
      </c>
      <c r="D156" s="129">
        <v>8.3569334683221097</v>
      </c>
    </row>
    <row r="157" spans="1:4" ht="12.75" x14ac:dyDescent="0.2">
      <c r="A157" s="130" t="s">
        <v>1775</v>
      </c>
      <c r="B157" s="131"/>
      <c r="C157" s="129">
        <v>0.32795050639669754</v>
      </c>
      <c r="D157" s="129">
        <v>6.6109944561183518</v>
      </c>
    </row>
    <row r="158" spans="1:4" ht="12.75" x14ac:dyDescent="0.2">
      <c r="A158" s="130" t="s">
        <v>1776</v>
      </c>
      <c r="B158" s="131"/>
      <c r="C158" s="129">
        <v>1.0461749584839342</v>
      </c>
      <c r="D158" s="129">
        <v>2.5479708671291679</v>
      </c>
    </row>
    <row r="159" spans="1:4" ht="12.75" x14ac:dyDescent="0.2">
      <c r="A159" s="130" t="s">
        <v>1777</v>
      </c>
      <c r="B159" s="131"/>
      <c r="C159" s="129">
        <v>0.56427133544879915</v>
      </c>
      <c r="D159" s="129">
        <v>2.7694727242813442</v>
      </c>
    </row>
    <row r="160" spans="1:4" ht="12.75" x14ac:dyDescent="0.2">
      <c r="A160" s="130" t="s">
        <v>1778</v>
      </c>
      <c r="B160" s="131"/>
      <c r="C160" s="129">
        <v>0.55196421967836595</v>
      </c>
      <c r="D160" s="129">
        <v>1.0912190384422957</v>
      </c>
    </row>
    <row r="161" spans="1:4" ht="12.75" x14ac:dyDescent="0.2">
      <c r="A161" s="130" t="s">
        <v>1779</v>
      </c>
      <c r="B161" s="131"/>
      <c r="C161" s="129">
        <v>0.33764041652743593</v>
      </c>
      <c r="D161" s="129">
        <v>5.091936555126666</v>
      </c>
    </row>
    <row r="162" spans="1:4" ht="12.75" x14ac:dyDescent="0.2">
      <c r="A162" s="130" t="s">
        <v>1780</v>
      </c>
      <c r="B162" s="131"/>
      <c r="C162" s="129">
        <v>0.87915197234624576</v>
      </c>
      <c r="D162" s="129">
        <v>1.8001114742896942</v>
      </c>
    </row>
    <row r="163" spans="1:4" ht="12.75" x14ac:dyDescent="0.2">
      <c r="A163" s="130" t="s">
        <v>1781</v>
      </c>
      <c r="B163" s="131"/>
      <c r="C163" s="129">
        <v>5.3262466490879595E-2</v>
      </c>
      <c r="D163" s="129">
        <v>3.0220944629930959</v>
      </c>
    </row>
    <row r="164" spans="1:4" ht="12.75" x14ac:dyDescent="0.2">
      <c r="A164" s="130" t="s">
        <v>1782</v>
      </c>
      <c r="B164" s="131"/>
      <c r="C164" s="129">
        <v>0.1759702416760012</v>
      </c>
      <c r="D164" s="129">
        <v>4.4594124410624616</v>
      </c>
    </row>
    <row r="165" spans="1:4" ht="12.75" x14ac:dyDescent="0.2">
      <c r="A165" s="130" t="s">
        <v>1783</v>
      </c>
      <c r="B165" s="131"/>
      <c r="C165" s="129">
        <v>0.71106268608972067</v>
      </c>
      <c r="D165" s="129">
        <v>0.38315896820331857</v>
      </c>
    </row>
    <row r="166" spans="1:4" ht="12.75" x14ac:dyDescent="0.2">
      <c r="A166" s="130" t="s">
        <v>1784</v>
      </c>
      <c r="B166" s="131"/>
      <c r="C166" s="129">
        <v>0.32587446449720464</v>
      </c>
      <c r="D166" s="129">
        <v>1.8298231780462111</v>
      </c>
    </row>
    <row r="167" spans="1:4" ht="12.75" x14ac:dyDescent="0.2">
      <c r="A167" s="130" t="s">
        <v>1785</v>
      </c>
      <c r="B167" s="131"/>
      <c r="C167" s="129">
        <v>1.3753295812646216</v>
      </c>
      <c r="D167" s="129">
        <v>3.7575023007725949</v>
      </c>
    </row>
    <row r="168" spans="1:4" ht="12.75" x14ac:dyDescent="0.2">
      <c r="A168" s="130" t="s">
        <v>1786</v>
      </c>
      <c r="B168" s="131"/>
      <c r="C168" s="129">
        <v>0.67641268295814938</v>
      </c>
      <c r="D168" s="129">
        <v>11.806882874538056</v>
      </c>
    </row>
    <row r="169" spans="1:4" ht="12.75" x14ac:dyDescent="0.2">
      <c r="A169" s="130" t="s">
        <v>1787</v>
      </c>
      <c r="B169" s="131"/>
      <c r="C169" s="129">
        <v>0.43857013556506658</v>
      </c>
      <c r="D169" s="129">
        <v>18.293220571999846</v>
      </c>
    </row>
    <row r="170" spans="1:4" ht="12.75" x14ac:dyDescent="0.2">
      <c r="A170" s="130" t="s">
        <v>1788</v>
      </c>
      <c r="B170" s="131"/>
      <c r="C170" s="129">
        <v>1.8285752309899546</v>
      </c>
      <c r="D170" s="129">
        <v>0.76546224768374149</v>
      </c>
    </row>
    <row r="171" spans="1:4" ht="12.75" x14ac:dyDescent="0.2">
      <c r="A171" s="130" t="s">
        <v>1789</v>
      </c>
      <c r="B171" s="131"/>
      <c r="C171" s="129">
        <v>1.3153384538753587</v>
      </c>
      <c r="D171" s="129">
        <v>1.1580557563308844</v>
      </c>
    </row>
    <row r="172" spans="1:4" ht="12.75" x14ac:dyDescent="0.2">
      <c r="A172" s="130" t="s">
        <v>1790</v>
      </c>
      <c r="B172" s="131"/>
      <c r="C172" s="129">
        <v>3.5769694092315091E-2</v>
      </c>
      <c r="D172" s="129">
        <v>5.8337608795384579</v>
      </c>
    </row>
    <row r="173" spans="1:4" ht="12.75" x14ac:dyDescent="0.2">
      <c r="A173" s="130" t="s">
        <v>1791</v>
      </c>
      <c r="B173" s="131"/>
      <c r="C173" s="129">
        <v>1.598445548153079</v>
      </c>
      <c r="D173" s="129">
        <v>5.5832161766232025</v>
      </c>
    </row>
    <row r="174" spans="1:4" ht="12.75" x14ac:dyDescent="0.2">
      <c r="A174" s="130" t="s">
        <v>1792</v>
      </c>
      <c r="B174" s="131"/>
      <c r="C174" s="129">
        <v>1.0775393176980321</v>
      </c>
      <c r="D174" s="129">
        <v>3.6336389132569238</v>
      </c>
    </row>
    <row r="175" spans="1:4" ht="12.75" x14ac:dyDescent="0.2">
      <c r="A175" s="130" t="s">
        <v>1793</v>
      </c>
      <c r="B175" s="131"/>
      <c r="C175" s="129">
        <v>2.4419445432597811</v>
      </c>
      <c r="D175" s="129">
        <v>2.4172101982562713</v>
      </c>
    </row>
    <row r="176" spans="1:4" ht="12.75" x14ac:dyDescent="0.2">
      <c r="A176" s="130" t="s">
        <v>1794</v>
      </c>
      <c r="B176" s="131"/>
      <c r="C176" s="129">
        <v>0.21464373314983121</v>
      </c>
      <c r="D176" s="129">
        <v>1.3806049503463604</v>
      </c>
    </row>
    <row r="177" spans="1:4" ht="12.75" x14ac:dyDescent="0.2">
      <c r="A177" s="130" t="s">
        <v>1795</v>
      </c>
      <c r="B177" s="131"/>
      <c r="C177" s="129">
        <v>0.45852670175355598</v>
      </c>
      <c r="D177" s="129">
        <v>5.7157372872130354</v>
      </c>
    </row>
    <row r="178" spans="1:4" ht="12.75" x14ac:dyDescent="0.2">
      <c r="A178" s="130" t="s">
        <v>1796</v>
      </c>
      <c r="B178" s="131"/>
      <c r="C178" s="129">
        <v>0.72566677473554742</v>
      </c>
      <c r="D178" s="129">
        <v>5.7144790350641701</v>
      </c>
    </row>
    <row r="179" spans="1:4" ht="12.75" x14ac:dyDescent="0.2">
      <c r="A179" s="130" t="s">
        <v>1797</v>
      </c>
      <c r="B179" s="131"/>
      <c r="C179" s="129">
        <v>1.754878092829379</v>
      </c>
      <c r="D179" s="129">
        <v>4.506926317458082</v>
      </c>
    </row>
    <row r="180" spans="1:4" ht="12.75" x14ac:dyDescent="0.2">
      <c r="A180" s="130" t="s">
        <v>1798</v>
      </c>
      <c r="B180" s="131"/>
      <c r="C180" s="129">
        <v>1.0797444885527598</v>
      </c>
      <c r="D180" s="129">
        <v>2.0545172883740532</v>
      </c>
    </row>
    <row r="181" spans="1:4" ht="12.75" x14ac:dyDescent="0.2">
      <c r="A181" s="130" t="s">
        <v>1799</v>
      </c>
      <c r="B181" s="131"/>
      <c r="C181" s="129">
        <v>3.3484235493939623</v>
      </c>
      <c r="D181" s="129">
        <v>6.6499793235133753</v>
      </c>
    </row>
    <row r="182" spans="1:4" ht="12.75" x14ac:dyDescent="0.2">
      <c r="A182" s="130" t="s">
        <v>1800</v>
      </c>
      <c r="B182" s="131"/>
      <c r="C182" s="129">
        <v>0.39731195810671421</v>
      </c>
      <c r="D182" s="129">
        <v>3.3706110838659393</v>
      </c>
    </row>
    <row r="183" spans="1:4" ht="12.75" x14ac:dyDescent="0.2">
      <c r="A183" s="130" t="s">
        <v>1801</v>
      </c>
      <c r="B183" s="131"/>
      <c r="C183" s="129">
        <v>3.5998555174454525</v>
      </c>
      <c r="D183" s="129">
        <v>7.0683640016081545E-2</v>
      </c>
    </row>
    <row r="184" spans="1:4" ht="12.75" x14ac:dyDescent="0.2">
      <c r="A184" s="130" t="s">
        <v>1802</v>
      </c>
      <c r="B184" s="131"/>
      <c r="C184" s="129">
        <v>2.9462773246515288E-2</v>
      </c>
      <c r="D184" s="129">
        <v>1.3676122013061058</v>
      </c>
    </row>
    <row r="185" spans="1:4" ht="12.75" x14ac:dyDescent="0.2">
      <c r="A185" s="130" t="s">
        <v>1803</v>
      </c>
      <c r="B185" s="131"/>
      <c r="C185" s="129">
        <v>7.6747211295025111E-2</v>
      </c>
      <c r="D185" s="129">
        <v>19.929422284362236</v>
      </c>
    </row>
    <row r="186" spans="1:4" ht="12.75" x14ac:dyDescent="0.2">
      <c r="A186" s="130" t="s">
        <v>1804</v>
      </c>
      <c r="B186" s="131"/>
      <c r="C186" s="129">
        <v>2.9324066797984791</v>
      </c>
      <c r="D186" s="129">
        <v>5.5500745788521453</v>
      </c>
    </row>
    <row r="187" spans="1:4" ht="12.75" x14ac:dyDescent="0.2">
      <c r="A187" s="130" t="s">
        <v>1805</v>
      </c>
      <c r="B187" s="131"/>
      <c r="C187" s="129">
        <v>1.5281231269850633</v>
      </c>
      <c r="D187" s="129">
        <v>5.0383134557044063</v>
      </c>
    </row>
    <row r="188" spans="1:4" ht="12.75" x14ac:dyDescent="0.2">
      <c r="A188" s="130" t="s">
        <v>1806</v>
      </c>
      <c r="B188" s="131"/>
      <c r="C188" s="129">
        <v>0.73579078735926573</v>
      </c>
      <c r="D188" s="129">
        <v>8.3136669043503879</v>
      </c>
    </row>
    <row r="189" spans="1:4" ht="12.75" x14ac:dyDescent="0.2">
      <c r="A189" s="130" t="s">
        <v>1807</v>
      </c>
      <c r="B189" s="131"/>
      <c r="C189" s="129">
        <v>0.46894103490035438</v>
      </c>
      <c r="D189" s="129">
        <v>3.8239679406296569</v>
      </c>
    </row>
    <row r="190" spans="1:4" ht="12.75" x14ac:dyDescent="0.2">
      <c r="A190" s="130" t="s">
        <v>1808</v>
      </c>
      <c r="B190" s="131"/>
      <c r="C190" s="129">
        <v>0.83074400092729928</v>
      </c>
      <c r="D190" s="129">
        <v>2.6072248835874738</v>
      </c>
    </row>
    <row r="191" spans="1:4" ht="12.75" x14ac:dyDescent="0.2">
      <c r="A191" s="130" t="s">
        <v>1809</v>
      </c>
      <c r="B191" s="131"/>
      <c r="C191" s="129">
        <v>1.5846232873257102</v>
      </c>
      <c r="D191" s="129">
        <v>3.8342108112844411</v>
      </c>
    </row>
    <row r="192" spans="1:4" ht="12.75" x14ac:dyDescent="0.2">
      <c r="A192" s="130" t="s">
        <v>1810</v>
      </c>
      <c r="B192" s="131"/>
      <c r="C192" s="129">
        <v>1.165541766887821</v>
      </c>
      <c r="D192" s="129">
        <v>3.7526571434654112</v>
      </c>
    </row>
    <row r="193" spans="1:4" ht="12.75" x14ac:dyDescent="0.2">
      <c r="A193" s="130" t="s">
        <v>1811</v>
      </c>
      <c r="B193" s="131"/>
      <c r="C193" s="129">
        <v>0.42172125990040737</v>
      </c>
      <c r="D193" s="129">
        <v>0.89364373363673721</v>
      </c>
    </row>
    <row r="194" spans="1:4" ht="12.75" x14ac:dyDescent="0.2">
      <c r="A194" s="130" t="s">
        <v>1812</v>
      </c>
      <c r="B194" s="131"/>
      <c r="C194" s="129">
        <v>1.7701403442170549</v>
      </c>
      <c r="D194" s="129">
        <v>5.3500032580725332</v>
      </c>
    </row>
    <row r="195" spans="1:4" ht="12.75" x14ac:dyDescent="0.2">
      <c r="A195" s="130" t="s">
        <v>1813</v>
      </c>
      <c r="B195" s="131"/>
      <c r="C195" s="129">
        <v>0.19284745074901746</v>
      </c>
      <c r="D195" s="129">
        <v>6.0920436053538873</v>
      </c>
    </row>
    <row r="196" spans="1:4" ht="12.75" x14ac:dyDescent="0.2">
      <c r="A196" s="130" t="s">
        <v>1814</v>
      </c>
      <c r="B196" s="131"/>
      <c r="C196" s="129">
        <v>1.1313656314753839</v>
      </c>
      <c r="D196" s="129">
        <v>19.315448217719474</v>
      </c>
    </row>
    <row r="197" spans="1:4" ht="12.75" x14ac:dyDescent="0.2">
      <c r="A197" s="130" t="s">
        <v>1815</v>
      </c>
      <c r="B197" s="131"/>
      <c r="C197" s="129">
        <v>0.20701946711022737</v>
      </c>
      <c r="D197" s="129">
        <v>-2.2353553286188554</v>
      </c>
    </row>
    <row r="198" spans="1:4" ht="12.75" x14ac:dyDescent="0.2">
      <c r="A198" s="130" t="s">
        <v>1816</v>
      </c>
      <c r="B198" s="131"/>
      <c r="C198" s="129">
        <v>1.3644301874031781</v>
      </c>
      <c r="D198" s="129">
        <v>5.1811005303159519</v>
      </c>
    </row>
    <row r="199" spans="1:4" ht="12.75" x14ac:dyDescent="0.2">
      <c r="A199" s="130" t="s">
        <v>1817</v>
      </c>
      <c r="B199" s="131"/>
      <c r="C199" s="129">
        <v>0.23691635750797382</v>
      </c>
      <c r="D199" s="129">
        <v>2.4071974172022044</v>
      </c>
    </row>
    <row r="200" spans="1:4" ht="12.75" x14ac:dyDescent="0.2">
      <c r="A200" s="130" t="s">
        <v>1818</v>
      </c>
      <c r="B200" s="131"/>
      <c r="C200" s="129">
        <v>0.41119522380023588</v>
      </c>
      <c r="D200" s="129">
        <v>0.35513632459098687</v>
      </c>
    </row>
    <row r="201" spans="1:4" ht="12.75" x14ac:dyDescent="0.2">
      <c r="A201" s="130" t="s">
        <v>1819</v>
      </c>
      <c r="B201" s="131"/>
      <c r="C201" s="129">
        <v>2.8397365997296684</v>
      </c>
      <c r="D201" s="129">
        <v>0.92359783362210135</v>
      </c>
    </row>
    <row r="202" spans="1:4" ht="12.75" x14ac:dyDescent="0.2">
      <c r="A202" s="130" t="s">
        <v>1820</v>
      </c>
      <c r="B202" s="131"/>
      <c r="C202" s="129">
        <v>2.6919388148738204</v>
      </c>
      <c r="D202" s="129">
        <v>0.68079350732291644</v>
      </c>
    </row>
    <row r="203" spans="1:4" ht="12.75" x14ac:dyDescent="0.2">
      <c r="A203" s="130" t="s">
        <v>1821</v>
      </c>
      <c r="B203" s="131"/>
      <c r="C203" s="129">
        <v>0.78385898872038151</v>
      </c>
      <c r="D203" s="129">
        <v>16.253827019811872</v>
      </c>
    </row>
    <row r="204" spans="1:4" ht="12.75" x14ac:dyDescent="0.2">
      <c r="A204" s="130" t="s">
        <v>1822</v>
      </c>
      <c r="B204" s="131"/>
      <c r="C204" s="129">
        <v>4.2727921058990703E-2</v>
      </c>
      <c r="D204" s="129">
        <v>6.5954569232302553</v>
      </c>
    </row>
    <row r="205" spans="1:4" ht="12.75" x14ac:dyDescent="0.2">
      <c r="A205" s="130" t="s">
        <v>1823</v>
      </c>
      <c r="B205" s="131"/>
      <c r="C205" s="129">
        <v>5.5816957203971915</v>
      </c>
      <c r="D205" s="129">
        <v>-1.4775426399884983</v>
      </c>
    </row>
    <row r="206" spans="1:4" ht="12.75" x14ac:dyDescent="0.2">
      <c r="A206" s="130" t="s">
        <v>1824</v>
      </c>
      <c r="B206" s="131"/>
      <c r="C206" s="129">
        <v>3.5964369598799975</v>
      </c>
      <c r="D206" s="129">
        <v>3.7073139459201263</v>
      </c>
    </row>
    <row r="207" spans="1:4" ht="12.75" x14ac:dyDescent="0.2">
      <c r="A207" s="130" t="s">
        <v>1825</v>
      </c>
      <c r="B207" s="131"/>
      <c r="C207" s="129">
        <v>2.2014262774847051</v>
      </c>
      <c r="D207" s="129">
        <v>3.6150358466548651</v>
      </c>
    </row>
    <row r="208" spans="1:4" ht="12.75" x14ac:dyDescent="0.2">
      <c r="A208" s="130" t="s">
        <v>1826</v>
      </c>
      <c r="B208" s="131"/>
      <c r="C208" s="129">
        <v>2.1498641274591601</v>
      </c>
      <c r="D208" s="129">
        <v>15.818813674243115</v>
      </c>
    </row>
    <row r="209" spans="1:4" ht="12.75" x14ac:dyDescent="0.2">
      <c r="A209" s="130" t="s">
        <v>1827</v>
      </c>
      <c r="B209" s="131"/>
      <c r="C209" s="129">
        <v>1.2330972384866445</v>
      </c>
      <c r="D209" s="129">
        <v>5.6370237091775515</v>
      </c>
    </row>
    <row r="210" spans="1:4" ht="12.75" x14ac:dyDescent="0.2">
      <c r="A210" s="130" t="s">
        <v>1828</v>
      </c>
      <c r="B210" s="131"/>
      <c r="C210" s="129">
        <v>0.97282929543280983</v>
      </c>
      <c r="D210" s="129">
        <v>5.7271024089939919</v>
      </c>
    </row>
    <row r="211" spans="1:4" ht="12.75" x14ac:dyDescent="0.2">
      <c r="A211" s="130" t="s">
        <v>1829</v>
      </c>
      <c r="B211" s="131"/>
      <c r="C211" s="129">
        <v>0.76747233758902622</v>
      </c>
      <c r="D211" s="129">
        <v>19.246922447806007</v>
      </c>
    </row>
    <row r="212" spans="1:4" ht="12.75" x14ac:dyDescent="0.2">
      <c r="A212" s="130" t="s">
        <v>1830</v>
      </c>
      <c r="B212" s="131"/>
      <c r="C212" s="129">
        <v>9.9726358012516784E-3</v>
      </c>
      <c r="D212" s="129">
        <v>19.204927352096725</v>
      </c>
    </row>
    <row r="213" spans="1:4" ht="12.75" x14ac:dyDescent="0.2">
      <c r="A213" s="130" t="s">
        <v>1831</v>
      </c>
      <c r="B213" s="131"/>
      <c r="C213" s="129">
        <v>0.33229406442528636</v>
      </c>
      <c r="D213" s="129">
        <v>4.0816305393011962</v>
      </c>
    </row>
    <row r="214" spans="1:4" ht="12.75" x14ac:dyDescent="0.2">
      <c r="A214" s="130" t="s">
        <v>1832</v>
      </c>
      <c r="B214" s="131"/>
      <c r="C214" s="129">
        <v>1.1793702903955976</v>
      </c>
      <c r="D214" s="129">
        <v>3.6028000286559676</v>
      </c>
    </row>
    <row r="215" spans="1:4" ht="12.75" x14ac:dyDescent="0.2">
      <c r="A215" s="130" t="s">
        <v>1833</v>
      </c>
      <c r="B215" s="131"/>
      <c r="C215" s="129">
        <v>0.4328225811748837</v>
      </c>
      <c r="D215" s="129">
        <v>1.2450778357117689</v>
      </c>
    </row>
    <row r="216" spans="1:4" ht="12.75" x14ac:dyDescent="0.2">
      <c r="A216" s="130" t="s">
        <v>1834</v>
      </c>
      <c r="B216" s="131"/>
      <c r="C216" s="129">
        <v>0.33362800533878001</v>
      </c>
      <c r="D216" s="129">
        <v>4.9549665703628252</v>
      </c>
    </row>
    <row r="217" spans="1:4" ht="12.75" x14ac:dyDescent="0.2">
      <c r="A217" s="130" t="s">
        <v>1835</v>
      </c>
      <c r="B217" s="131"/>
      <c r="C217" s="129">
        <v>2.2193843252366205</v>
      </c>
      <c r="D217" s="129">
        <v>3.9558444585897532</v>
      </c>
    </row>
    <row r="218" spans="1:4" ht="12.75" x14ac:dyDescent="0.2">
      <c r="A218" s="130" t="s">
        <v>1836</v>
      </c>
      <c r="B218" s="131"/>
      <c r="C218" s="129">
        <v>1.37647022587873</v>
      </c>
      <c r="D218" s="129">
        <v>1.3425280766596601</v>
      </c>
    </row>
    <row r="219" spans="1:4" ht="12.75" x14ac:dyDescent="0.2">
      <c r="A219" s="130" t="s">
        <v>1837</v>
      </c>
      <c r="B219" s="131"/>
      <c r="C219" s="129">
        <v>0.99714997290904184</v>
      </c>
      <c r="D219" s="129">
        <v>6.7906952404778895</v>
      </c>
    </row>
    <row r="220" spans="1:4" ht="12.75" x14ac:dyDescent="0.2">
      <c r="A220" s="130" t="s">
        <v>1838</v>
      </c>
      <c r="B220" s="131"/>
      <c r="C220" s="129">
        <v>0.66696409972998905</v>
      </c>
      <c r="D220" s="129">
        <v>7.8568088270670895</v>
      </c>
    </row>
    <row r="221" spans="1:4" ht="12.75" x14ac:dyDescent="0.2">
      <c r="A221" s="130" t="s">
        <v>1839</v>
      </c>
      <c r="B221" s="131"/>
      <c r="C221" s="129">
        <v>0.6140724625456413</v>
      </c>
      <c r="D221" s="129">
        <v>-0.53638376184012149</v>
      </c>
    </row>
    <row r="222" spans="1:4" ht="12.75" x14ac:dyDescent="0.2">
      <c r="A222" s="130" t="s">
        <v>1840</v>
      </c>
      <c r="B222" s="131"/>
      <c r="C222" s="129">
        <v>0.32187355124180023</v>
      </c>
      <c r="D222" s="129">
        <v>4.4569164030116113</v>
      </c>
    </row>
    <row r="223" spans="1:4" ht="12.75" x14ac:dyDescent="0.2">
      <c r="A223" s="130" t="s">
        <v>1841</v>
      </c>
      <c r="B223" s="131"/>
      <c r="C223" s="129">
        <v>1.9463743741885176</v>
      </c>
      <c r="D223" s="129">
        <v>2.9068331546663848</v>
      </c>
    </row>
    <row r="224" spans="1:4" ht="12.75" x14ac:dyDescent="0.2">
      <c r="A224" s="130" t="s">
        <v>1842</v>
      </c>
      <c r="B224" s="131"/>
      <c r="C224" s="129">
        <v>0.11178192418401647</v>
      </c>
      <c r="D224" s="129">
        <v>0.70532095779276038</v>
      </c>
    </row>
    <row r="225" spans="1:4" ht="12.75" x14ac:dyDescent="0.2">
      <c r="A225" s="130" t="s">
        <v>1843</v>
      </c>
      <c r="B225" s="131"/>
      <c r="C225" s="129">
        <v>1.2519365836749659</v>
      </c>
      <c r="D225" s="129">
        <v>15.126992626384357</v>
      </c>
    </row>
    <row r="226" spans="1:4" ht="12.75" x14ac:dyDescent="0.2">
      <c r="A226" s="130" t="s">
        <v>1844</v>
      </c>
      <c r="B226" s="131"/>
      <c r="C226" s="129">
        <v>1.7749636683280905</v>
      </c>
      <c r="D226" s="129">
        <v>-0.66695802182379682</v>
      </c>
    </row>
    <row r="227" spans="1:4" ht="12.75" x14ac:dyDescent="0.2">
      <c r="A227" s="130" t="s">
        <v>1845</v>
      </c>
      <c r="B227" s="131"/>
      <c r="C227" s="129">
        <v>0.53713059005294028</v>
      </c>
      <c r="D227" s="129">
        <v>0.99403708313442285</v>
      </c>
    </row>
    <row r="228" spans="1:4" ht="12.75" x14ac:dyDescent="0.2">
      <c r="A228" s="130" t="s">
        <v>1846</v>
      </c>
      <c r="B228" s="131"/>
      <c r="C228" s="129">
        <v>1.4186708013739058</v>
      </c>
      <c r="D228" s="129">
        <v>3.3084932309443018</v>
      </c>
    </row>
    <row r="229" spans="1:4" ht="12.75" x14ac:dyDescent="0.2">
      <c r="A229" s="130" t="s">
        <v>1847</v>
      </c>
      <c r="B229" s="131"/>
      <c r="C229" s="129">
        <v>1.0809935647167275</v>
      </c>
      <c r="D229" s="129">
        <v>1.1235961982186122</v>
      </c>
    </row>
    <row r="230" spans="1:4" ht="12.75" x14ac:dyDescent="0.2">
      <c r="A230" s="130" t="s">
        <v>1848</v>
      </c>
      <c r="B230" s="131"/>
      <c r="C230" s="129">
        <v>9.4850076231621894E-2</v>
      </c>
      <c r="D230" s="129">
        <v>5.9185545870350271</v>
      </c>
    </row>
    <row r="231" spans="1:4" ht="12.75" x14ac:dyDescent="0.2">
      <c r="A231" s="130" t="s">
        <v>1849</v>
      </c>
      <c r="B231" s="131"/>
      <c r="C231" s="129">
        <v>0.12759314296282362</v>
      </c>
      <c r="D231" s="129">
        <v>1.9711149843199378</v>
      </c>
    </row>
    <row r="232" spans="1:4" ht="12.75" x14ac:dyDescent="0.2">
      <c r="A232" s="130" t="s">
        <v>1850</v>
      </c>
      <c r="B232" s="131"/>
      <c r="C232" s="129">
        <v>1.009208305669083</v>
      </c>
      <c r="D232" s="129">
        <v>1.5168694738205937</v>
      </c>
    </row>
    <row r="233" spans="1:4" ht="12.75" x14ac:dyDescent="0.2">
      <c r="A233" s="130" t="s">
        <v>1851</v>
      </c>
      <c r="B233" s="131"/>
      <c r="C233" s="129">
        <v>0.19321936199567613</v>
      </c>
      <c r="D233" s="129">
        <v>1.8963529371170487</v>
      </c>
    </row>
    <row r="234" spans="1:4" ht="12.75" x14ac:dyDescent="0.2">
      <c r="A234" s="130" t="s">
        <v>1852</v>
      </c>
      <c r="B234" s="131"/>
      <c r="C234" s="129">
        <v>0.47006619397465343</v>
      </c>
      <c r="D234" s="129">
        <v>2.7439590535297773</v>
      </c>
    </row>
    <row r="235" spans="1:4" ht="12.75" x14ac:dyDescent="0.2">
      <c r="A235" s="130" t="s">
        <v>1853</v>
      </c>
      <c r="B235" s="131"/>
      <c r="C235" s="129">
        <v>0.8334608333547362</v>
      </c>
      <c r="D235" s="129">
        <v>1.8106253529506942</v>
      </c>
    </row>
    <row r="236" spans="1:4" ht="12.75" x14ac:dyDescent="0.2">
      <c r="A236" s="130" t="s">
        <v>1854</v>
      </c>
      <c r="B236" s="131"/>
      <c r="C236" s="129">
        <v>2.4342602710274361</v>
      </c>
      <c r="D236" s="129">
        <v>9.0792141345173523</v>
      </c>
    </row>
    <row r="237" spans="1:4" ht="12.75" x14ac:dyDescent="0.2">
      <c r="A237" s="130" t="s">
        <v>1855</v>
      </c>
      <c r="B237" s="131"/>
      <c r="C237" s="129">
        <v>0.33819534555288544</v>
      </c>
      <c r="D237" s="129">
        <v>0.17018016248895676</v>
      </c>
    </row>
    <row r="238" spans="1:4" ht="12.75" x14ac:dyDescent="0.2">
      <c r="A238" s="130" t="s">
        <v>1856</v>
      </c>
      <c r="B238" s="131"/>
      <c r="C238" s="129">
        <v>0.3381953838242685</v>
      </c>
      <c r="D238" s="129">
        <v>0.17017974608746037</v>
      </c>
    </row>
    <row r="239" spans="1:4" ht="12.75" x14ac:dyDescent="0.2">
      <c r="A239" s="130" t="s">
        <v>1857</v>
      </c>
      <c r="B239" s="131"/>
      <c r="C239" s="129">
        <v>0.11205470593911764</v>
      </c>
      <c r="D239" s="129">
        <v>5.3263463307094288</v>
      </c>
    </row>
    <row r="240" spans="1:4" ht="12.75" x14ac:dyDescent="0.2">
      <c r="A240" s="130" t="s">
        <v>1858</v>
      </c>
      <c r="B240" s="131"/>
      <c r="C240" s="129">
        <v>5.2351842391829176E-2</v>
      </c>
      <c r="D240" s="129">
        <v>4.2920054401863137</v>
      </c>
    </row>
    <row r="241" spans="1:4" ht="12.75" x14ac:dyDescent="0.2">
      <c r="A241" s="130" t="s">
        <v>1859</v>
      </c>
      <c r="B241" s="131"/>
      <c r="C241" s="129">
        <v>0.73855925057345606</v>
      </c>
      <c r="D241" s="129">
        <v>4.3779927222856712</v>
      </c>
    </row>
    <row r="242" spans="1:4" ht="12.75" x14ac:dyDescent="0.2">
      <c r="A242" s="130" t="s">
        <v>1860</v>
      </c>
      <c r="B242" s="131"/>
      <c r="C242" s="129">
        <v>0.52774848297287047</v>
      </c>
      <c r="D242" s="129">
        <v>4.3986969954331885</v>
      </c>
    </row>
    <row r="243" spans="1:4" ht="12.75" x14ac:dyDescent="0.2">
      <c r="A243" s="130" t="s">
        <v>1861</v>
      </c>
      <c r="B243" s="131"/>
      <c r="C243" s="129">
        <v>1.8257477730135294</v>
      </c>
      <c r="D243" s="129">
        <v>6.4918105606266243</v>
      </c>
    </row>
    <row r="244" spans="1:4" ht="12.75" x14ac:dyDescent="0.2">
      <c r="A244" s="130" t="s">
        <v>1862</v>
      </c>
      <c r="B244" s="131"/>
      <c r="C244" s="129">
        <v>0.63603618198312506</v>
      </c>
      <c r="D244" s="129">
        <v>1.130578747119954</v>
      </c>
    </row>
    <row r="245" spans="1:4" ht="12.75" x14ac:dyDescent="0.2">
      <c r="A245" s="130" t="s">
        <v>1863</v>
      </c>
      <c r="B245" s="131"/>
      <c r="C245" s="129">
        <v>1.4893339867002968</v>
      </c>
      <c r="D245" s="129">
        <v>0.93066961120192726</v>
      </c>
    </row>
    <row r="246" spans="1:4" ht="12.75" x14ac:dyDescent="0.2">
      <c r="A246" s="130" t="s">
        <v>1864</v>
      </c>
      <c r="B246" s="131"/>
      <c r="C246" s="129">
        <v>8.3149266616168199E-2</v>
      </c>
      <c r="D246" s="129">
        <v>4.087541840900192</v>
      </c>
    </row>
    <row r="247" spans="1:4" ht="12.75" x14ac:dyDescent="0.2">
      <c r="A247" s="130" t="s">
        <v>1865</v>
      </c>
      <c r="B247" s="131"/>
      <c r="C247" s="129">
        <v>0.38189448565758366</v>
      </c>
      <c r="D247" s="129">
        <v>0.77640939348712434</v>
      </c>
    </row>
    <row r="248" spans="1:4" ht="12.75" x14ac:dyDescent="0.2">
      <c r="A248" s="130" t="s">
        <v>1866</v>
      </c>
      <c r="B248" s="131"/>
      <c r="C248" s="129">
        <v>5.5729289510875875</v>
      </c>
      <c r="D248" s="129">
        <v>-0.12879453496691223</v>
      </c>
    </row>
    <row r="249" spans="1:4" ht="12.75" x14ac:dyDescent="0.2">
      <c r="A249" s="130" t="s">
        <v>1867</v>
      </c>
      <c r="B249" s="131"/>
      <c r="C249" s="129">
        <v>3.9870071343177576</v>
      </c>
      <c r="D249" s="129">
        <v>20.330273657808586</v>
      </c>
    </row>
    <row r="250" spans="1:4" ht="12.75" x14ac:dyDescent="0.2">
      <c r="A250" s="130" t="s">
        <v>1868</v>
      </c>
      <c r="B250" s="131"/>
      <c r="C250" s="129">
        <v>2.0890667456047396</v>
      </c>
      <c r="D250" s="129">
        <v>3.4103101102860083</v>
      </c>
    </row>
    <row r="251" spans="1:4" ht="12.75" x14ac:dyDescent="0.2">
      <c r="A251" s="130" t="s">
        <v>1869</v>
      </c>
      <c r="B251" s="131"/>
      <c r="C251" s="129">
        <v>0.8941737916351431</v>
      </c>
      <c r="D251" s="129">
        <v>6.7882465084174646</v>
      </c>
    </row>
    <row r="252" spans="1:4" ht="12.75" x14ac:dyDescent="0.2">
      <c r="A252" s="130" t="s">
        <v>1870</v>
      </c>
      <c r="B252" s="131"/>
      <c r="C252" s="129">
        <v>0.19888869077351512</v>
      </c>
      <c r="D252" s="129">
        <v>0.95991439902952713</v>
      </c>
    </row>
    <row r="253" spans="1:4" ht="12.75" x14ac:dyDescent="0.2">
      <c r="A253" s="130" t="s">
        <v>1871</v>
      </c>
      <c r="B253" s="131"/>
      <c r="C253" s="129">
        <v>1.0374277842409658</v>
      </c>
      <c r="D253" s="129">
        <v>18.243323939296374</v>
      </c>
    </row>
    <row r="254" spans="1:4" ht="12.75" x14ac:dyDescent="0.2">
      <c r="A254" s="130" t="s">
        <v>1872</v>
      </c>
      <c r="B254" s="131"/>
      <c r="C254" s="129">
        <v>0.67980304656164359</v>
      </c>
      <c r="D254" s="129">
        <v>8.5596625868609326</v>
      </c>
    </row>
    <row r="255" spans="1:4" ht="12.75" x14ac:dyDescent="0.2">
      <c r="A255" s="130" t="s">
        <v>1873</v>
      </c>
      <c r="B255" s="131"/>
      <c r="C255" s="129">
        <v>0.28782918621359338</v>
      </c>
      <c r="D255" s="129">
        <v>1.6890401274262299</v>
      </c>
    </row>
    <row r="256" spans="1:4" ht="12.75" x14ac:dyDescent="0.2">
      <c r="A256" s="130" t="s">
        <v>1874</v>
      </c>
      <c r="B256" s="131"/>
      <c r="C256" s="129">
        <v>0.19181095659401484</v>
      </c>
      <c r="D256" s="129">
        <v>8.6876137400015487</v>
      </c>
    </row>
    <row r="257" spans="1:4" ht="12.75" x14ac:dyDescent="0.2">
      <c r="A257" s="130" t="s">
        <v>1875</v>
      </c>
      <c r="B257" s="131"/>
      <c r="C257" s="129">
        <v>1.8041688451730782</v>
      </c>
      <c r="D257" s="129">
        <v>1.324584858754895</v>
      </c>
    </row>
    <row r="258" spans="1:4" ht="12.75" x14ac:dyDescent="0.2">
      <c r="A258" s="130" t="s">
        <v>1876</v>
      </c>
      <c r="B258" s="131"/>
      <c r="C258" s="129">
        <v>1.5064142574750057</v>
      </c>
      <c r="D258" s="129">
        <v>2.5557203981515184</v>
      </c>
    </row>
    <row r="259" spans="1:4" ht="12.75" x14ac:dyDescent="0.2">
      <c r="A259" s="130" t="s">
        <v>1877</v>
      </c>
      <c r="B259" s="131"/>
      <c r="C259" s="129">
        <v>3.6195651245187328</v>
      </c>
      <c r="D259" s="129">
        <v>0.73230725170745004</v>
      </c>
    </row>
    <row r="260" spans="1:4" ht="12.75" x14ac:dyDescent="0.2">
      <c r="A260" s="130" t="s">
        <v>1878</v>
      </c>
      <c r="B260" s="131"/>
      <c r="C260" s="129">
        <v>9.9369664932830865E-2</v>
      </c>
      <c r="D260" s="129">
        <v>1.1599765179979571</v>
      </c>
    </row>
    <row r="261" spans="1:4" ht="12.75" x14ac:dyDescent="0.2">
      <c r="A261" s="130" t="s">
        <v>1879</v>
      </c>
      <c r="B261" s="131"/>
      <c r="C261" s="129">
        <v>2.8127609245071739</v>
      </c>
      <c r="D261" s="129">
        <v>12.710219431297162</v>
      </c>
    </row>
    <row r="262" spans="1:4" ht="12.75" x14ac:dyDescent="0.2">
      <c r="A262" s="130" t="s">
        <v>1880</v>
      </c>
      <c r="B262" s="131"/>
      <c r="C262" s="129">
        <v>0.25870181549064408</v>
      </c>
      <c r="D262" s="129">
        <v>10.096364296537288</v>
      </c>
    </row>
    <row r="263" spans="1:4" ht="12.75" x14ac:dyDescent="0.2">
      <c r="A263" s="130" t="s">
        <v>1881</v>
      </c>
      <c r="B263" s="131"/>
      <c r="C263" s="129">
        <v>5.0570912443273094E-2</v>
      </c>
      <c r="D263" s="129">
        <v>10.623667486612064</v>
      </c>
    </row>
    <row r="264" spans="1:4" ht="12.75" x14ac:dyDescent="0.2">
      <c r="A264" s="130" t="s">
        <v>1882</v>
      </c>
      <c r="B264" s="131"/>
      <c r="C264" s="129">
        <v>2.506773070549142</v>
      </c>
      <c r="D264" s="129">
        <v>6.7767924132999484</v>
      </c>
    </row>
    <row r="265" spans="1:4" ht="12.75" x14ac:dyDescent="0.2">
      <c r="A265" s="130" t="s">
        <v>1883</v>
      </c>
      <c r="B265" s="131"/>
      <c r="C265" s="129">
        <v>3.7673838953407532</v>
      </c>
      <c r="D265" s="129">
        <v>6.8106986869047672</v>
      </c>
    </row>
    <row r="266" spans="1:4" ht="12.75" x14ac:dyDescent="0.2">
      <c r="A266" s="130" t="s">
        <v>1884</v>
      </c>
      <c r="B266" s="131"/>
      <c r="C266" s="129">
        <v>0.47050075360195909</v>
      </c>
      <c r="D266" s="129">
        <v>2.3395658194039379</v>
      </c>
    </row>
    <row r="267" spans="1:4" ht="12.75" x14ac:dyDescent="0.2">
      <c r="A267" s="130" t="s">
        <v>1885</v>
      </c>
      <c r="B267" s="131"/>
      <c r="C267" s="129">
        <v>0.46930051779987447</v>
      </c>
      <c r="D267" s="129">
        <v>3.5107232954527916</v>
      </c>
    </row>
    <row r="268" spans="1:4" ht="12.75" x14ac:dyDescent="0.2">
      <c r="A268" s="130" t="s">
        <v>1886</v>
      </c>
      <c r="B268" s="131"/>
      <c r="C268" s="129">
        <v>0.76918963458907774</v>
      </c>
      <c r="D268" s="129">
        <v>5.3598314034817802</v>
      </c>
    </row>
    <row r="269" spans="1:4" ht="12.75" x14ac:dyDescent="0.2">
      <c r="A269" s="130" t="s">
        <v>1887</v>
      </c>
      <c r="B269" s="131"/>
      <c r="C269" s="129">
        <v>0.86568228414702297</v>
      </c>
      <c r="D269" s="129">
        <v>1.0159905518692092</v>
      </c>
    </row>
    <row r="270" spans="1:4" ht="12.75" x14ac:dyDescent="0.2">
      <c r="A270" s="130" t="s">
        <v>1888</v>
      </c>
      <c r="B270" s="131"/>
      <c r="C270" s="129">
        <v>1.1127383915786715</v>
      </c>
      <c r="D270" s="129">
        <v>2.3738291803082356</v>
      </c>
    </row>
    <row r="271" spans="1:4" ht="12.75" x14ac:dyDescent="0.2">
      <c r="A271" s="130" t="s">
        <v>1889</v>
      </c>
      <c r="B271" s="131"/>
      <c r="C271" s="129">
        <v>0.23691997727968761</v>
      </c>
      <c r="D271" s="129">
        <v>4.7308308871270111</v>
      </c>
    </row>
    <row r="272" spans="1:4" ht="12.75" x14ac:dyDescent="0.2">
      <c r="A272" s="130" t="s">
        <v>1890</v>
      </c>
      <c r="B272" s="131"/>
      <c r="C272" s="129">
        <v>1.4834940592087287</v>
      </c>
      <c r="D272" s="129">
        <v>1.9922429563608508</v>
      </c>
    </row>
    <row r="273" spans="1:4" ht="12.75" x14ac:dyDescent="0.2">
      <c r="A273" s="130" t="s">
        <v>1891</v>
      </c>
      <c r="B273" s="131"/>
      <c r="C273" s="129">
        <v>0.25470651676606537</v>
      </c>
      <c r="D273" s="129">
        <v>12.954659129811597</v>
      </c>
    </row>
    <row r="274" spans="1:4" ht="12.75" x14ac:dyDescent="0.2">
      <c r="A274" s="130" t="s">
        <v>1892</v>
      </c>
      <c r="B274" s="131"/>
      <c r="C274" s="129">
        <v>2.6875531273441802E-2</v>
      </c>
      <c r="D274" s="129">
        <v>7.1404779660457169</v>
      </c>
    </row>
    <row r="275" spans="1:4" ht="12.75" x14ac:dyDescent="0.2">
      <c r="A275" s="130" t="s">
        <v>1893</v>
      </c>
      <c r="B275" s="131"/>
      <c r="C275" s="129">
        <v>1.8457241452509221</v>
      </c>
      <c r="D275" s="129">
        <v>5.769482765556238</v>
      </c>
    </row>
    <row r="276" spans="1:4" ht="12.75" x14ac:dyDescent="0.2">
      <c r="A276" s="130" t="s">
        <v>1894</v>
      </c>
      <c r="B276" s="131"/>
      <c r="C276" s="129">
        <v>0</v>
      </c>
      <c r="D276" s="129">
        <v>1.4470000166660755</v>
      </c>
    </row>
    <row r="277" spans="1:4" ht="12.75" x14ac:dyDescent="0.2">
      <c r="A277" s="130" t="s">
        <v>1895</v>
      </c>
      <c r="B277" s="131"/>
      <c r="C277" s="129">
        <v>0.64007986280232299</v>
      </c>
      <c r="D277" s="129">
        <v>1.2122048200265561</v>
      </c>
    </row>
    <row r="278" spans="1:4" ht="12.75" x14ac:dyDescent="0.2">
      <c r="A278" s="130" t="s">
        <v>1896</v>
      </c>
      <c r="B278" s="131"/>
      <c r="C278" s="129">
        <v>2.0853559174731848</v>
      </c>
      <c r="D278" s="129">
        <v>3.0727783981540209</v>
      </c>
    </row>
    <row r="279" spans="1:4" ht="12.75" x14ac:dyDescent="0.2">
      <c r="A279" s="130" t="s">
        <v>1897</v>
      </c>
      <c r="B279" s="131"/>
      <c r="C279" s="129">
        <v>1.8415116719540552</v>
      </c>
      <c r="D279" s="129">
        <v>5.0808557040262707</v>
      </c>
    </row>
    <row r="280" spans="1:4" ht="12.75" x14ac:dyDescent="0.2">
      <c r="A280" s="130" t="s">
        <v>1898</v>
      </c>
      <c r="B280" s="131"/>
      <c r="C280" s="129">
        <v>0.53299860056915116</v>
      </c>
      <c r="D280" s="129">
        <v>4.4034538416452698</v>
      </c>
    </row>
    <row r="281" spans="1:4" ht="12.75" x14ac:dyDescent="0.2">
      <c r="A281" s="130" t="s">
        <v>1899</v>
      </c>
      <c r="B281" s="131"/>
      <c r="C281" s="129">
        <v>1.3151199089931387</v>
      </c>
      <c r="D281" s="129">
        <v>16.088481175953611</v>
      </c>
    </row>
    <row r="282" spans="1:4" ht="12.75" x14ac:dyDescent="0.2">
      <c r="A282" s="130" t="s">
        <v>1900</v>
      </c>
      <c r="B282" s="131"/>
      <c r="C282" s="129">
        <v>0.78648933106394714</v>
      </c>
      <c r="D282" s="129">
        <v>4.7532173730543255</v>
      </c>
    </row>
    <row r="283" spans="1:4" ht="12.75" x14ac:dyDescent="0.2">
      <c r="A283" s="130" t="s">
        <v>1901</v>
      </c>
      <c r="B283" s="131"/>
      <c r="C283" s="129">
        <v>0.78300031308112639</v>
      </c>
      <c r="D283" s="129">
        <v>6.3919539623981771</v>
      </c>
    </row>
    <row r="284" spans="1:4" ht="12.75" x14ac:dyDescent="0.2">
      <c r="A284" s="130" t="s">
        <v>1902</v>
      </c>
      <c r="B284" s="131"/>
      <c r="C284" s="129">
        <v>0.91342807267624648</v>
      </c>
      <c r="D284" s="129">
        <v>1.9190364009552736</v>
      </c>
    </row>
    <row r="285" spans="1:4" ht="12.75" x14ac:dyDescent="0.2">
      <c r="A285" s="130" t="s">
        <v>1903</v>
      </c>
      <c r="B285" s="131"/>
      <c r="C285" s="129">
        <v>0</v>
      </c>
      <c r="D285" s="129">
        <v>0.6010704535628747</v>
      </c>
    </row>
    <row r="286" spans="1:4" ht="12.75" x14ac:dyDescent="0.2">
      <c r="A286" s="130" t="s">
        <v>1904</v>
      </c>
      <c r="B286" s="131"/>
      <c r="C286" s="129">
        <v>-5.5638735396253899E-3</v>
      </c>
      <c r="D286" s="129">
        <v>1.9949905307703595</v>
      </c>
    </row>
    <row r="287" spans="1:4" ht="12.75" x14ac:dyDescent="0.2">
      <c r="A287" s="130" t="s">
        <v>1905</v>
      </c>
      <c r="B287" s="131"/>
      <c r="C287" s="129">
        <v>0.13186002059951568</v>
      </c>
      <c r="D287" s="129">
        <v>3.7551406240429062</v>
      </c>
    </row>
    <row r="288" spans="1:4" ht="12.75" x14ac:dyDescent="0.2">
      <c r="A288" s="130" t="s">
        <v>1906</v>
      </c>
      <c r="B288" s="131"/>
      <c r="C288" s="129">
        <v>1.069312418200443</v>
      </c>
      <c r="D288" s="129">
        <v>5.3016879565364352</v>
      </c>
    </row>
    <row r="289" spans="1:4" ht="12.75" x14ac:dyDescent="0.2">
      <c r="A289" s="130" t="s">
        <v>1907</v>
      </c>
      <c r="B289" s="131"/>
      <c r="C289" s="129">
        <v>0.89725936971524434</v>
      </c>
      <c r="D289" s="129">
        <v>0.7140440871194581</v>
      </c>
    </row>
    <row r="290" spans="1:4" ht="12.75" x14ac:dyDescent="0.2">
      <c r="A290" s="130" t="s">
        <v>1908</v>
      </c>
      <c r="B290" s="131"/>
      <c r="C290" s="129">
        <v>1.3474015993491739</v>
      </c>
      <c r="D290" s="129">
        <v>1.191107041233191</v>
      </c>
    </row>
    <row r="291" spans="1:4" ht="12.75" x14ac:dyDescent="0.2">
      <c r="A291" s="130" t="s">
        <v>1909</v>
      </c>
      <c r="B291" s="131"/>
      <c r="C291" s="129">
        <v>0.29184505073396511</v>
      </c>
      <c r="D291" s="129">
        <v>1.2781881356837419</v>
      </c>
    </row>
    <row r="292" spans="1:4" ht="12.75" x14ac:dyDescent="0.2">
      <c r="A292" s="130" t="s">
        <v>1910</v>
      </c>
      <c r="B292" s="131"/>
      <c r="C292" s="129">
        <v>0.57462786750017947</v>
      </c>
      <c r="D292" s="129">
        <v>1.4196362694961333</v>
      </c>
    </row>
    <row r="293" spans="1:4" ht="12.75" x14ac:dyDescent="0.2">
      <c r="A293" s="130" t="s">
        <v>1911</v>
      </c>
      <c r="B293" s="131"/>
      <c r="C293" s="129">
        <v>0.43792772244825812</v>
      </c>
      <c r="D293" s="129">
        <v>3.9378728865479813</v>
      </c>
    </row>
    <row r="294" spans="1:4" ht="12.75" x14ac:dyDescent="0.2">
      <c r="A294" s="130" t="s">
        <v>1912</v>
      </c>
      <c r="B294" s="131"/>
      <c r="C294" s="129">
        <v>2.5791714367796854</v>
      </c>
      <c r="D294" s="129">
        <v>5.8318724039345691</v>
      </c>
    </row>
    <row r="295" spans="1:4" ht="12.75" x14ac:dyDescent="0.2">
      <c r="A295" s="130" t="s">
        <v>1913</v>
      </c>
      <c r="B295" s="131"/>
      <c r="C295" s="129">
        <v>0.72796635509162322</v>
      </c>
      <c r="D295" s="129">
        <v>5.0794468368556274</v>
      </c>
    </row>
    <row r="296" spans="1:4" ht="12.75" x14ac:dyDescent="0.2">
      <c r="A296" s="130" t="s">
        <v>1914</v>
      </c>
      <c r="B296" s="131"/>
      <c r="C296" s="129">
        <v>1.9474913354665444</v>
      </c>
      <c r="D296" s="129">
        <v>-5.1296315421383742E-2</v>
      </c>
    </row>
    <row r="297" spans="1:4" ht="12.75" x14ac:dyDescent="0.2">
      <c r="A297" s="130" t="s">
        <v>1915</v>
      </c>
      <c r="B297" s="131"/>
      <c r="C297" s="129">
        <v>0.55279637164444451</v>
      </c>
      <c r="D297" s="129">
        <v>6.4204950540295966</v>
      </c>
    </row>
    <row r="298" spans="1:4" ht="12.75" x14ac:dyDescent="0.2">
      <c r="A298" s="130" t="s">
        <v>1916</v>
      </c>
      <c r="B298" s="131"/>
      <c r="C298" s="129">
        <v>0.35381381735997874</v>
      </c>
      <c r="D298" s="129">
        <v>5.4283574985790546</v>
      </c>
    </row>
    <row r="299" spans="1:4" ht="12.75" x14ac:dyDescent="0.2">
      <c r="A299" s="130" t="s">
        <v>1917</v>
      </c>
      <c r="B299" s="131"/>
      <c r="C299" s="129">
        <v>2.3060196232604357</v>
      </c>
      <c r="D299" s="129">
        <v>2.6584373081327026</v>
      </c>
    </row>
    <row r="300" spans="1:4" ht="12.75" x14ac:dyDescent="0.2">
      <c r="A300" s="130" t="s">
        <v>1918</v>
      </c>
      <c r="B300" s="131"/>
      <c r="C300" s="129">
        <v>1.3495014476748683</v>
      </c>
      <c r="D300" s="129">
        <v>4.1201248323971393</v>
      </c>
    </row>
    <row r="301" spans="1:4" ht="12.75" x14ac:dyDescent="0.2">
      <c r="A301" s="130" t="s">
        <v>1919</v>
      </c>
      <c r="B301" s="131"/>
      <c r="C301" s="129">
        <v>0.92828600659142479</v>
      </c>
      <c r="D301" s="129">
        <v>4.4290799318323915</v>
      </c>
    </row>
    <row r="302" spans="1:4" ht="12.75" x14ac:dyDescent="0.2">
      <c r="A302" s="130" t="s">
        <v>1920</v>
      </c>
      <c r="B302" s="131"/>
      <c r="C302" s="129">
        <v>1.2008330755177399</v>
      </c>
      <c r="D302" s="129">
        <v>-2.0205254012219878</v>
      </c>
    </row>
    <row r="303" spans="1:4" ht="12.75" x14ac:dyDescent="0.2">
      <c r="A303" s="130" t="s">
        <v>1921</v>
      </c>
      <c r="B303" s="131"/>
      <c r="C303" s="129">
        <v>0.11409474689000246</v>
      </c>
      <c r="D303" s="129">
        <v>4.06026214920134</v>
      </c>
    </row>
    <row r="304" spans="1:4" ht="12.75" x14ac:dyDescent="0.2">
      <c r="A304" s="130" t="s">
        <v>1922</v>
      </c>
      <c r="B304" s="131"/>
      <c r="C304" s="129">
        <v>0.67009038802662424</v>
      </c>
      <c r="D304" s="129">
        <v>4.6978162691020326</v>
      </c>
    </row>
    <row r="305" spans="1:4" ht="12.75" x14ac:dyDescent="0.2">
      <c r="A305" s="130" t="s">
        <v>1923</v>
      </c>
      <c r="B305" s="131"/>
      <c r="C305" s="129">
        <v>1.4127452352802818</v>
      </c>
      <c r="D305" s="129">
        <v>-2.3381168629256655</v>
      </c>
    </row>
    <row r="306" spans="1:4" ht="12.75" x14ac:dyDescent="0.2">
      <c r="A306" s="130" t="s">
        <v>1924</v>
      </c>
      <c r="B306" s="131"/>
      <c r="C306" s="129">
        <v>0.39380353272669449</v>
      </c>
      <c r="D306" s="129">
        <v>12.664758395390702</v>
      </c>
    </row>
    <row r="307" spans="1:4" ht="12.75" x14ac:dyDescent="0.2">
      <c r="A307" s="130" t="s">
        <v>1925</v>
      </c>
      <c r="B307" s="131"/>
      <c r="C307" s="129">
        <v>0.53885814356178674</v>
      </c>
      <c r="D307" s="129">
        <v>3.0899449695296086</v>
      </c>
    </row>
    <row r="308" spans="1:4" ht="12.75" x14ac:dyDescent="0.2">
      <c r="A308" s="130" t="s">
        <v>1926</v>
      </c>
      <c r="B308" s="131"/>
      <c r="C308" s="129">
        <v>1.9657834852794601E-2</v>
      </c>
      <c r="D308" s="129">
        <v>8.3132196794112527</v>
      </c>
    </row>
    <row r="309" spans="1:4" ht="12.75" x14ac:dyDescent="0.2">
      <c r="A309" s="130" t="s">
        <v>1927</v>
      </c>
      <c r="B309" s="131"/>
      <c r="C309" s="129">
        <v>0.66218690291847293</v>
      </c>
      <c r="D309" s="129">
        <v>4.6139188283910331</v>
      </c>
    </row>
    <row r="310" spans="1:4" ht="12.75" x14ac:dyDescent="0.2">
      <c r="A310" s="130" t="s">
        <v>1928</v>
      </c>
      <c r="B310" s="131"/>
      <c r="C310" s="129">
        <v>0.23978129885852312</v>
      </c>
      <c r="D310" s="129">
        <v>0.53687873668447983</v>
      </c>
    </row>
    <row r="311" spans="1:4" ht="12.75" x14ac:dyDescent="0.2">
      <c r="A311" s="130" t="s">
        <v>1929</v>
      </c>
      <c r="B311" s="131"/>
      <c r="C311" s="129">
        <v>0.41228596131267969</v>
      </c>
      <c r="D311" s="129">
        <v>1.4230074638167174</v>
      </c>
    </row>
    <row r="312" spans="1:4" ht="12.75" x14ac:dyDescent="0.2">
      <c r="A312" s="130" t="s">
        <v>1930</v>
      </c>
      <c r="B312" s="131"/>
      <c r="C312" s="129">
        <v>0.25963515483412491</v>
      </c>
      <c r="D312" s="129">
        <v>5.0846949709346916</v>
      </c>
    </row>
    <row r="313" spans="1:4" ht="12.75" x14ac:dyDescent="0.2">
      <c r="A313" s="130" t="s">
        <v>1931</v>
      </c>
      <c r="B313" s="131"/>
      <c r="C313" s="129">
        <v>0.17623075690968482</v>
      </c>
      <c r="D313" s="129">
        <v>15.799724493962971</v>
      </c>
    </row>
    <row r="314" spans="1:4" ht="12.75" x14ac:dyDescent="0.2">
      <c r="A314" s="130" t="s">
        <v>1932</v>
      </c>
      <c r="B314" s="131"/>
      <c r="C314" s="129">
        <v>0.10632101838460414</v>
      </c>
      <c r="D314" s="129">
        <v>4.2780000929102391</v>
      </c>
    </row>
    <row r="315" spans="1:4" ht="12.75" x14ac:dyDescent="0.2">
      <c r="A315" s="130" t="s">
        <v>1933</v>
      </c>
      <c r="B315" s="131"/>
      <c r="C315" s="129">
        <v>0.86782130167223537</v>
      </c>
      <c r="D315" s="129">
        <v>2.8047801869672115</v>
      </c>
    </row>
    <row r="316" spans="1:4" ht="12.75" x14ac:dyDescent="0.2">
      <c r="A316" s="130" t="s">
        <v>1934</v>
      </c>
      <c r="B316" s="131"/>
      <c r="C316" s="129">
        <v>0</v>
      </c>
      <c r="D316" s="129">
        <v>9.3307571297573091</v>
      </c>
    </row>
    <row r="317" spans="1:4" ht="12.75" x14ac:dyDescent="0.2">
      <c r="A317" s="130" t="s">
        <v>1935</v>
      </c>
      <c r="B317" s="131"/>
      <c r="C317" s="129">
        <v>0</v>
      </c>
      <c r="D317" s="129">
        <v>1.4641455219827763E-2</v>
      </c>
    </row>
    <row r="318" spans="1:4" ht="12.75" x14ac:dyDescent="0.2">
      <c r="A318" s="130" t="s">
        <v>1936</v>
      </c>
      <c r="B318" s="131"/>
      <c r="C318" s="129">
        <v>0.30156445826445633</v>
      </c>
      <c r="D318" s="129">
        <v>-1.0880065003468367</v>
      </c>
    </row>
    <row r="319" spans="1:4" ht="12.75" x14ac:dyDescent="0.2">
      <c r="A319" s="130" t="s">
        <v>1937</v>
      </c>
      <c r="B319" s="131"/>
      <c r="C319" s="129">
        <v>0.13181032886141122</v>
      </c>
      <c r="D319" s="129">
        <v>3.0356117648899592</v>
      </c>
    </row>
    <row r="320" spans="1:4" ht="12.75" x14ac:dyDescent="0.2">
      <c r="A320" s="130" t="s">
        <v>1938</v>
      </c>
      <c r="B320" s="131"/>
      <c r="C320" s="129">
        <v>7.834738147267481E-2</v>
      </c>
      <c r="D320" s="129">
        <v>1.2875876764172305</v>
      </c>
    </row>
    <row r="321" spans="1:4" ht="12.75" x14ac:dyDescent="0.2">
      <c r="A321" s="130" t="s">
        <v>1939</v>
      </c>
      <c r="B321" s="131"/>
      <c r="C321" s="129">
        <v>0.53629369711687991</v>
      </c>
      <c r="D321" s="129">
        <v>6.7647763363316349</v>
      </c>
    </row>
    <row r="322" spans="1:4" ht="12.75" x14ac:dyDescent="0.2">
      <c r="A322" s="130" t="s">
        <v>1940</v>
      </c>
      <c r="B322" s="131"/>
      <c r="C322" s="129">
        <v>0.41721952228975506</v>
      </c>
      <c r="D322" s="129">
        <v>2.9544160466128537</v>
      </c>
    </row>
    <row r="323" spans="1:4" ht="12.75" x14ac:dyDescent="0.2">
      <c r="A323" s="130" t="s">
        <v>1941</v>
      </c>
      <c r="B323" s="131"/>
      <c r="C323" s="129">
        <v>1.2787279869768795</v>
      </c>
      <c r="D323" s="129">
        <v>2.9623244575096499</v>
      </c>
    </row>
    <row r="324" spans="1:4" ht="12.75" x14ac:dyDescent="0.2">
      <c r="A324" s="130" t="s">
        <v>1942</v>
      </c>
      <c r="B324" s="131"/>
      <c r="C324" s="129">
        <v>0.84387623033505954</v>
      </c>
      <c r="D324" s="129">
        <v>0.10587624025320773</v>
      </c>
    </row>
    <row r="325" spans="1:4" ht="12.75" x14ac:dyDescent="0.2">
      <c r="A325" s="130" t="s">
        <v>1943</v>
      </c>
      <c r="B325" s="131"/>
      <c r="C325" s="129">
        <v>0.57917555922489061</v>
      </c>
      <c r="D325" s="129">
        <v>0.61583379663779225</v>
      </c>
    </row>
    <row r="326" spans="1:4" ht="12.75" x14ac:dyDescent="0.2">
      <c r="A326" s="130" t="s">
        <v>1944</v>
      </c>
      <c r="B326" s="131"/>
      <c r="C326" s="129">
        <v>0.31720062299153723</v>
      </c>
      <c r="D326" s="129">
        <v>3.3642848727140868</v>
      </c>
    </row>
    <row r="327" spans="1:4" ht="12.75" x14ac:dyDescent="0.2">
      <c r="A327" s="130" t="s">
        <v>1945</v>
      </c>
      <c r="B327" s="131"/>
      <c r="C327" s="129">
        <v>2.3420598400226069</v>
      </c>
      <c r="D327" s="129">
        <v>-1.4286843802151048</v>
      </c>
    </row>
    <row r="328" spans="1:4" ht="12.75" x14ac:dyDescent="0.2">
      <c r="A328" s="130" t="s">
        <v>1946</v>
      </c>
      <c r="B328" s="131"/>
      <c r="C328" s="129">
        <v>1.1727523638122552</v>
      </c>
      <c r="D328" s="129">
        <v>4.3448917748552036</v>
      </c>
    </row>
    <row r="329" spans="1:4" ht="12.75" x14ac:dyDescent="0.2">
      <c r="A329" s="130" t="s">
        <v>1947</v>
      </c>
      <c r="B329" s="131"/>
      <c r="C329" s="129">
        <v>0.44521466439896573</v>
      </c>
      <c r="D329" s="129">
        <v>0.82050683384731804</v>
      </c>
    </row>
    <row r="330" spans="1:4" ht="12.75" x14ac:dyDescent="0.2">
      <c r="A330" s="130" t="s">
        <v>1948</v>
      </c>
      <c r="B330" s="131"/>
      <c r="C330" s="129">
        <v>1.27825110684614E-2</v>
      </c>
      <c r="D330" s="129">
        <v>11.503186062236873</v>
      </c>
    </row>
    <row r="331" spans="1:4" ht="12.75" x14ac:dyDescent="0.2">
      <c r="A331" s="130" t="s">
        <v>1949</v>
      </c>
      <c r="B331" s="131"/>
      <c r="C331" s="129">
        <v>8.9934392570930125E-3</v>
      </c>
      <c r="D331" s="129">
        <v>0.88103208324383608</v>
      </c>
    </row>
    <row r="332" spans="1:4" ht="12.75" x14ac:dyDescent="0.2">
      <c r="A332" s="130" t="s">
        <v>1950</v>
      </c>
      <c r="B332" s="131"/>
      <c r="C332" s="129">
        <v>1.2848635953501173</v>
      </c>
      <c r="D332" s="129">
        <v>0.93497386003515703</v>
      </c>
    </row>
    <row r="333" spans="1:4" ht="12.75" x14ac:dyDescent="0.2">
      <c r="A333" s="130" t="s">
        <v>1951</v>
      </c>
      <c r="B333" s="131"/>
      <c r="C333" s="129">
        <v>5.661815571613011E-3</v>
      </c>
      <c r="D333" s="129">
        <v>0.87457809296531586</v>
      </c>
    </row>
    <row r="334" spans="1:4" ht="12.75" x14ac:dyDescent="0.2">
      <c r="A334" s="130" t="s">
        <v>1952</v>
      </c>
      <c r="B334" s="131"/>
      <c r="C334" s="129">
        <v>0.77483512481513817</v>
      </c>
      <c r="D334" s="129">
        <v>14.489526593175491</v>
      </c>
    </row>
    <row r="335" spans="1:4" ht="12.75" x14ac:dyDescent="0.2">
      <c r="A335" s="130" t="s">
        <v>1953</v>
      </c>
      <c r="B335" s="131"/>
      <c r="C335" s="129">
        <v>0.44845099781614889</v>
      </c>
      <c r="D335" s="129">
        <v>0.19329271444895457</v>
      </c>
    </row>
    <row r="336" spans="1:4" ht="12.75" x14ac:dyDescent="0.2">
      <c r="A336" s="130" t="s">
        <v>1954</v>
      </c>
      <c r="B336" s="131"/>
      <c r="C336" s="129">
        <v>1.4738198414839578</v>
      </c>
      <c r="D336" s="129">
        <v>5.5450513154778402</v>
      </c>
    </row>
    <row r="337" spans="1:4" ht="12.75" x14ac:dyDescent="0.2">
      <c r="A337" s="130" t="s">
        <v>1955</v>
      </c>
      <c r="B337" s="131"/>
      <c r="C337" s="129">
        <v>-9.4653175870575527E-3</v>
      </c>
      <c r="D337" s="129">
        <v>3.4036908331259874</v>
      </c>
    </row>
    <row r="338" spans="1:4" ht="12.75" x14ac:dyDescent="0.2">
      <c r="A338" s="130" t="s">
        <v>1956</v>
      </c>
      <c r="B338" s="131"/>
      <c r="C338" s="129">
        <v>0.41397728311026499</v>
      </c>
      <c r="D338" s="129">
        <v>5.4466964758629768</v>
      </c>
    </row>
    <row r="339" spans="1:4" ht="12.75" x14ac:dyDescent="0.2">
      <c r="A339" s="130" t="s">
        <v>1957</v>
      </c>
      <c r="B339" s="131"/>
      <c r="C339" s="129">
        <v>0.57911581333523943</v>
      </c>
      <c r="D339" s="129">
        <v>5.2596102071020372</v>
      </c>
    </row>
    <row r="340" spans="1:4" ht="12.75" x14ac:dyDescent="0.2">
      <c r="A340" s="130" t="s">
        <v>1958</v>
      </c>
      <c r="B340" s="131"/>
      <c r="C340" s="129">
        <v>2.9717533064699539</v>
      </c>
      <c r="D340" s="129">
        <v>1.1649080689082374</v>
      </c>
    </row>
    <row r="341" spans="1:4" ht="12.75" x14ac:dyDescent="0.2">
      <c r="A341" s="130" t="s">
        <v>1959</v>
      </c>
      <c r="B341" s="131"/>
      <c r="C341" s="129">
        <v>5.1774335076862403</v>
      </c>
      <c r="D341" s="129">
        <v>1.1903226003514842</v>
      </c>
    </row>
    <row r="342" spans="1:4" ht="12.75" x14ac:dyDescent="0.2">
      <c r="A342" s="130" t="s">
        <v>1960</v>
      </c>
      <c r="B342" s="131"/>
      <c r="C342" s="129">
        <v>2.652617877058844</v>
      </c>
      <c r="D342" s="129">
        <v>3.6855036397051184</v>
      </c>
    </row>
    <row r="343" spans="1:4" ht="12.75" x14ac:dyDescent="0.2">
      <c r="A343" s="130" t="s">
        <v>1961</v>
      </c>
      <c r="B343" s="131"/>
      <c r="C343" s="129">
        <v>8.4164334540030676</v>
      </c>
      <c r="D343" s="129">
        <v>1.2626698919242205</v>
      </c>
    </row>
    <row r="344" spans="1:4" ht="12.75" x14ac:dyDescent="0.2">
      <c r="A344" s="130" t="s">
        <v>1962</v>
      </c>
      <c r="B344" s="131"/>
      <c r="C344" s="129">
        <v>2.2512524750620191</v>
      </c>
      <c r="D344" s="129">
        <v>3.606353824056753</v>
      </c>
    </row>
    <row r="345" spans="1:4" ht="12.75" x14ac:dyDescent="0.2">
      <c r="A345" s="130" t="s">
        <v>1751</v>
      </c>
      <c r="B345" s="131"/>
      <c r="C345" s="129">
        <v>0</v>
      </c>
      <c r="D345" s="129">
        <v>4.8432841194351965</v>
      </c>
    </row>
    <row r="346" spans="1:4" ht="12.75" x14ac:dyDescent="0.2">
      <c r="A346" s="130" t="s">
        <v>1761</v>
      </c>
      <c r="B346" s="131"/>
      <c r="C346" s="129">
        <v>-0.10484940851083156</v>
      </c>
      <c r="D346" s="129">
        <v>32.557640623006805</v>
      </c>
    </row>
    <row r="347" spans="1:4" ht="12.75" x14ac:dyDescent="0.2">
      <c r="A347" s="130" t="s">
        <v>1963</v>
      </c>
      <c r="B347" s="131"/>
      <c r="C347" s="129">
        <v>0</v>
      </c>
      <c r="D347" s="129">
        <v>1.7670365980364415</v>
      </c>
    </row>
    <row r="348" spans="1:4" ht="12.75" x14ac:dyDescent="0.2">
      <c r="A348" s="130" t="s">
        <v>1964</v>
      </c>
      <c r="B348" s="131"/>
      <c r="C348" s="129">
        <v>-0.2350680053994956</v>
      </c>
      <c r="D348" s="129">
        <v>5.4578414107995146</v>
      </c>
    </row>
    <row r="349" spans="1:4" ht="12.75" x14ac:dyDescent="0.2">
      <c r="A349" s="130" t="s">
        <v>1965</v>
      </c>
      <c r="B349" s="131"/>
      <c r="C349" s="129">
        <v>1.3818377002490139</v>
      </c>
      <c r="D349" s="129">
        <v>1.2349705629162411</v>
      </c>
    </row>
    <row r="350" spans="1:4" ht="12.75" x14ac:dyDescent="0.2">
      <c r="A350" s="130" t="s">
        <v>1966</v>
      </c>
      <c r="B350" s="131"/>
      <c r="C350" s="129">
        <v>0.64198012296304197</v>
      </c>
      <c r="D350" s="129">
        <v>1.0782411685251108</v>
      </c>
    </row>
    <row r="351" spans="1:4" ht="12.75" x14ac:dyDescent="0.2">
      <c r="A351" s="130" t="s">
        <v>1967</v>
      </c>
      <c r="B351" s="131"/>
      <c r="C351" s="129">
        <v>3.4325204511521594</v>
      </c>
      <c r="D351" s="129">
        <v>2.8033472033534301</v>
      </c>
    </row>
    <row r="352" spans="1:4" ht="12.75" x14ac:dyDescent="0.2">
      <c r="A352" s="130" t="s">
        <v>1968</v>
      </c>
      <c r="B352" s="131"/>
      <c r="C352" s="129">
        <v>0.59912737048054177</v>
      </c>
      <c r="D352" s="129">
        <v>4.7985336794264235</v>
      </c>
    </row>
    <row r="353" spans="1:4" ht="12.75" x14ac:dyDescent="0.2">
      <c r="A353" s="130" t="s">
        <v>1969</v>
      </c>
      <c r="B353" s="131"/>
      <c r="C353" s="129">
        <v>-0.83126188650837474</v>
      </c>
      <c r="D353" s="129">
        <v>1.9029051922722397E-3</v>
      </c>
    </row>
    <row r="354" spans="1:4" ht="12.75" x14ac:dyDescent="0.2">
      <c r="A354" s="130" t="s">
        <v>1970</v>
      </c>
      <c r="B354" s="131"/>
      <c r="C354" s="129">
        <v>0</v>
      </c>
      <c r="D354" s="129">
        <v>0</v>
      </c>
    </row>
    <row r="355" spans="1:4" ht="12.75" x14ac:dyDescent="0.2">
      <c r="A355" s="130" t="s">
        <v>1971</v>
      </c>
      <c r="B355" s="131"/>
      <c r="C355" s="129">
        <v>1.206925321790715</v>
      </c>
      <c r="D355" s="129">
        <v>1.7420110550518111</v>
      </c>
    </row>
    <row r="356" spans="1:4" ht="12.75" x14ac:dyDescent="0.2">
      <c r="A356" s="130" t="s">
        <v>1972</v>
      </c>
      <c r="B356" s="131"/>
      <c r="C356" s="129">
        <v>1.7398576505414995</v>
      </c>
      <c r="D356" s="129">
        <v>4.9890210834133528</v>
      </c>
    </row>
    <row r="357" spans="1:4" ht="12.75" x14ac:dyDescent="0.2">
      <c r="A357" s="130" t="s">
        <v>1973</v>
      </c>
      <c r="B357" s="131"/>
      <c r="C357" s="129">
        <v>4.2397166475681738</v>
      </c>
      <c r="D357" s="129">
        <v>-3.8441849534254696E-2</v>
      </c>
    </row>
    <row r="358" spans="1:4" ht="12.75" x14ac:dyDescent="0.2">
      <c r="A358" s="130" t="s">
        <v>1974</v>
      </c>
      <c r="B358" s="131"/>
      <c r="C358" s="129">
        <v>2.3611615200521343</v>
      </c>
      <c r="D358" s="129">
        <v>11.032331217255688</v>
      </c>
    </row>
    <row r="359" spans="1:4" ht="12.75" x14ac:dyDescent="0.2">
      <c r="A359" s="130" t="s">
        <v>1975</v>
      </c>
      <c r="B359" s="131"/>
      <c r="C359" s="129">
        <v>-0.3178575088043239</v>
      </c>
      <c r="D359" s="129">
        <v>-5.6213775607835956E-2</v>
      </c>
    </row>
    <row r="360" spans="1:4" ht="12.75" x14ac:dyDescent="0.2">
      <c r="A360" s="130" t="s">
        <v>1976</v>
      </c>
      <c r="B360" s="131"/>
      <c r="C360" s="129">
        <v>3.4701529222952785</v>
      </c>
      <c r="D360" s="129">
        <v>4.0042487012748538</v>
      </c>
    </row>
    <row r="361" spans="1:4" ht="12.75" x14ac:dyDescent="0.2">
      <c r="A361" s="130" t="s">
        <v>1977</v>
      </c>
      <c r="B361" s="131"/>
      <c r="C361" s="129">
        <v>4.7337922979039853</v>
      </c>
      <c r="D361" s="129">
        <v>1.2210206358827744</v>
      </c>
    </row>
    <row r="362" spans="1:4" ht="12.75" x14ac:dyDescent="0.2">
      <c r="A362" s="130" t="s">
        <v>1978</v>
      </c>
      <c r="B362" s="131"/>
      <c r="C362" s="129">
        <v>1.1920635151657057</v>
      </c>
      <c r="D362" s="129">
        <v>24.137381006056806</v>
      </c>
    </row>
    <row r="363" spans="1:4" ht="12.75" x14ac:dyDescent="0.2">
      <c r="A363" s="130" t="s">
        <v>1979</v>
      </c>
      <c r="B363" s="131"/>
      <c r="C363" s="129">
        <v>0.61358052967588073</v>
      </c>
      <c r="D363" s="129">
        <v>1.5397068858347887</v>
      </c>
    </row>
    <row r="364" spans="1:4" ht="12.75" x14ac:dyDescent="0.2">
      <c r="A364" s="130" t="s">
        <v>1980</v>
      </c>
      <c r="B364" s="131"/>
      <c r="C364" s="129">
        <v>0.95597800077686712</v>
      </c>
      <c r="D364" s="129">
        <v>1.6321500346284243</v>
      </c>
    </row>
    <row r="365" spans="1:4" ht="12.75" x14ac:dyDescent="0.2">
      <c r="A365" s="130" t="s">
        <v>1951</v>
      </c>
      <c r="B365" s="131"/>
      <c r="C365" s="129">
        <v>7.5307873957957017E-2</v>
      </c>
      <c r="D365" s="129">
        <v>3.234441274208478</v>
      </c>
    </row>
    <row r="366" spans="1:4" ht="12.75" x14ac:dyDescent="0.2">
      <c r="A366" s="130" t="s">
        <v>1981</v>
      </c>
      <c r="B366" s="131"/>
      <c r="C366" s="129">
        <v>2.2154644917493482E-2</v>
      </c>
      <c r="D366" s="129">
        <v>-1.9779445766098906E-2</v>
      </c>
    </row>
    <row r="367" spans="1:4" ht="12.75" x14ac:dyDescent="0.2">
      <c r="A367" s="130" t="s">
        <v>1982</v>
      </c>
      <c r="B367" s="131"/>
      <c r="C367" s="129">
        <v>3.4036402051670049</v>
      </c>
      <c r="D367" s="129">
        <v>1.1763735365709502</v>
      </c>
    </row>
    <row r="368" spans="1:4" ht="12.75" x14ac:dyDescent="0.2">
      <c r="A368" s="130" t="s">
        <v>1983</v>
      </c>
      <c r="B368" s="131"/>
      <c r="C368" s="129">
        <v>0.99065534929073462</v>
      </c>
      <c r="D368" s="129">
        <v>1.7176293665858504</v>
      </c>
    </row>
    <row r="369" spans="1:4" ht="12.75" x14ac:dyDescent="0.2">
      <c r="A369" s="130" t="s">
        <v>1984</v>
      </c>
      <c r="B369" s="131"/>
      <c r="C369" s="129">
        <v>0.46246483597250299</v>
      </c>
      <c r="D369" s="129">
        <v>0.5374453827716702</v>
      </c>
    </row>
    <row r="370" spans="1:4" ht="12.75" x14ac:dyDescent="0.2">
      <c r="A370" s="130" t="s">
        <v>1985</v>
      </c>
      <c r="B370" s="131"/>
      <c r="C370" s="129">
        <v>0.46933622472682685</v>
      </c>
      <c r="D370" s="129">
        <v>1.5674851648521679</v>
      </c>
    </row>
    <row r="371" spans="1:4" ht="12.75" x14ac:dyDescent="0.2">
      <c r="A371" s="130" t="s">
        <v>1986</v>
      </c>
      <c r="B371" s="131"/>
      <c r="C371" s="129">
        <v>0.45553284514534448</v>
      </c>
      <c r="D371" s="129">
        <v>1.56246238903198</v>
      </c>
    </row>
    <row r="372" spans="1:4" ht="12.75" x14ac:dyDescent="0.2">
      <c r="A372" s="130" t="s">
        <v>1987</v>
      </c>
      <c r="B372" s="131"/>
      <c r="C372" s="129">
        <v>0.46538780428418891</v>
      </c>
      <c r="D372" s="129">
        <v>22.150565698941115</v>
      </c>
    </row>
    <row r="373" spans="1:4" ht="12.75" x14ac:dyDescent="0.2">
      <c r="A373" s="130" t="s">
        <v>1988</v>
      </c>
      <c r="B373" s="131"/>
      <c r="C373" s="129">
        <v>3.4998860910483378</v>
      </c>
      <c r="D373" s="129">
        <v>2.8292422700326765</v>
      </c>
    </row>
    <row r="374" spans="1:4" ht="12.75" x14ac:dyDescent="0.2">
      <c r="A374" s="130" t="s">
        <v>1989</v>
      </c>
      <c r="B374" s="131"/>
      <c r="C374" s="129">
        <v>1.7438758450390517</v>
      </c>
      <c r="D374" s="129">
        <v>1.0385648104541507</v>
      </c>
    </row>
    <row r="375" spans="1:4" ht="12.75" x14ac:dyDescent="0.2">
      <c r="A375" s="130" t="s">
        <v>1990</v>
      </c>
      <c r="B375" s="131"/>
      <c r="C375" s="129">
        <v>1.8626032164646176</v>
      </c>
      <c r="D375" s="129">
        <v>-0.22937192100023565</v>
      </c>
    </row>
    <row r="376" spans="1:4" ht="12.75" x14ac:dyDescent="0.2">
      <c r="A376" s="130" t="s">
        <v>1991</v>
      </c>
      <c r="B376" s="131"/>
      <c r="C376" s="129">
        <v>2.8484060561332765</v>
      </c>
      <c r="D376" s="129">
        <v>-0.38872085906544751</v>
      </c>
    </row>
    <row r="377" spans="1:4" ht="12.75" x14ac:dyDescent="0.2">
      <c r="A377" s="130" t="s">
        <v>1992</v>
      </c>
      <c r="B377" s="131"/>
      <c r="C377" s="129">
        <v>0.18436067157922709</v>
      </c>
      <c r="D377" s="129">
        <v>-0.22798695185497497</v>
      </c>
    </row>
    <row r="378" spans="1:4" ht="12.75" x14ac:dyDescent="0.2">
      <c r="A378" s="130" t="s">
        <v>1993</v>
      </c>
      <c r="B378" s="131"/>
      <c r="C378" s="129">
        <v>3.4210875083997974</v>
      </c>
      <c r="D378" s="129">
        <v>2.7907356450580543</v>
      </c>
    </row>
    <row r="379" spans="1:4" ht="12.75" x14ac:dyDescent="0.2">
      <c r="A379" s="130" t="s">
        <v>1994</v>
      </c>
      <c r="B379" s="131"/>
      <c r="C379" s="129">
        <v>0.38035220308023482</v>
      </c>
      <c r="D379" s="129">
        <v>-0.15460101228877104</v>
      </c>
    </row>
    <row r="380" spans="1:4" ht="12.75" x14ac:dyDescent="0.2">
      <c r="A380" s="130" t="s">
        <v>1995</v>
      </c>
      <c r="B380" s="131"/>
      <c r="C380" s="129">
        <v>2.054101731724296</v>
      </c>
      <c r="D380" s="129">
        <v>3.5238424750226103</v>
      </c>
    </row>
    <row r="381" spans="1:4" ht="12.75" x14ac:dyDescent="0.2">
      <c r="A381" s="130" t="s">
        <v>1996</v>
      </c>
      <c r="B381" s="131"/>
      <c r="C381" s="129">
        <v>0.58893334792109375</v>
      </c>
      <c r="D381" s="129">
        <v>0.29224505108864024</v>
      </c>
    </row>
    <row r="382" spans="1:4" ht="12.75" x14ac:dyDescent="0.2">
      <c r="A382" s="130" t="s">
        <v>1997</v>
      </c>
      <c r="B382" s="131"/>
      <c r="C382" s="129">
        <v>3.6434886018226602</v>
      </c>
      <c r="D382" s="129">
        <v>1.1912531949012812</v>
      </c>
    </row>
    <row r="383" spans="1:4" ht="12.75" x14ac:dyDescent="0.2">
      <c r="A383" s="130" t="s">
        <v>1998</v>
      </c>
      <c r="B383" s="131"/>
      <c r="C383" s="129">
        <v>0.39800499117993388</v>
      </c>
      <c r="D383" s="129">
        <v>1.4340337493010442</v>
      </c>
    </row>
    <row r="384" spans="1:4" ht="12.75" x14ac:dyDescent="0.2">
      <c r="A384" s="130" t="s">
        <v>1999</v>
      </c>
      <c r="B384" s="131"/>
      <c r="C384" s="129">
        <v>1.2125949615383509</v>
      </c>
      <c r="D384" s="129">
        <v>1.7856532135093577</v>
      </c>
    </row>
    <row r="385" spans="1:4" ht="12.75" x14ac:dyDescent="0.2">
      <c r="A385" s="130" t="s">
        <v>2000</v>
      </c>
      <c r="B385" s="131"/>
      <c r="C385" s="129">
        <v>0.66774536580032173</v>
      </c>
      <c r="D385" s="129">
        <v>1.4905260405434948</v>
      </c>
    </row>
    <row r="386" spans="1:4" ht="12.75" x14ac:dyDescent="0.2">
      <c r="A386" s="130" t="s">
        <v>2001</v>
      </c>
      <c r="B386" s="131"/>
      <c r="C386" s="129">
        <v>0.15512301585746857</v>
      </c>
      <c r="D386" s="129">
        <v>-0.27679662030070884</v>
      </c>
    </row>
    <row r="387" spans="1:4" ht="12.75" x14ac:dyDescent="0.2">
      <c r="A387" s="130" t="s">
        <v>2002</v>
      </c>
      <c r="B387" s="131"/>
      <c r="C387" s="129">
        <v>2.7151826380871769</v>
      </c>
      <c r="D387" s="129">
        <v>-0.28681367042980149</v>
      </c>
    </row>
    <row r="388" spans="1:4" ht="12.75" x14ac:dyDescent="0.2">
      <c r="A388" s="130" t="s">
        <v>2003</v>
      </c>
      <c r="B388" s="131"/>
      <c r="C388" s="129">
        <v>0.32854862920197558</v>
      </c>
      <c r="D388" s="129">
        <v>-4.0912625075056105E-5</v>
      </c>
    </row>
    <row r="389" spans="1:4" ht="12.75" x14ac:dyDescent="0.2">
      <c r="A389" s="130" t="s">
        <v>2004</v>
      </c>
      <c r="B389" s="131"/>
      <c r="C389" s="129">
        <v>0.7186714711307296</v>
      </c>
      <c r="D389" s="129">
        <v>1.0790719269791043</v>
      </c>
    </row>
    <row r="390" spans="1:4" ht="12.75" x14ac:dyDescent="0.2">
      <c r="A390" s="130" t="s">
        <v>2005</v>
      </c>
      <c r="B390" s="131"/>
      <c r="C390" s="129">
        <v>1.1088415494677002</v>
      </c>
      <c r="D390" s="129">
        <v>0.29245511608291264</v>
      </c>
    </row>
    <row r="391" spans="1:4" ht="12.75" x14ac:dyDescent="0.2">
      <c r="A391" s="130" t="s">
        <v>2006</v>
      </c>
      <c r="B391" s="131"/>
      <c r="C391" s="129">
        <v>0.75925128135961073</v>
      </c>
      <c r="D391" s="129">
        <v>0.29233220002558413</v>
      </c>
    </row>
    <row r="392" spans="1:4" ht="12.75" x14ac:dyDescent="0.2">
      <c r="A392" s="130" t="s">
        <v>2007</v>
      </c>
      <c r="B392" s="131"/>
      <c r="C392" s="129">
        <v>0.6692120519340049</v>
      </c>
      <c r="D392" s="129">
        <v>1.08390892315061</v>
      </c>
    </row>
    <row r="393" spans="1:4" ht="12.75" x14ac:dyDescent="0.2">
      <c r="A393" s="130" t="s">
        <v>2008</v>
      </c>
      <c r="B393" s="131"/>
      <c r="C393" s="129">
        <v>0.40748135808026764</v>
      </c>
      <c r="D393" s="129">
        <v>0</v>
      </c>
    </row>
    <row r="394" spans="1:4" ht="12.75" x14ac:dyDescent="0.2">
      <c r="A394" s="130" t="s">
        <v>2009</v>
      </c>
      <c r="B394" s="131"/>
      <c r="C394" s="129">
        <v>1.3899176605945343</v>
      </c>
      <c r="D394" s="129">
        <v>1.394339908721365</v>
      </c>
    </row>
    <row r="395" spans="1:4" ht="12.75" x14ac:dyDescent="0.2">
      <c r="A395" s="130" t="s">
        <v>2010</v>
      </c>
      <c r="B395" s="131"/>
      <c r="C395" s="129">
        <v>1.9557433768971206</v>
      </c>
      <c r="D395" s="129">
        <v>1.3430166734854083</v>
      </c>
    </row>
    <row r="396" spans="1:4" ht="12.75" x14ac:dyDescent="0.2">
      <c r="A396" s="130" t="s">
        <v>2011</v>
      </c>
      <c r="B396" s="131"/>
      <c r="C396" s="129">
        <v>5.7867753946253453</v>
      </c>
      <c r="D396" s="129">
        <v>-0.10866622951286431</v>
      </c>
    </row>
    <row r="397" spans="1:4" ht="12.75" x14ac:dyDescent="0.2">
      <c r="A397" s="130" t="s">
        <v>2012</v>
      </c>
      <c r="B397" s="131"/>
      <c r="C397" s="129">
        <v>0.28121837599088811</v>
      </c>
      <c r="D397" s="129">
        <v>1.3845067524772445</v>
      </c>
    </row>
    <row r="398" spans="1:4" ht="12.75" x14ac:dyDescent="0.2">
      <c r="A398" s="130" t="s">
        <v>2013</v>
      </c>
      <c r="B398" s="131"/>
      <c r="C398" s="129">
        <v>1.9940429103472697</v>
      </c>
      <c r="D398" s="129">
        <v>1.6495273030907633</v>
      </c>
    </row>
    <row r="399" spans="1:4" ht="12.75" x14ac:dyDescent="0.2">
      <c r="A399" s="130" t="s">
        <v>2014</v>
      </c>
      <c r="B399" s="131"/>
      <c r="C399" s="129">
        <v>-7.950392043323512E-2</v>
      </c>
      <c r="D399" s="129">
        <v>-2.5162065882731071</v>
      </c>
    </row>
    <row r="400" spans="1:4" ht="12.75" x14ac:dyDescent="0.2">
      <c r="A400" s="130" t="s">
        <v>2015</v>
      </c>
      <c r="B400" s="131"/>
      <c r="C400" s="129">
        <v>3.4176550696893888</v>
      </c>
      <c r="D400" s="129">
        <v>1.1743072322228352</v>
      </c>
    </row>
    <row r="401" spans="1:4" ht="12.75" x14ac:dyDescent="0.2">
      <c r="A401" s="130" t="s">
        <v>2016</v>
      </c>
      <c r="B401" s="131"/>
      <c r="C401" s="129">
        <v>0.79869796557097006</v>
      </c>
      <c r="D401" s="129">
        <v>3.7275215221146909</v>
      </c>
    </row>
    <row r="402" spans="1:4" ht="12.75" x14ac:dyDescent="0.2">
      <c r="A402" s="130" t="s">
        <v>2017</v>
      </c>
      <c r="B402" s="131"/>
      <c r="C402" s="129">
        <v>1.9109019189002203</v>
      </c>
      <c r="D402" s="129">
        <v>24.5361185856449</v>
      </c>
    </row>
    <row r="403" spans="1:4" ht="12.75" x14ac:dyDescent="0.2">
      <c r="A403" s="130" t="s">
        <v>2018</v>
      </c>
      <c r="B403" s="131"/>
      <c r="C403" s="129">
        <v>0.59159185573236173</v>
      </c>
      <c r="D403" s="129">
        <v>22.156780932612811</v>
      </c>
    </row>
    <row r="404" spans="1:4" ht="12.75" x14ac:dyDescent="0.2">
      <c r="A404" s="130" t="s">
        <v>2019</v>
      </c>
      <c r="B404" s="131"/>
      <c r="C404" s="129">
        <v>4.0400117590049565</v>
      </c>
      <c r="D404" s="129">
        <v>-2.7683101281983702E-2</v>
      </c>
    </row>
    <row r="405" spans="1:4" ht="12.75" x14ac:dyDescent="0.2">
      <c r="A405" s="130" t="s">
        <v>2020</v>
      </c>
      <c r="B405" s="131"/>
      <c r="C405" s="129">
        <v>2.649596231051222</v>
      </c>
      <c r="D405" s="129">
        <v>4.8995874550059799</v>
      </c>
    </row>
    <row r="406" spans="1:4" ht="12.75" x14ac:dyDescent="0.2">
      <c r="A406" s="130" t="s">
        <v>2021</v>
      </c>
      <c r="B406" s="131"/>
      <c r="C406" s="129">
        <v>4.9628472093602527</v>
      </c>
      <c r="D406" s="129">
        <v>1.1843547999041832</v>
      </c>
    </row>
    <row r="407" spans="1:4" ht="12.75" x14ac:dyDescent="0.2">
      <c r="A407" s="130" t="s">
        <v>2022</v>
      </c>
      <c r="B407" s="131"/>
      <c r="C407" s="129">
        <v>5.202809931218809</v>
      </c>
      <c r="D407" s="129">
        <v>1.1902228006843392</v>
      </c>
    </row>
    <row r="408" spans="1:4" ht="12.75" x14ac:dyDescent="0.2">
      <c r="A408" s="130" t="s">
        <v>2023</v>
      </c>
      <c r="B408" s="131"/>
      <c r="C408" s="129">
        <v>0.34720310971039026</v>
      </c>
      <c r="D408" s="129">
        <v>5.2529442794958241</v>
      </c>
    </row>
    <row r="409" spans="1:4" ht="12.75" x14ac:dyDescent="0.2">
      <c r="A409" s="130" t="s">
        <v>2024</v>
      </c>
      <c r="B409" s="131"/>
      <c r="C409" s="129">
        <v>1.7169376204217051</v>
      </c>
      <c r="D409" s="129">
        <v>1.7137446242628886</v>
      </c>
    </row>
    <row r="410" spans="1:4" ht="12.75" x14ac:dyDescent="0.2">
      <c r="A410" s="130" t="s">
        <v>2025</v>
      </c>
      <c r="B410" s="131"/>
      <c r="C410" s="129">
        <v>3.6359898003797038</v>
      </c>
      <c r="D410" s="129">
        <v>6.7044475445360669</v>
      </c>
    </row>
    <row r="411" spans="1:4" ht="12.75" x14ac:dyDescent="0.2">
      <c r="A411" s="130" t="s">
        <v>2026</v>
      </c>
      <c r="B411" s="131"/>
      <c r="C411" s="129">
        <v>4.1798297152623691</v>
      </c>
      <c r="D411" s="129">
        <v>-0.71118476208210213</v>
      </c>
    </row>
    <row r="412" spans="1:4" ht="12.75" x14ac:dyDescent="0.2">
      <c r="A412" s="130" t="s">
        <v>2027</v>
      </c>
      <c r="B412" s="131"/>
      <c r="C412" s="129">
        <v>1.1260570299735064</v>
      </c>
      <c r="D412" s="129">
        <v>-0.30565568961126133</v>
      </c>
    </row>
    <row r="413" spans="1:4" ht="12.75" x14ac:dyDescent="0.2">
      <c r="A413" s="130" t="s">
        <v>2028</v>
      </c>
      <c r="B413" s="131"/>
      <c r="C413" s="129">
        <v>2.4373928574675663</v>
      </c>
      <c r="D413" s="129">
        <v>-0.68279757991826318</v>
      </c>
    </row>
    <row r="414" spans="1:4" ht="12.75" x14ac:dyDescent="0.2">
      <c r="A414" s="130" t="s">
        <v>2029</v>
      </c>
      <c r="B414" s="131"/>
      <c r="C414" s="129">
        <v>1.4352524280448204</v>
      </c>
      <c r="D414" s="129">
        <v>1.8412546283781457</v>
      </c>
    </row>
    <row r="415" spans="1:4" ht="12.75" x14ac:dyDescent="0.2">
      <c r="A415" s="130" t="s">
        <v>2030</v>
      </c>
      <c r="B415" s="131"/>
      <c r="C415" s="129">
        <v>1.0768998892120198</v>
      </c>
      <c r="D415" s="129">
        <v>4.975776334498117</v>
      </c>
    </row>
    <row r="416" spans="1:4" ht="12.75" x14ac:dyDescent="0.2">
      <c r="A416" s="130" t="s">
        <v>2031</v>
      </c>
      <c r="B416" s="131"/>
      <c r="C416" s="129">
        <v>2.066589564773389</v>
      </c>
      <c r="D416" s="129">
        <v>4.8285109341251129</v>
      </c>
    </row>
    <row r="417" spans="1:4" ht="12.75" x14ac:dyDescent="0.2">
      <c r="A417" s="130" t="s">
        <v>2032</v>
      </c>
      <c r="B417" s="131"/>
      <c r="C417" s="129">
        <v>2.1720520723915429</v>
      </c>
      <c r="D417" s="129">
        <v>4.8470409126976026</v>
      </c>
    </row>
    <row r="418" spans="1:4" ht="12.75" x14ac:dyDescent="0.2">
      <c r="A418" s="130" t="s">
        <v>2033</v>
      </c>
      <c r="B418" s="131"/>
      <c r="C418" s="129">
        <v>0.42727506950523469</v>
      </c>
      <c r="D418" s="129">
        <v>3.6732158184813435</v>
      </c>
    </row>
    <row r="419" spans="1:4" ht="12.75" x14ac:dyDescent="0.2">
      <c r="A419" s="130" t="s">
        <v>2034</v>
      </c>
      <c r="B419" s="131"/>
      <c r="C419" s="129">
        <v>0.83111143844937874</v>
      </c>
      <c r="D419" s="129">
        <v>0</v>
      </c>
    </row>
    <row r="420" spans="1:4" ht="12.75" x14ac:dyDescent="0.2">
      <c r="A420" s="130" t="s">
        <v>2035</v>
      </c>
      <c r="B420" s="131"/>
      <c r="C420" s="129">
        <v>2.0269029148099889</v>
      </c>
      <c r="D420" s="129">
        <v>0.27800663089229483</v>
      </c>
    </row>
    <row r="421" spans="1:4" ht="12.75" x14ac:dyDescent="0.2">
      <c r="A421" s="130" t="s">
        <v>2036</v>
      </c>
      <c r="B421" s="131"/>
      <c r="C421" s="129">
        <v>2.4047190123908893</v>
      </c>
      <c r="D421" s="129">
        <v>2.6202006263530788</v>
      </c>
    </row>
    <row r="422" spans="1:4" ht="12.75" x14ac:dyDescent="0.2">
      <c r="A422" s="130" t="s">
        <v>2037</v>
      </c>
      <c r="B422" s="131"/>
      <c r="C422" s="129">
        <v>1.8301263979616249</v>
      </c>
      <c r="D422" s="129">
        <v>-0.20756704119374686</v>
      </c>
    </row>
    <row r="423" spans="1:4" ht="12.75" x14ac:dyDescent="0.2">
      <c r="A423" s="130" t="s">
        <v>2038</v>
      </c>
      <c r="B423" s="131"/>
      <c r="C423" s="129">
        <v>0.61178114063012234</v>
      </c>
      <c r="D423" s="129">
        <v>0.29254625122866351</v>
      </c>
    </row>
    <row r="424" spans="1:4" ht="12.75" x14ac:dyDescent="0.2">
      <c r="A424" s="130" t="s">
        <v>2039</v>
      </c>
      <c r="B424" s="131"/>
      <c r="C424" s="129">
        <v>1.4339079175780658</v>
      </c>
      <c r="D424" s="129">
        <v>4.9613854946033147</v>
      </c>
    </row>
    <row r="425" spans="1:4" ht="12.75" x14ac:dyDescent="0.2">
      <c r="A425" s="130" t="s">
        <v>2040</v>
      </c>
      <c r="B425" s="131"/>
      <c r="C425" s="129">
        <v>4.8711080580068469</v>
      </c>
      <c r="D425" s="129">
        <v>-0.73042294119045825</v>
      </c>
    </row>
    <row r="426" spans="1:4" ht="12.75" x14ac:dyDescent="0.2">
      <c r="A426" s="130" t="s">
        <v>2041</v>
      </c>
      <c r="B426" s="131"/>
      <c r="C426" s="129">
        <v>2.3688230272149293</v>
      </c>
      <c r="D426" s="129">
        <v>3.6345901986870772</v>
      </c>
    </row>
    <row r="427" spans="1:4" ht="12.75" x14ac:dyDescent="0.2">
      <c r="A427" s="130" t="s">
        <v>2042</v>
      </c>
      <c r="B427" s="131"/>
      <c r="C427" s="129">
        <v>6.0251083854370728</v>
      </c>
      <c r="D427" s="129">
        <v>1.2381252816807473</v>
      </c>
    </row>
    <row r="428" spans="1:4" ht="12.75" x14ac:dyDescent="0.2">
      <c r="A428" s="130" t="s">
        <v>2043</v>
      </c>
      <c r="B428" s="131"/>
      <c r="C428" s="129">
        <v>1.1514413552481852</v>
      </c>
      <c r="D428" s="129">
        <v>7.4081378288296251E-3</v>
      </c>
    </row>
    <row r="429" spans="1:4" ht="12.75" x14ac:dyDescent="0.2">
      <c r="A429" s="130" t="s">
        <v>2044</v>
      </c>
      <c r="B429" s="131"/>
      <c r="C429" s="129">
        <v>2.1687068589909488</v>
      </c>
      <c r="D429" s="129">
        <v>3.5411645373630187</v>
      </c>
    </row>
    <row r="430" spans="1:4" ht="12.75" x14ac:dyDescent="0.2">
      <c r="A430" s="130" t="s">
        <v>2045</v>
      </c>
      <c r="B430" s="131"/>
      <c r="C430" s="129">
        <v>3.3938341133712377</v>
      </c>
      <c r="D430" s="129">
        <v>2.759498155416928</v>
      </c>
    </row>
    <row r="431" spans="1:4" ht="12.75" x14ac:dyDescent="0.2">
      <c r="A431" s="130" t="s">
        <v>2046</v>
      </c>
      <c r="B431" s="131"/>
      <c r="C431" s="129">
        <v>-0.44789033251569194</v>
      </c>
      <c r="D431" s="129">
        <v>8.714756387170626E-3</v>
      </c>
    </row>
    <row r="432" spans="1:4" ht="12.75" x14ac:dyDescent="0.2">
      <c r="A432" s="130" t="s">
        <v>2047</v>
      </c>
      <c r="B432" s="131"/>
      <c r="C432" s="129">
        <v>0.23247249603289355</v>
      </c>
      <c r="D432" s="129">
        <v>-0.15353916898403652</v>
      </c>
    </row>
    <row r="433" spans="1:4" ht="12.75" x14ac:dyDescent="0.2">
      <c r="A433" s="130" t="s">
        <v>2048</v>
      </c>
      <c r="B433" s="131"/>
      <c r="C433" s="129">
        <v>2.2256532636631907</v>
      </c>
      <c r="D433" s="129">
        <v>1.8261623491283012</v>
      </c>
    </row>
    <row r="434" spans="1:4" ht="12.75" x14ac:dyDescent="0.2">
      <c r="A434" s="130" t="s">
        <v>2049</v>
      </c>
      <c r="B434" s="131"/>
      <c r="C434" s="129">
        <v>-0.20982558051962838</v>
      </c>
      <c r="D434" s="129">
        <v>-0.74359284186913843</v>
      </c>
    </row>
    <row r="435" spans="1:4" ht="12.75" x14ac:dyDescent="0.2">
      <c r="A435" s="130" t="s">
        <v>2050</v>
      </c>
      <c r="B435" s="131"/>
      <c r="C435" s="129">
        <v>1.7591255763122886</v>
      </c>
      <c r="D435" s="129">
        <v>4.7682966919281338</v>
      </c>
    </row>
    <row r="436" spans="1:4" ht="12.75" x14ac:dyDescent="0.2">
      <c r="A436" s="130" t="s">
        <v>2051</v>
      </c>
      <c r="B436" s="131"/>
      <c r="C436" s="129">
        <v>-2.2413097557356307</v>
      </c>
      <c r="D436" s="129">
        <v>-5.9709019400400916E-3</v>
      </c>
    </row>
    <row r="437" spans="1:4" ht="12.75" x14ac:dyDescent="0.2">
      <c r="A437" s="130" t="s">
        <v>2052</v>
      </c>
      <c r="B437" s="131"/>
      <c r="C437" s="129">
        <v>0.28161475890079302</v>
      </c>
      <c r="D437" s="129">
        <v>-0.15471964507229474</v>
      </c>
    </row>
    <row r="438" spans="1:4" ht="12.75" x14ac:dyDescent="0.2">
      <c r="A438" s="130" t="s">
        <v>2053</v>
      </c>
      <c r="B438" s="131"/>
      <c r="C438" s="129">
        <v>1.9814323382376566</v>
      </c>
      <c r="D438" s="129">
        <v>-0.41275498679128114</v>
      </c>
    </row>
    <row r="439" spans="1:4" ht="12.75" x14ac:dyDescent="0.2">
      <c r="A439" s="130" t="s">
        <v>2054</v>
      </c>
      <c r="B439" s="131"/>
      <c r="C439" s="129">
        <v>1.8532918135186907</v>
      </c>
      <c r="D439" s="129">
        <v>0.28154879266666327</v>
      </c>
    </row>
    <row r="440" spans="1:4" ht="12.75" x14ac:dyDescent="0.2">
      <c r="A440" s="130" t="s">
        <v>2055</v>
      </c>
      <c r="B440" s="131"/>
      <c r="C440" s="129">
        <v>2.7634482184834748</v>
      </c>
      <c r="D440" s="129">
        <v>1.0006874995248434</v>
      </c>
    </row>
    <row r="441" spans="1:4" ht="12.75" x14ac:dyDescent="0.2">
      <c r="A441" s="130" t="s">
        <v>2056</v>
      </c>
      <c r="B441" s="131"/>
      <c r="C441" s="129">
        <v>0.2402100944861626</v>
      </c>
      <c r="D441" s="129">
        <v>22.085709679320349</v>
      </c>
    </row>
    <row r="442" spans="1:4" ht="12.75" x14ac:dyDescent="0.2">
      <c r="A442" s="130" t="s">
        <v>2057</v>
      </c>
      <c r="B442" s="131"/>
      <c r="C442" s="129">
        <v>3.0605096414902224</v>
      </c>
      <c r="D442" s="129">
        <v>4.9579952355795349</v>
      </c>
    </row>
    <row r="443" spans="1:4" ht="12.75" x14ac:dyDescent="0.2">
      <c r="A443" s="130" t="s">
        <v>2058</v>
      </c>
      <c r="B443" s="131"/>
      <c r="C443" s="129">
        <v>0.515801011751857</v>
      </c>
      <c r="D443" s="129">
        <v>2.9102695304039976</v>
      </c>
    </row>
    <row r="444" spans="1:4" ht="12.75" x14ac:dyDescent="0.2">
      <c r="A444" s="130" t="s">
        <v>2059</v>
      </c>
      <c r="B444" s="131"/>
      <c r="C444" s="129">
        <v>1.1921239389151053</v>
      </c>
      <c r="D444" s="129">
        <v>24.140540045106249</v>
      </c>
    </row>
    <row r="445" spans="1:4" ht="12.75" x14ac:dyDescent="0.2">
      <c r="A445" s="130" t="s">
        <v>2060</v>
      </c>
      <c r="B445" s="131"/>
      <c r="C445" s="129">
        <v>0.55922377761477116</v>
      </c>
      <c r="D445" s="129">
        <v>6.4531696567365531</v>
      </c>
    </row>
    <row r="446" spans="1:4" ht="12.75" x14ac:dyDescent="0.2">
      <c r="A446" s="130" t="s">
        <v>2061</v>
      </c>
      <c r="B446" s="131"/>
      <c r="C446" s="129">
        <v>0.53472214555205899</v>
      </c>
      <c r="D446" s="129">
        <v>6.4542696949606313</v>
      </c>
    </row>
    <row r="447" spans="1:4" ht="12.75" x14ac:dyDescent="0.2">
      <c r="A447" s="130" t="s">
        <v>2062</v>
      </c>
      <c r="B447" s="131"/>
      <c r="C447" s="129">
        <v>1.7615766196585074</v>
      </c>
      <c r="D447" s="129">
        <v>0.74995637211888144</v>
      </c>
    </row>
    <row r="448" spans="1:4" ht="12.75" x14ac:dyDescent="0.2">
      <c r="A448" s="130" t="s">
        <v>2063</v>
      </c>
      <c r="B448" s="131"/>
      <c r="C448" s="129">
        <v>-7.9504914732305046E-2</v>
      </c>
      <c r="D448" s="129">
        <v>-2.5162064773570822</v>
      </c>
    </row>
    <row r="449" spans="1:4" ht="12.75" x14ac:dyDescent="0.2">
      <c r="A449" s="130" t="s">
        <v>2064</v>
      </c>
      <c r="B449" s="131"/>
      <c r="C449" s="129">
        <v>5.2938141325162453</v>
      </c>
      <c r="D449" s="129">
        <v>-6.7242706612386516E-3</v>
      </c>
    </row>
    <row r="450" spans="1:4" ht="12.75" x14ac:dyDescent="0.2">
      <c r="A450" s="130" t="s">
        <v>2065</v>
      </c>
      <c r="B450" s="131"/>
      <c r="C450" s="129">
        <v>11.578188679326894</v>
      </c>
      <c r="D450" s="129">
        <v>-0.71090279994051886</v>
      </c>
    </row>
    <row r="451" spans="1:4" ht="12.75" x14ac:dyDescent="0.2">
      <c r="A451" s="130" t="s">
        <v>2066</v>
      </c>
      <c r="B451" s="131"/>
      <c r="C451" s="129">
        <v>4.8945688066501427</v>
      </c>
      <c r="D451" s="129">
        <v>-0.73087288649786497</v>
      </c>
    </row>
    <row r="452" spans="1:4" ht="12.75" x14ac:dyDescent="0.2">
      <c r="A452" s="130" t="s">
        <v>2067</v>
      </c>
      <c r="B452" s="131"/>
      <c r="C452" s="129">
        <v>0.80169278765423824</v>
      </c>
      <c r="D452" s="129">
        <v>1.5633750363500787</v>
      </c>
    </row>
    <row r="453" spans="1:4" ht="12.75" x14ac:dyDescent="0.2">
      <c r="A453" s="130" t="s">
        <v>2068</v>
      </c>
      <c r="B453" s="131"/>
      <c r="C453" s="129">
        <v>4.0100949167983284</v>
      </c>
      <c r="D453" s="129">
        <v>1.1839137739517058</v>
      </c>
    </row>
    <row r="454" spans="1:4" ht="12.75" x14ac:dyDescent="0.2">
      <c r="A454" s="130" t="s">
        <v>2069</v>
      </c>
      <c r="B454" s="131"/>
      <c r="C454" s="129">
        <v>2.1106330845880197</v>
      </c>
      <c r="D454" s="129">
        <v>3.4827104624997567</v>
      </c>
    </row>
    <row r="455" spans="1:4" ht="12.75" x14ac:dyDescent="0.2">
      <c r="A455" s="130" t="s">
        <v>2070</v>
      </c>
      <c r="B455" s="131"/>
      <c r="C455" s="129">
        <v>2.0412045833924717</v>
      </c>
      <c r="D455" s="129">
        <v>4.9957621249924475</v>
      </c>
    </row>
    <row r="456" spans="1:4" ht="12.75" x14ac:dyDescent="0.2">
      <c r="A456" s="130" t="s">
        <v>2071</v>
      </c>
      <c r="B456" s="131"/>
      <c r="C456" s="129">
        <v>0.74829631089032766</v>
      </c>
      <c r="D456" s="129">
        <v>-0.13797024185972118</v>
      </c>
    </row>
    <row r="457" spans="1:4" ht="12.75" x14ac:dyDescent="0.2">
      <c r="A457" s="130" t="s">
        <v>2072</v>
      </c>
      <c r="B457" s="131"/>
      <c r="C457" s="129">
        <v>3.8802059527000039</v>
      </c>
      <c r="D457" s="129">
        <v>5.1755507255310009</v>
      </c>
    </row>
    <row r="458" spans="1:4" ht="12.75" x14ac:dyDescent="0.2">
      <c r="A458" s="130" t="s">
        <v>2073</v>
      </c>
      <c r="B458" s="131"/>
      <c r="C458" s="129">
        <v>0.23247788389684726</v>
      </c>
      <c r="D458" s="129">
        <v>-0.15337025484529376</v>
      </c>
    </row>
    <row r="459" spans="1:4" ht="12.75" x14ac:dyDescent="0.2">
      <c r="A459" s="130" t="s">
        <v>2074</v>
      </c>
      <c r="B459" s="131"/>
      <c r="C459" s="129">
        <v>0.41119852820853559</v>
      </c>
      <c r="D459" s="129">
        <v>-2.2660011735931729E-3</v>
      </c>
    </row>
    <row r="460" spans="1:4" ht="12.75" x14ac:dyDescent="0.2">
      <c r="A460" s="130" t="s">
        <v>2075</v>
      </c>
      <c r="B460" s="131"/>
      <c r="C460" s="129">
        <v>0.55908663338745312</v>
      </c>
      <c r="D460" s="129">
        <v>-3.5553370338747697E-3</v>
      </c>
    </row>
    <row r="461" spans="1:4" ht="12.75" x14ac:dyDescent="0.2">
      <c r="A461" s="130" t="s">
        <v>2076</v>
      </c>
      <c r="B461" s="131"/>
      <c r="C461" s="129">
        <v>2.3999925292208384</v>
      </c>
      <c r="D461" s="129">
        <v>5.1269846191467554</v>
      </c>
    </row>
    <row r="462" spans="1:4" ht="12.75" x14ac:dyDescent="0.2">
      <c r="A462" s="130" t="s">
        <v>2077</v>
      </c>
      <c r="B462" s="131"/>
      <c r="C462" s="129">
        <v>2.395845011437963</v>
      </c>
      <c r="D462" s="129">
        <v>5.1259603734488088</v>
      </c>
    </row>
    <row r="463" spans="1:4" ht="12.75" x14ac:dyDescent="0.2">
      <c r="A463" s="130" t="s">
        <v>2078</v>
      </c>
      <c r="B463" s="131"/>
      <c r="C463" s="129">
        <v>2.4323596300101227</v>
      </c>
      <c r="D463" s="129">
        <v>2.5306539140849265</v>
      </c>
    </row>
    <row r="464" spans="1:4" ht="12.75" x14ac:dyDescent="0.2">
      <c r="A464" s="130" t="s">
        <v>2079</v>
      </c>
      <c r="B464" s="131"/>
      <c r="C464" s="129">
        <v>4.3727435808527328</v>
      </c>
      <c r="D464" s="129">
        <v>1.6518958181974002</v>
      </c>
    </row>
    <row r="465" spans="1:4" ht="12.75" x14ac:dyDescent="0.2">
      <c r="A465" s="130" t="s">
        <v>2080</v>
      </c>
      <c r="B465" s="131"/>
      <c r="C465" s="129">
        <v>1.3056239144078372</v>
      </c>
      <c r="D465" s="129">
        <v>0.27369412388529107</v>
      </c>
    </row>
    <row r="466" spans="1:4" ht="12.75" x14ac:dyDescent="0.2">
      <c r="A466" s="130" t="s">
        <v>2081</v>
      </c>
      <c r="B466" s="131"/>
      <c r="C466" s="129">
        <v>1.6150175372439592</v>
      </c>
      <c r="D466" s="129">
        <v>3.4547466111506773</v>
      </c>
    </row>
    <row r="467" spans="1:4" ht="12.75" x14ac:dyDescent="0.2">
      <c r="A467" s="130" t="s">
        <v>2082</v>
      </c>
      <c r="B467" s="131"/>
      <c r="C467" s="129">
        <v>4.4010948791801185</v>
      </c>
      <c r="D467" s="129">
        <v>0.96262637726191247</v>
      </c>
    </row>
    <row r="468" spans="1:4" ht="12.75" x14ac:dyDescent="0.2">
      <c r="A468" s="130" t="s">
        <v>2083</v>
      </c>
      <c r="B468" s="131"/>
      <c r="C468" s="129">
        <v>2.867517461104744</v>
      </c>
      <c r="D468" s="129">
        <v>1.6470894009739476</v>
      </c>
    </row>
    <row r="469" spans="1:4" ht="12.75" x14ac:dyDescent="0.2">
      <c r="A469" s="130" t="s">
        <v>2084</v>
      </c>
      <c r="B469" s="131"/>
      <c r="C469" s="129">
        <v>0.18571066396443833</v>
      </c>
      <c r="D469" s="129">
        <v>1.4073443550051166</v>
      </c>
    </row>
    <row r="470" spans="1:4" ht="12.75" x14ac:dyDescent="0.2">
      <c r="A470" s="130" t="s">
        <v>2085</v>
      </c>
      <c r="B470" s="131"/>
      <c r="C470" s="129">
        <v>3.0139962684879982</v>
      </c>
      <c r="D470" s="129">
        <v>1.2124250864543491</v>
      </c>
    </row>
    <row r="471" spans="1:4" ht="12.75" x14ac:dyDescent="0.2">
      <c r="A471" s="130" t="s">
        <v>2086</v>
      </c>
      <c r="B471" s="131"/>
      <c r="C471" s="129">
        <v>2.338698820442354</v>
      </c>
      <c r="D471" s="129">
        <v>0.96480938135370442</v>
      </c>
    </row>
    <row r="472" spans="1:4" ht="12.75" x14ac:dyDescent="0.2">
      <c r="A472" s="130" t="s">
        <v>2087</v>
      </c>
      <c r="B472" s="131"/>
      <c r="C472" s="129">
        <v>1.0114256271668018</v>
      </c>
      <c r="D472" s="129">
        <v>1.0078083969640175</v>
      </c>
    </row>
    <row r="473" spans="1:4" ht="12.75" x14ac:dyDescent="0.2">
      <c r="A473" s="130" t="s">
        <v>2088</v>
      </c>
      <c r="B473" s="131"/>
      <c r="C473" s="129">
        <v>2.7070925952994256</v>
      </c>
      <c r="D473" s="129">
        <v>11.197109880752716</v>
      </c>
    </row>
    <row r="474" spans="1:4" ht="12.75" x14ac:dyDescent="0.2">
      <c r="A474" s="130" t="s">
        <v>2089</v>
      </c>
      <c r="B474" s="131"/>
      <c r="C474" s="129">
        <v>0.71899197529658865</v>
      </c>
      <c r="D474" s="129">
        <v>1.5526323137437346</v>
      </c>
    </row>
    <row r="475" spans="1:4" ht="12.75" x14ac:dyDescent="0.2">
      <c r="A475" s="130" t="s">
        <v>2090</v>
      </c>
      <c r="B475" s="131"/>
      <c r="C475" s="129">
        <v>0.80039244231809037</v>
      </c>
      <c r="D475" s="129">
        <v>1.6582305971391587</v>
      </c>
    </row>
    <row r="476" spans="1:4" ht="12.75" x14ac:dyDescent="0.2">
      <c r="A476" s="130" t="s">
        <v>2091</v>
      </c>
      <c r="B476" s="131"/>
      <c r="C476" s="129">
        <v>2.4473440913294278</v>
      </c>
      <c r="D476" s="129">
        <v>0.99214937046764118</v>
      </c>
    </row>
    <row r="477" spans="1:4" ht="12.75" x14ac:dyDescent="0.2">
      <c r="A477" s="130" t="s">
        <v>2092</v>
      </c>
      <c r="B477" s="131"/>
      <c r="C477" s="129">
        <v>4.4254718315838337</v>
      </c>
      <c r="D477" s="129">
        <v>0.97931216744270078</v>
      </c>
    </row>
    <row r="478" spans="1:4" ht="12.75" x14ac:dyDescent="0.2">
      <c r="A478" s="130" t="s">
        <v>2093</v>
      </c>
      <c r="B478" s="131"/>
      <c r="C478" s="129">
        <v>1.3593729300286743</v>
      </c>
      <c r="D478" s="129">
        <v>0</v>
      </c>
    </row>
    <row r="479" spans="1:4" ht="12.75" x14ac:dyDescent="0.2">
      <c r="A479" s="130" t="s">
        <v>2094</v>
      </c>
      <c r="B479" s="131"/>
      <c r="C479" s="129">
        <v>-2.2316938829493305E-2</v>
      </c>
      <c r="D479" s="129">
        <v>0</v>
      </c>
    </row>
    <row r="480" spans="1:4" ht="12.75" x14ac:dyDescent="0.2">
      <c r="A480" s="130" t="s">
        <v>2095</v>
      </c>
      <c r="B480" s="131"/>
      <c r="C480" s="129">
        <v>-3.3715875583284545</v>
      </c>
      <c r="D480" s="129">
        <v>-5.5340975094669096E-3</v>
      </c>
    </row>
    <row r="481" spans="1:4" ht="12.75" x14ac:dyDescent="0.2">
      <c r="A481" s="130" t="s">
        <v>2096</v>
      </c>
      <c r="B481" s="131"/>
      <c r="C481" s="129">
        <v>-1.2026770177259973</v>
      </c>
      <c r="D481" s="129">
        <v>1.7357979626057007E-2</v>
      </c>
    </row>
    <row r="482" spans="1:4" ht="12.75" x14ac:dyDescent="0.2">
      <c r="A482" s="130" t="s">
        <v>2097</v>
      </c>
      <c r="B482" s="131"/>
      <c r="C482" s="129">
        <v>-1.8728494016280812</v>
      </c>
      <c r="D482" s="129">
        <v>3.3318232493096463E-2</v>
      </c>
    </row>
    <row r="483" spans="1:4" ht="12.75" x14ac:dyDescent="0.2">
      <c r="A483" s="130" t="s">
        <v>2098</v>
      </c>
      <c r="B483" s="131"/>
      <c r="C483" s="129">
        <v>12.461168426225978</v>
      </c>
      <c r="D483" s="129">
        <v>0.57758948561748502</v>
      </c>
    </row>
    <row r="484" spans="1:4" ht="12.75" x14ac:dyDescent="0.2">
      <c r="A484" s="130" t="s">
        <v>2099</v>
      </c>
      <c r="B484" s="131"/>
      <c r="C484" s="129">
        <v>0.18570890767838272</v>
      </c>
      <c r="D484" s="129">
        <v>1.407313228736875</v>
      </c>
    </row>
    <row r="485" spans="1:4" ht="12.75" x14ac:dyDescent="0.2">
      <c r="A485" s="130" t="s">
        <v>2100</v>
      </c>
      <c r="B485" s="131"/>
      <c r="C485" s="129">
        <v>0.30514971135137869</v>
      </c>
      <c r="D485" s="129">
        <v>3.6633909935582993</v>
      </c>
    </row>
    <row r="486" spans="1:4" ht="12.75" x14ac:dyDescent="0.2">
      <c r="A486" s="130" t="s">
        <v>2101</v>
      </c>
      <c r="B486" s="131"/>
      <c r="C486" s="129">
        <v>0.86200503203233414</v>
      </c>
      <c r="D486" s="129">
        <v>0.96585620660108773</v>
      </c>
    </row>
    <row r="487" spans="1:4" ht="12.75" x14ac:dyDescent="0.2">
      <c r="A487" s="130" t="s">
        <v>2102</v>
      </c>
      <c r="B487" s="131"/>
      <c r="C487" s="129">
        <v>0.86208965043967634</v>
      </c>
      <c r="D487" s="129">
        <v>0.96658004570997924</v>
      </c>
    </row>
    <row r="488" spans="1:4" ht="12.75" x14ac:dyDescent="0.2">
      <c r="A488" s="130" t="s">
        <v>2103</v>
      </c>
      <c r="B488" s="131"/>
      <c r="C488" s="129">
        <v>2.2489593905630731</v>
      </c>
      <c r="D488" s="129">
        <v>3.4904943474794323</v>
      </c>
    </row>
    <row r="489" spans="1:4" ht="12.75" x14ac:dyDescent="0.2">
      <c r="A489" s="130" t="s">
        <v>2104</v>
      </c>
      <c r="B489" s="131"/>
      <c r="C489" s="129">
        <v>1.2302832603913869</v>
      </c>
      <c r="D489" s="129">
        <v>5.5810097322658847E-3</v>
      </c>
    </row>
    <row r="490" spans="1:4" ht="12.75" x14ac:dyDescent="0.2">
      <c r="A490" s="130" t="s">
        <v>2105</v>
      </c>
      <c r="B490" s="131"/>
      <c r="C490" s="129">
        <v>4.9970341837667318</v>
      </c>
      <c r="D490" s="129">
        <v>-0.73072655880952742</v>
      </c>
    </row>
    <row r="491" spans="1:4" ht="12.75" x14ac:dyDescent="0.2">
      <c r="A491" s="130" t="s">
        <v>2106</v>
      </c>
      <c r="B491" s="131"/>
      <c r="C491" s="129">
        <v>2.4265885875886792</v>
      </c>
      <c r="D491" s="129">
        <v>2.650836397855675</v>
      </c>
    </row>
    <row r="492" spans="1:4" ht="12.75" x14ac:dyDescent="0.2">
      <c r="A492" s="130" t="s">
        <v>2107</v>
      </c>
      <c r="B492" s="131"/>
      <c r="C492" s="129">
        <v>3.2254099186848331</v>
      </c>
      <c r="D492" s="129">
        <v>0.29135612752590517</v>
      </c>
    </row>
    <row r="493" spans="1:4" ht="12.75" x14ac:dyDescent="0.2">
      <c r="A493" s="130" t="s">
        <v>2108</v>
      </c>
      <c r="B493" s="131"/>
      <c r="C493" s="129">
        <v>1.2903610143221744</v>
      </c>
      <c r="D493" s="129">
        <v>-0.32592327929575171</v>
      </c>
    </row>
    <row r="494" spans="1:4" ht="12.75" x14ac:dyDescent="0.2">
      <c r="A494" s="130" t="s">
        <v>2109</v>
      </c>
      <c r="B494" s="131"/>
      <c r="C494" s="129">
        <v>4.6231005526627911</v>
      </c>
      <c r="D494" s="129">
        <v>-0.14681307414830555</v>
      </c>
    </row>
    <row r="495" spans="1:4" ht="12.75" x14ac:dyDescent="0.2">
      <c r="A495" s="130" t="s">
        <v>2110</v>
      </c>
      <c r="B495" s="131"/>
      <c r="C495" s="129">
        <v>4.0575135179107011</v>
      </c>
      <c r="D495" s="129">
        <v>5.0540463806212559</v>
      </c>
    </row>
    <row r="496" spans="1:4" ht="12.75" x14ac:dyDescent="0.2">
      <c r="A496" s="130" t="s">
        <v>2111</v>
      </c>
      <c r="B496" s="131"/>
      <c r="C496" s="129">
        <v>3.4117031000125513</v>
      </c>
      <c r="D496" s="129">
        <v>1.1763645563479019</v>
      </c>
    </row>
    <row r="497" spans="1:4" ht="12.75" x14ac:dyDescent="0.2">
      <c r="A497" s="130" t="s">
        <v>2112</v>
      </c>
      <c r="B497" s="131"/>
      <c r="C497" s="129">
        <v>2.5272947447376484</v>
      </c>
      <c r="D497" s="129">
        <v>1.7813038905269014</v>
      </c>
    </row>
    <row r="498" spans="1:4" ht="12.75" x14ac:dyDescent="0.2">
      <c r="A498" s="130" t="s">
        <v>2113</v>
      </c>
      <c r="B498" s="131"/>
      <c r="C498" s="129">
        <v>1.6152109414614209</v>
      </c>
      <c r="D498" s="129">
        <v>3.4550662181839611</v>
      </c>
    </row>
    <row r="499" spans="1:4" ht="12.75" x14ac:dyDescent="0.2">
      <c r="A499" s="130" t="s">
        <v>2114</v>
      </c>
      <c r="B499" s="131"/>
      <c r="C499" s="129">
        <v>3.4701419548150563</v>
      </c>
      <c r="D499" s="129">
        <v>4.0043085240284126</v>
      </c>
    </row>
    <row r="500" spans="1:4" ht="12.75" x14ac:dyDescent="0.2">
      <c r="A500" s="130" t="s">
        <v>2115</v>
      </c>
      <c r="B500" s="131"/>
      <c r="C500" s="129">
        <v>2.6616925533013358</v>
      </c>
      <c r="D500" s="129">
        <v>-2.3106672202397256</v>
      </c>
    </row>
    <row r="501" spans="1:4" ht="12.75" x14ac:dyDescent="0.2">
      <c r="A501" s="130" t="s">
        <v>2116</v>
      </c>
      <c r="B501" s="131"/>
      <c r="C501" s="129">
        <v>0.71565718653398136</v>
      </c>
      <c r="D501" s="129">
        <v>2.9005790550817476</v>
      </c>
    </row>
    <row r="502" spans="1:4" ht="12.75" x14ac:dyDescent="0.2">
      <c r="A502" s="130" t="s">
        <v>2117</v>
      </c>
      <c r="B502" s="131"/>
      <c r="C502" s="129">
        <v>0.57564893250155214</v>
      </c>
      <c r="D502" s="129">
        <v>-1.834446714338545</v>
      </c>
    </row>
    <row r="503" spans="1:4" ht="12.75" x14ac:dyDescent="0.2">
      <c r="A503" s="130" t="s">
        <v>2118</v>
      </c>
      <c r="B503" s="131"/>
      <c r="C503" s="129">
        <v>1.6397752936646453</v>
      </c>
      <c r="D503" s="129">
        <v>-0.67473968961937048</v>
      </c>
    </row>
    <row r="504" spans="1:4" ht="12.75" x14ac:dyDescent="0.2">
      <c r="A504" s="130" t="s">
        <v>2119</v>
      </c>
      <c r="B504" s="131"/>
      <c r="C504" s="129">
        <v>0.6240043368403565</v>
      </c>
      <c r="D504" s="129">
        <v>-1.8259919560504065</v>
      </c>
    </row>
    <row r="505" spans="1:4" ht="12.75" x14ac:dyDescent="0.2">
      <c r="A505" s="130" t="s">
        <v>2120</v>
      </c>
      <c r="B505" s="131"/>
      <c r="C505" s="129">
        <v>0.63522402455020255</v>
      </c>
      <c r="D505" s="129">
        <v>-0.13915210528389441</v>
      </c>
    </row>
    <row r="506" spans="1:4" ht="12.75" x14ac:dyDescent="0.2">
      <c r="A506" s="130" t="s">
        <v>2121</v>
      </c>
      <c r="B506" s="131"/>
      <c r="C506" s="129">
        <v>0.6672802061851002</v>
      </c>
      <c r="D506" s="129">
        <v>-0.14053622737528362</v>
      </c>
    </row>
    <row r="507" spans="1:4" ht="12.75" x14ac:dyDescent="0.2">
      <c r="A507" s="130" t="s">
        <v>2122</v>
      </c>
      <c r="B507" s="131"/>
      <c r="C507" s="129">
        <v>0.68380915176817381</v>
      </c>
      <c r="D507" s="129">
        <v>-0.13834760453121286</v>
      </c>
    </row>
    <row r="508" spans="1:4" ht="12.75" x14ac:dyDescent="0.2">
      <c r="A508" s="130" t="s">
        <v>2123</v>
      </c>
      <c r="B508" s="131"/>
      <c r="C508" s="129">
        <v>2.8872615908451689</v>
      </c>
      <c r="D508" s="129">
        <v>-0.14473948310822971</v>
      </c>
    </row>
    <row r="509" spans="1:4" ht="12.75" x14ac:dyDescent="0.2">
      <c r="A509" s="130" t="s">
        <v>2124</v>
      </c>
      <c r="B509" s="131"/>
      <c r="C509" s="129">
        <v>1.6095135952901696</v>
      </c>
      <c r="D509" s="129">
        <v>2.4305791555513938</v>
      </c>
    </row>
    <row r="510" spans="1:4" ht="12.75" x14ac:dyDescent="0.2">
      <c r="A510" s="130" t="s">
        <v>2125</v>
      </c>
      <c r="B510" s="131"/>
      <c r="C510" s="129">
        <v>1.0617792863053499</v>
      </c>
      <c r="D510" s="129">
        <v>4.9725418101886794</v>
      </c>
    </row>
    <row r="511" spans="1:4" ht="12.75" x14ac:dyDescent="0.2">
      <c r="A511" s="130" t="s">
        <v>2126</v>
      </c>
      <c r="B511" s="131"/>
      <c r="C511" s="129">
        <v>0.66985859023827321</v>
      </c>
      <c r="D511" s="129">
        <v>4.9231908064996937</v>
      </c>
    </row>
    <row r="512" spans="1:4" ht="12.75" x14ac:dyDescent="0.2">
      <c r="A512" s="130" t="s">
        <v>2127</v>
      </c>
      <c r="B512" s="131"/>
      <c r="C512" s="129">
        <v>3.5973448960906333</v>
      </c>
      <c r="D512" s="129">
        <v>6.6182504119681864</v>
      </c>
    </row>
    <row r="513" spans="1:4" ht="12.75" x14ac:dyDescent="0.2">
      <c r="A513" s="130" t="s">
        <v>2128</v>
      </c>
      <c r="B513" s="131"/>
      <c r="C513" s="129">
        <v>9.0655483038391743E-2</v>
      </c>
      <c r="D513" s="129">
        <v>0.95872011894028353</v>
      </c>
    </row>
    <row r="514" spans="1:4" ht="12.75" x14ac:dyDescent="0.2">
      <c r="A514" s="130" t="s">
        <v>2129</v>
      </c>
      <c r="B514" s="131"/>
      <c r="C514" s="129">
        <v>1.9220647475085462</v>
      </c>
      <c r="D514" s="129">
        <v>5.3388881573720406</v>
      </c>
    </row>
    <row r="515" spans="1:4" ht="12.75" x14ac:dyDescent="0.2">
      <c r="A515" s="130" t="s">
        <v>2130</v>
      </c>
      <c r="B515" s="131"/>
      <c r="C515" s="129">
        <v>2.874759787875341</v>
      </c>
      <c r="D515" s="129">
        <v>4.9742388174125844</v>
      </c>
    </row>
    <row r="516" spans="1:4" ht="12.75" x14ac:dyDescent="0.2">
      <c r="A516" s="130" t="s">
        <v>2131</v>
      </c>
      <c r="B516" s="131"/>
      <c r="C516" s="129">
        <v>3.5859182575867128</v>
      </c>
      <c r="D516" s="129">
        <v>6.5894692056291824</v>
      </c>
    </row>
    <row r="517" spans="1:4" ht="12.75" x14ac:dyDescent="0.2">
      <c r="A517" s="130" t="s">
        <v>2132</v>
      </c>
      <c r="B517" s="131"/>
      <c r="C517" s="129">
        <v>2.8649382493358395</v>
      </c>
      <c r="D517" s="129">
        <v>11.262847917854517</v>
      </c>
    </row>
    <row r="518" spans="1:4" ht="12.75" x14ac:dyDescent="0.2">
      <c r="A518" s="130" t="s">
        <v>2133</v>
      </c>
      <c r="B518" s="131"/>
      <c r="C518" s="129">
        <v>2.0615506653807967</v>
      </c>
      <c r="D518" s="129">
        <v>10.790453324994143</v>
      </c>
    </row>
    <row r="519" spans="1:4" ht="12.75" x14ac:dyDescent="0.2">
      <c r="A519" s="130" t="s">
        <v>2134</v>
      </c>
      <c r="B519" s="131"/>
      <c r="C519" s="129">
        <v>1.8921098972978232</v>
      </c>
      <c r="D519" s="129">
        <v>0.75264748549952265</v>
      </c>
    </row>
    <row r="520" spans="1:4" ht="12.75" x14ac:dyDescent="0.2">
      <c r="A520" s="130" t="s">
        <v>2135</v>
      </c>
      <c r="B520" s="131"/>
      <c r="C520" s="129">
        <v>1.4826698779198411</v>
      </c>
      <c r="D520" s="129">
        <v>10.966851559723311</v>
      </c>
    </row>
    <row r="521" spans="1:4" ht="12.75" x14ac:dyDescent="0.2">
      <c r="A521" s="130" t="s">
        <v>2136</v>
      </c>
      <c r="B521" s="131"/>
      <c r="C521" s="129">
        <v>2.026817547414288</v>
      </c>
      <c r="D521" s="129">
        <v>0.27807350351719484</v>
      </c>
    </row>
    <row r="522" spans="1:4" ht="12.75" x14ac:dyDescent="0.2">
      <c r="A522" s="130" t="s">
        <v>2137</v>
      </c>
      <c r="B522" s="131"/>
      <c r="C522" s="129">
        <v>3.1580022801100411</v>
      </c>
      <c r="D522" s="129">
        <v>3.8701001329620794</v>
      </c>
    </row>
    <row r="523" spans="1:4" ht="12.75" x14ac:dyDescent="0.2">
      <c r="A523" s="130" t="s">
        <v>2138</v>
      </c>
      <c r="B523" s="131"/>
      <c r="C523" s="129">
        <v>0.70293512162431249</v>
      </c>
      <c r="D523" s="129">
        <v>3.6755968825840029</v>
      </c>
    </row>
    <row r="524" spans="1:4" ht="12.75" x14ac:dyDescent="0.2">
      <c r="A524" s="130" t="s">
        <v>2139</v>
      </c>
      <c r="B524" s="131"/>
      <c r="C524" s="129">
        <v>5.4861359214810221</v>
      </c>
      <c r="D524" s="129">
        <v>1.6493919916150528</v>
      </c>
    </row>
    <row r="525" spans="1:4" ht="12.75" x14ac:dyDescent="0.2">
      <c r="A525" s="130" t="s">
        <v>2140</v>
      </c>
      <c r="B525" s="131"/>
      <c r="C525" s="129">
        <v>0.40560499215116314</v>
      </c>
      <c r="D525" s="129">
        <v>0</v>
      </c>
    </row>
    <row r="526" spans="1:4" ht="12.75" x14ac:dyDescent="0.2">
      <c r="A526" s="130" t="s">
        <v>2141</v>
      </c>
      <c r="B526" s="131"/>
      <c r="C526" s="129">
        <v>2.9875269944082246</v>
      </c>
      <c r="D526" s="129">
        <v>1.1461624901590732</v>
      </c>
    </row>
    <row r="527" spans="1:4" ht="12.75" x14ac:dyDescent="0.2">
      <c r="A527" s="130" t="s">
        <v>2142</v>
      </c>
      <c r="B527" s="131"/>
      <c r="C527" s="129">
        <v>0.83106771488700637</v>
      </c>
      <c r="D527" s="129">
        <v>0</v>
      </c>
    </row>
    <row r="528" spans="1:4" ht="12.75" x14ac:dyDescent="0.2">
      <c r="A528" s="130" t="s">
        <v>2143</v>
      </c>
      <c r="B528" s="131"/>
      <c r="C528" s="129">
        <v>3.1945536065527689</v>
      </c>
      <c r="D528" s="129">
        <v>0.96237543870918818</v>
      </c>
    </row>
    <row r="529" spans="1:4" ht="12.75" x14ac:dyDescent="0.2">
      <c r="A529" s="130" t="s">
        <v>2144</v>
      </c>
      <c r="B529" s="131"/>
      <c r="C529" s="129">
        <v>2.6017582204468788</v>
      </c>
      <c r="D529" s="129">
        <v>0.94678912256961456</v>
      </c>
    </row>
    <row r="530" spans="1:4" ht="12.75" x14ac:dyDescent="0.2">
      <c r="A530" s="130" t="s">
        <v>2145</v>
      </c>
      <c r="B530" s="131"/>
      <c r="C530" s="129">
        <v>1.0229992080471479</v>
      </c>
      <c r="D530" s="129">
        <v>1.0058304240221878</v>
      </c>
    </row>
    <row r="531" spans="1:4" ht="12.75" x14ac:dyDescent="0.2">
      <c r="A531" s="130" t="s">
        <v>2146</v>
      </c>
      <c r="B531" s="131"/>
      <c r="C531" s="129">
        <v>0.54968328722231963</v>
      </c>
      <c r="D531" s="129">
        <v>3.6927892345462801</v>
      </c>
    </row>
    <row r="532" spans="1:4" ht="12.75" x14ac:dyDescent="0.2">
      <c r="A532" s="130" t="s">
        <v>2147</v>
      </c>
      <c r="B532" s="131"/>
      <c r="C532" s="129">
        <v>0.39658615128949659</v>
      </c>
      <c r="D532" s="129">
        <v>2.4069894907268066</v>
      </c>
    </row>
    <row r="533" spans="1:4" ht="12.75" x14ac:dyDescent="0.2">
      <c r="A533" s="130" t="s">
        <v>2148</v>
      </c>
      <c r="B533" s="131"/>
      <c r="C533" s="129">
        <v>2.1876658034132417</v>
      </c>
      <c r="D533" s="129">
        <v>-0.15324095071727628</v>
      </c>
    </row>
    <row r="534" spans="1:4" ht="12.75" x14ac:dyDescent="0.2">
      <c r="A534" s="130" t="s">
        <v>2149</v>
      </c>
      <c r="B534" s="131"/>
      <c r="C534" s="129">
        <v>0.47900476826160165</v>
      </c>
      <c r="D534" s="129">
        <v>1.4016123923173922</v>
      </c>
    </row>
    <row r="535" spans="1:4" ht="12.75" x14ac:dyDescent="0.2">
      <c r="A535" s="130" t="s">
        <v>2150</v>
      </c>
      <c r="B535" s="131"/>
      <c r="C535" s="129">
        <v>0.52404136767655474</v>
      </c>
      <c r="D535" s="129">
        <v>0.18993462977877185</v>
      </c>
    </row>
    <row r="536" spans="1:4" ht="12.75" x14ac:dyDescent="0.2">
      <c r="A536" s="130" t="s">
        <v>2151</v>
      </c>
      <c r="B536" s="131"/>
      <c r="C536" s="129">
        <v>3.4844492113812406</v>
      </c>
      <c r="D536" s="129">
        <v>1.6350949939251642</v>
      </c>
    </row>
    <row r="537" spans="1:4" ht="12.75" x14ac:dyDescent="0.2">
      <c r="A537" s="130" t="s">
        <v>2152</v>
      </c>
      <c r="B537" s="131"/>
      <c r="C537" s="129">
        <v>0.40820657894131795</v>
      </c>
      <c r="D537" s="129">
        <v>0</v>
      </c>
    </row>
    <row r="538" spans="1:4" ht="12.75" x14ac:dyDescent="0.2">
      <c r="A538" s="130" t="s">
        <v>2153</v>
      </c>
      <c r="B538" s="131"/>
      <c r="C538" s="129">
        <v>6.0191424017640793</v>
      </c>
      <c r="D538" s="129">
        <v>-1.6667930852267837E-2</v>
      </c>
    </row>
    <row r="539" spans="1:4" ht="12.75" x14ac:dyDescent="0.2">
      <c r="A539" s="130" t="s">
        <v>2154</v>
      </c>
      <c r="B539" s="131"/>
      <c r="C539" s="129">
        <v>0.46403570625681168</v>
      </c>
      <c r="D539" s="129">
        <v>6.3758247662837881</v>
      </c>
    </row>
    <row r="540" spans="1:4" ht="12.75" x14ac:dyDescent="0.2">
      <c r="A540" s="130" t="s">
        <v>2155</v>
      </c>
      <c r="B540" s="131"/>
      <c r="C540" s="129">
        <v>0.54714303805085795</v>
      </c>
      <c r="D540" s="129">
        <v>6.420485403175717</v>
      </c>
    </row>
    <row r="541" spans="1:4" ht="12.75" x14ac:dyDescent="0.2">
      <c r="A541" s="130" t="s">
        <v>2156</v>
      </c>
      <c r="B541" s="131"/>
      <c r="C541" s="129">
        <v>9.0637166380528711E-2</v>
      </c>
      <c r="D541" s="129">
        <v>0.95748877634943375</v>
      </c>
    </row>
    <row r="542" spans="1:4" ht="12.75" x14ac:dyDescent="0.2">
      <c r="A542" s="130" t="s">
        <v>2157</v>
      </c>
      <c r="B542" s="131"/>
      <c r="C542" s="129">
        <v>0.39078271492495453</v>
      </c>
      <c r="D542" s="129">
        <v>6.3514006533808525</v>
      </c>
    </row>
    <row r="543" spans="1:4" ht="12.75" x14ac:dyDescent="0.2">
      <c r="A543" s="130" t="s">
        <v>2158</v>
      </c>
      <c r="B543" s="131"/>
      <c r="C543" s="129">
        <v>1.4623612535625903</v>
      </c>
      <c r="D543" s="129">
        <v>6.5201528410996632</v>
      </c>
    </row>
    <row r="544" spans="1:4" ht="12.75" x14ac:dyDescent="0.2">
      <c r="A544" s="130" t="s">
        <v>2159</v>
      </c>
      <c r="B544" s="131"/>
      <c r="C544" s="129">
        <v>0.32901718805070745</v>
      </c>
      <c r="D544" s="129">
        <v>0</v>
      </c>
    </row>
    <row r="545" spans="1:4" ht="12.75" x14ac:dyDescent="0.2">
      <c r="A545" s="130" t="s">
        <v>2160</v>
      </c>
      <c r="B545" s="131"/>
      <c r="C545" s="129">
        <v>2.6665003024453142</v>
      </c>
      <c r="D545" s="129">
        <v>0.95246664721375418</v>
      </c>
    </row>
    <row r="546" spans="1:4" ht="12.75" x14ac:dyDescent="0.2">
      <c r="A546" s="130" t="s">
        <v>2161</v>
      </c>
      <c r="B546" s="131"/>
      <c r="C546" s="129">
        <v>1.7568198365791314</v>
      </c>
      <c r="D546" s="129">
        <v>0.29353715244506734</v>
      </c>
    </row>
    <row r="547" spans="1:4" ht="12.75" x14ac:dyDescent="0.2">
      <c r="A547" s="130" t="s">
        <v>2162</v>
      </c>
      <c r="B547" s="131"/>
      <c r="C547" s="129">
        <v>2.3392853192467191</v>
      </c>
      <c r="D547" s="129">
        <v>1.0742742832105001</v>
      </c>
    </row>
    <row r="548" spans="1:4" ht="12.75" x14ac:dyDescent="0.2">
      <c r="A548" s="130" t="s">
        <v>2163</v>
      </c>
      <c r="B548" s="131"/>
      <c r="C548" s="129">
        <v>0.32844855878277546</v>
      </c>
      <c r="D548" s="129">
        <v>-2.7115001368552272E-5</v>
      </c>
    </row>
    <row r="549" spans="1:4" ht="12.75" x14ac:dyDescent="0.2">
      <c r="A549" s="130" t="s">
        <v>2164</v>
      </c>
      <c r="B549" s="131"/>
      <c r="C549" s="129">
        <v>0.42571168588189529</v>
      </c>
      <c r="D549" s="129">
        <v>1.3854087942057562</v>
      </c>
    </row>
    <row r="550" spans="1:4" ht="12.75" x14ac:dyDescent="0.2">
      <c r="A550" s="130" t="s">
        <v>2165</v>
      </c>
      <c r="B550" s="131"/>
      <c r="C550" s="129">
        <v>3.7042363943560837</v>
      </c>
      <c r="D550" s="129">
        <v>3.7472243975800001</v>
      </c>
    </row>
    <row r="551" spans="1:4" ht="12.75" x14ac:dyDescent="0.2">
      <c r="A551" s="130" t="s">
        <v>2166</v>
      </c>
      <c r="B551" s="131"/>
      <c r="C551" s="129">
        <v>0.61603904770274187</v>
      </c>
      <c r="D551" s="129">
        <v>-1.8106881987089332</v>
      </c>
    </row>
    <row r="552" spans="1:4" ht="12.75" x14ac:dyDescent="0.2">
      <c r="A552" s="130" t="s">
        <v>2167</v>
      </c>
      <c r="B552" s="131"/>
      <c r="C552" s="129">
        <v>0.70539084282832043</v>
      </c>
      <c r="D552" s="129">
        <v>2.9189670214930779</v>
      </c>
    </row>
    <row r="553" spans="1:4" ht="12.75" x14ac:dyDescent="0.2">
      <c r="A553" s="130" t="s">
        <v>2168</v>
      </c>
      <c r="B553" s="131"/>
      <c r="C553" s="129">
        <v>1.7601565684908207</v>
      </c>
      <c r="D553" s="129">
        <v>5.0090605993798549</v>
      </c>
    </row>
    <row r="554" spans="1:4" ht="12.75" x14ac:dyDescent="0.2">
      <c r="A554" s="130" t="s">
        <v>2169</v>
      </c>
      <c r="B554" s="131"/>
      <c r="C554" s="129">
        <v>0.74135583726618304</v>
      </c>
      <c r="D554" s="129">
        <v>-5.1371432510253154E-3</v>
      </c>
    </row>
    <row r="555" spans="1:4" ht="12.75" x14ac:dyDescent="0.2">
      <c r="A555" s="130" t="s">
        <v>2170</v>
      </c>
      <c r="B555" s="131"/>
      <c r="C555" s="129">
        <v>0.34725759657651778</v>
      </c>
      <c r="D555" s="129">
        <v>5.1344067236946405</v>
      </c>
    </row>
    <row r="556" spans="1:4" ht="12.75" x14ac:dyDescent="0.2">
      <c r="A556" s="130" t="s">
        <v>2171</v>
      </c>
      <c r="B556" s="131"/>
      <c r="C556" s="129">
        <v>0.15131850359768942</v>
      </c>
      <c r="D556" s="129">
        <v>1.4783307096198381</v>
      </c>
    </row>
    <row r="557" spans="1:4" ht="12.75" x14ac:dyDescent="0.2">
      <c r="A557" s="130" t="s">
        <v>2172</v>
      </c>
      <c r="B557" s="131"/>
      <c r="C557" s="129">
        <v>2.5952019414140635</v>
      </c>
      <c r="D557" s="129">
        <v>11.18005692589702</v>
      </c>
    </row>
    <row r="558" spans="1:4" ht="12.75" x14ac:dyDescent="0.2">
      <c r="A558" s="130" t="s">
        <v>2173</v>
      </c>
      <c r="B558" s="131"/>
      <c r="C558" s="129">
        <v>-0.13677376439234717</v>
      </c>
      <c r="D558" s="129">
        <v>-9.0629491423550538E-3</v>
      </c>
    </row>
    <row r="559" spans="1:4" ht="12.75" x14ac:dyDescent="0.2">
      <c r="A559" s="130" t="s">
        <v>2174</v>
      </c>
      <c r="B559" s="131"/>
      <c r="C559" s="129">
        <v>-5.3226482365836693E-2</v>
      </c>
      <c r="D559" s="129">
        <v>-0.79147497080959039</v>
      </c>
    </row>
    <row r="560" spans="1:4" ht="12.75" x14ac:dyDescent="0.2">
      <c r="A560" s="130" t="s">
        <v>2175</v>
      </c>
      <c r="B560" s="131"/>
      <c r="C560" s="129">
        <v>9.0640575829758485E-2</v>
      </c>
      <c r="D560" s="129">
        <v>0.95821962390759141</v>
      </c>
    </row>
    <row r="561" spans="1:4" ht="12.75" x14ac:dyDescent="0.2">
      <c r="A561" s="130" t="s">
        <v>2176</v>
      </c>
      <c r="B561" s="131"/>
      <c r="C561" s="129">
        <v>1.8254297472564907</v>
      </c>
      <c r="D561" s="129">
        <v>-2.3790828873375682</v>
      </c>
    </row>
    <row r="562" spans="1:4" ht="12.75" x14ac:dyDescent="0.2">
      <c r="A562" s="130" t="s">
        <v>2177</v>
      </c>
      <c r="B562" s="131"/>
      <c r="C562" s="129">
        <v>0.7413092678909361</v>
      </c>
      <c r="D562" s="129">
        <v>-5.1372226771336828E-3</v>
      </c>
    </row>
    <row r="563" spans="1:4" ht="12.75" x14ac:dyDescent="0.2">
      <c r="A563" s="130" t="s">
        <v>2178</v>
      </c>
      <c r="B563" s="131"/>
      <c r="C563" s="129">
        <v>1.543944140948972</v>
      </c>
      <c r="D563" s="129">
        <v>0.30463140973468472</v>
      </c>
    </row>
    <row r="564" spans="1:4" ht="12.75" x14ac:dyDescent="0.2">
      <c r="A564" s="130" t="s">
        <v>2179</v>
      </c>
      <c r="B564" s="131"/>
      <c r="C564" s="129">
        <v>0</v>
      </c>
      <c r="D564" s="129">
        <v>0</v>
      </c>
    </row>
    <row r="565" spans="1:4" ht="12.75" x14ac:dyDescent="0.2">
      <c r="A565" s="130" t="s">
        <v>2180</v>
      </c>
      <c r="B565" s="131"/>
      <c r="C565" s="129">
        <v>2.1877091260702075</v>
      </c>
      <c r="D565" s="129">
        <v>-0.15324095071727628</v>
      </c>
    </row>
    <row r="566" spans="1:4" ht="12.75" x14ac:dyDescent="0.2">
      <c r="A566" s="130" t="s">
        <v>2181</v>
      </c>
      <c r="B566" s="131"/>
      <c r="C566" s="129">
        <v>1.8480222651310965</v>
      </c>
      <c r="D566" s="129">
        <v>4.7877748258713595</v>
      </c>
    </row>
    <row r="567" spans="1:4" ht="12.75" x14ac:dyDescent="0.2">
      <c r="A567" s="130" t="s">
        <v>2182</v>
      </c>
      <c r="B567" s="131"/>
      <c r="C567" s="129">
        <v>0.18570890767838272</v>
      </c>
      <c r="D567" s="129">
        <v>1.407313228736875</v>
      </c>
    </row>
    <row r="568" spans="1:4" ht="12.75" x14ac:dyDescent="0.2">
      <c r="A568" s="130" t="s">
        <v>2183</v>
      </c>
      <c r="B568" s="131"/>
      <c r="C568" s="129">
        <v>0.5873453281170784</v>
      </c>
      <c r="D568" s="129">
        <v>-1.8426645537420998</v>
      </c>
    </row>
    <row r="569" spans="1:4" ht="12.75" x14ac:dyDescent="0.2">
      <c r="A569" s="130" t="s">
        <v>2184</v>
      </c>
      <c r="B569" s="131"/>
      <c r="C569" s="129">
        <v>0.57253203571427247</v>
      </c>
      <c r="D569" s="129">
        <v>-1.8105707778609523</v>
      </c>
    </row>
    <row r="570" spans="1:4" ht="12.75" x14ac:dyDescent="0.2">
      <c r="A570" s="130" t="s">
        <v>2185</v>
      </c>
      <c r="B570" s="131"/>
      <c r="C570" s="129">
        <v>4.5834781848386941</v>
      </c>
      <c r="D570" s="129">
        <v>0.2460694182282484</v>
      </c>
    </row>
    <row r="571" spans="1:4" ht="12.75" x14ac:dyDescent="0.2">
      <c r="A571" s="130" t="s">
        <v>2186</v>
      </c>
      <c r="B571" s="131"/>
      <c r="C571" s="129">
        <v>3.8616176367909354</v>
      </c>
      <c r="D571" s="129">
        <v>0.28316303946247101</v>
      </c>
    </row>
    <row r="572" spans="1:4" ht="12.75" x14ac:dyDescent="0.2">
      <c r="A572" s="130" t="s">
        <v>2187</v>
      </c>
      <c r="B572" s="131"/>
      <c r="C572" s="129">
        <v>2.0300368578971519</v>
      </c>
      <c r="D572" s="129">
        <v>3.7292167407347243</v>
      </c>
    </row>
    <row r="573" spans="1:4" ht="12.75" x14ac:dyDescent="0.2">
      <c r="A573" s="130" t="s">
        <v>2188</v>
      </c>
      <c r="B573" s="131"/>
      <c r="C573" s="129">
        <v>1.9368560992738526</v>
      </c>
      <c r="D573" s="129">
        <v>24.548894125904624</v>
      </c>
    </row>
    <row r="574" spans="1:4" ht="12.75" x14ac:dyDescent="0.2">
      <c r="A574" s="130" t="s">
        <v>2189</v>
      </c>
      <c r="B574" s="131"/>
      <c r="C574" s="129">
        <v>2.2630819965430704</v>
      </c>
      <c r="D574" s="129">
        <v>4.8644743126949379</v>
      </c>
    </row>
    <row r="575" spans="1:4" ht="12.75" x14ac:dyDescent="0.2">
      <c r="A575" s="130" t="s">
        <v>2190</v>
      </c>
      <c r="B575" s="131"/>
      <c r="C575" s="129">
        <v>2.0753339205322185</v>
      </c>
      <c r="D575" s="129">
        <v>-0.14985624873806427</v>
      </c>
    </row>
    <row r="576" spans="1:4" ht="12.75" x14ac:dyDescent="0.2">
      <c r="A576" s="130" t="s">
        <v>2191</v>
      </c>
      <c r="B576" s="131"/>
      <c r="C576" s="129">
        <v>0.93555231330627309</v>
      </c>
      <c r="D576" s="129">
        <v>6.4390182606727597</v>
      </c>
    </row>
    <row r="577" spans="1:4" ht="12.75" x14ac:dyDescent="0.2">
      <c r="A577" s="130" t="s">
        <v>2192</v>
      </c>
      <c r="B577" s="131"/>
      <c r="C577" s="129">
        <v>2.0753339205322185</v>
      </c>
      <c r="D577" s="129">
        <v>-0.14985624873806427</v>
      </c>
    </row>
    <row r="578" spans="1:4" ht="12.75" x14ac:dyDescent="0.2">
      <c r="A578" s="130" t="s">
        <v>2193</v>
      </c>
      <c r="B578" s="131"/>
      <c r="C578" s="129">
        <v>0.74125086789138517</v>
      </c>
      <c r="D578" s="129">
        <v>-5.1371411185893306E-3</v>
      </c>
    </row>
    <row r="579" spans="1:4" ht="12.75" x14ac:dyDescent="0.2">
      <c r="A579" s="130" t="s">
        <v>2194</v>
      </c>
      <c r="B579" s="131"/>
      <c r="C579" s="129">
        <v>0.61472025358629689</v>
      </c>
      <c r="D579" s="129">
        <v>0.29186839682627891</v>
      </c>
    </row>
    <row r="580" spans="1:4" ht="12.75" x14ac:dyDescent="0.2">
      <c r="A580" s="130" t="s">
        <v>2195</v>
      </c>
      <c r="B580" s="131"/>
      <c r="C580" s="129">
        <v>4.3785687254687983E-2</v>
      </c>
      <c r="D580" s="129">
        <v>3.6584522408494471</v>
      </c>
    </row>
    <row r="581" spans="1:4" ht="12.75" x14ac:dyDescent="0.2">
      <c r="A581" s="130" t="s">
        <v>2196</v>
      </c>
      <c r="B581" s="131"/>
      <c r="C581" s="129">
        <v>1.1226737313343356</v>
      </c>
      <c r="D581" s="129">
        <v>5.1930511452535351</v>
      </c>
    </row>
    <row r="582" spans="1:4" ht="12.75" x14ac:dyDescent="0.2">
      <c r="A582" s="130" t="s">
        <v>2197</v>
      </c>
      <c r="B582" s="131"/>
      <c r="C582" s="129">
        <v>0.48317621716785142</v>
      </c>
      <c r="D582" s="129">
        <v>1.4090650243290412</v>
      </c>
    </row>
    <row r="583" spans="1:4" ht="12.75" x14ac:dyDescent="0.2">
      <c r="A583" s="130" t="s">
        <v>2198</v>
      </c>
      <c r="B583" s="131"/>
      <c r="C583" s="129">
        <v>0.32625370379029262</v>
      </c>
      <c r="D583" s="129">
        <v>0</v>
      </c>
    </row>
    <row r="584" spans="1:4" ht="12.75" x14ac:dyDescent="0.2">
      <c r="A584" s="130" t="s">
        <v>2199</v>
      </c>
      <c r="B584" s="131"/>
      <c r="C584" s="129">
        <v>0.39655721787434173</v>
      </c>
      <c r="D584" s="129">
        <v>0</v>
      </c>
    </row>
    <row r="585" spans="1:4" ht="12.75" x14ac:dyDescent="0.2">
      <c r="A585" s="130" t="s">
        <v>2200</v>
      </c>
      <c r="B585" s="131"/>
      <c r="C585" s="129">
        <v>0.41826615060986849</v>
      </c>
      <c r="D585" s="129">
        <v>3.5760539544373388E-2</v>
      </c>
    </row>
    <row r="586" spans="1:4" ht="12.75" x14ac:dyDescent="0.2">
      <c r="A586" s="130" t="s">
        <v>2201</v>
      </c>
      <c r="B586" s="131"/>
      <c r="C586" s="129">
        <v>0.20624385421005281</v>
      </c>
      <c r="D586" s="129">
        <v>0.21675092230195034</v>
      </c>
    </row>
    <row r="587" spans="1:4" ht="12.75" x14ac:dyDescent="0.2">
      <c r="A587" s="130" t="s">
        <v>2202</v>
      </c>
      <c r="B587" s="131"/>
      <c r="C587" s="129">
        <v>0</v>
      </c>
      <c r="D587" s="129">
        <v>0</v>
      </c>
    </row>
    <row r="588" spans="1:4" ht="12.75" x14ac:dyDescent="0.2">
      <c r="A588" s="130" t="s">
        <v>2203</v>
      </c>
      <c r="B588" s="131"/>
      <c r="C588" s="129">
        <v>1.8806461590228665</v>
      </c>
      <c r="D588" s="129">
        <v>-0.24034571246305977</v>
      </c>
    </row>
    <row r="589" spans="1:4" ht="12.75" x14ac:dyDescent="0.2">
      <c r="A589" s="130" t="s">
        <v>2204</v>
      </c>
      <c r="B589" s="131"/>
      <c r="C589" s="129">
        <v>1.8806461590228665</v>
      </c>
      <c r="D589" s="129">
        <v>-0.24034571246305977</v>
      </c>
    </row>
    <row r="590" spans="1:4" ht="27.75" customHeight="1" x14ac:dyDescent="0.2">
      <c r="A590" s="7"/>
      <c r="B590" s="8"/>
      <c r="C590" s="129"/>
      <c r="D590" s="8"/>
    </row>
    <row r="591" spans="1:4" ht="27.75" customHeight="1" x14ac:dyDescent="0.2">
      <c r="A591" s="7"/>
      <c r="B591" s="8"/>
      <c r="C591" s="129"/>
      <c r="D591" s="8"/>
    </row>
    <row r="592" spans="1:4" ht="27.75" customHeight="1" x14ac:dyDescent="0.2">
      <c r="A592" s="7"/>
      <c r="B592" s="8"/>
      <c r="C592" s="129"/>
      <c r="D592" s="8"/>
    </row>
    <row r="593" spans="1:4" ht="27.75" customHeight="1" x14ac:dyDescent="0.2">
      <c r="A593" s="7"/>
      <c r="B593" s="8"/>
      <c r="C593" s="129"/>
      <c r="D593" s="8"/>
    </row>
    <row r="594" spans="1:4" ht="27.75" customHeight="1" x14ac:dyDescent="0.2">
      <c r="A594" s="7"/>
      <c r="B594" s="8"/>
      <c r="C594" s="129"/>
      <c r="D594" s="8"/>
    </row>
    <row r="595" spans="1:4" ht="27.75" customHeight="1" x14ac:dyDescent="0.2">
      <c r="A595" s="7"/>
      <c r="B595" s="8"/>
      <c r="C595" s="129"/>
      <c r="D595" s="8"/>
    </row>
    <row r="596" spans="1:4" ht="27.75" customHeight="1" x14ac:dyDescent="0.2">
      <c r="A596" s="7"/>
      <c r="B596" s="8"/>
      <c r="C596" s="129"/>
      <c r="D596" s="8"/>
    </row>
    <row r="597" spans="1:4" ht="27.75" customHeight="1" x14ac:dyDescent="0.2">
      <c r="A597" s="7"/>
      <c r="B597" s="8"/>
      <c r="C597" s="129"/>
      <c r="D597" s="8"/>
    </row>
    <row r="598" spans="1:4" ht="27.75" customHeight="1" x14ac:dyDescent="0.2">
      <c r="A598" s="7"/>
      <c r="B598" s="8"/>
      <c r="C598" s="129"/>
      <c r="D598" s="8"/>
    </row>
    <row r="599" spans="1:4" ht="27.75" customHeight="1" x14ac:dyDescent="0.2">
      <c r="A599" s="7"/>
      <c r="B599" s="8"/>
      <c r="C599" s="129"/>
      <c r="D599" s="8"/>
    </row>
    <row r="600" spans="1:4" ht="27.75" customHeight="1" x14ac:dyDescent="0.2">
      <c r="A600" s="7"/>
      <c r="B600" s="8"/>
      <c r="C600" s="129"/>
      <c r="D600" s="8"/>
    </row>
    <row r="601" spans="1:4" ht="27.75" customHeight="1" x14ac:dyDescent="0.2">
      <c r="A601" s="7"/>
      <c r="B601" s="8"/>
      <c r="C601" s="129"/>
      <c r="D601" s="8"/>
    </row>
    <row r="602" spans="1:4" ht="27.75" customHeight="1" x14ac:dyDescent="0.2">
      <c r="A602" s="7"/>
      <c r="B602" s="8"/>
      <c r="C602" s="129"/>
      <c r="D602" s="8"/>
    </row>
    <row r="603" spans="1:4" ht="27.75" customHeight="1" x14ac:dyDescent="0.2">
      <c r="A603" s="7"/>
      <c r="B603" s="8"/>
      <c r="C603" s="129"/>
      <c r="D603" s="8"/>
    </row>
    <row r="604" spans="1:4" ht="27.75" customHeight="1" x14ac:dyDescent="0.2">
      <c r="A604" s="7"/>
      <c r="B604" s="8"/>
      <c r="C604" s="129"/>
      <c r="D604" s="8"/>
    </row>
    <row r="605" spans="1:4" ht="27.75" customHeight="1" x14ac:dyDescent="0.2">
      <c r="A605" s="7"/>
      <c r="B605" s="8"/>
      <c r="C605" s="129"/>
      <c r="D605" s="8"/>
    </row>
    <row r="606" spans="1:4" ht="27.75" customHeight="1" x14ac:dyDescent="0.2">
      <c r="A606" s="7"/>
      <c r="B606" s="8"/>
      <c r="C606" s="129"/>
      <c r="D606" s="8"/>
    </row>
    <row r="607" spans="1:4" ht="27.75" customHeight="1" x14ac:dyDescent="0.2">
      <c r="A607" s="7"/>
      <c r="B607" s="8"/>
      <c r="C607" s="129"/>
      <c r="D607" s="8"/>
    </row>
    <row r="608" spans="1:4" ht="27.75" customHeight="1" x14ac:dyDescent="0.2">
      <c r="A608" s="7"/>
      <c r="B608" s="8"/>
      <c r="C608" s="129"/>
      <c r="D608" s="8"/>
    </row>
    <row r="609" spans="1:4" ht="27.75" customHeight="1" x14ac:dyDescent="0.2">
      <c r="A609" s="7"/>
      <c r="B609" s="8"/>
      <c r="C609" s="129"/>
      <c r="D609" s="8"/>
    </row>
    <row r="610" spans="1:4" ht="27.75" customHeight="1" x14ac:dyDescent="0.2">
      <c r="A610" s="7"/>
      <c r="B610" s="8"/>
      <c r="C610" s="129"/>
      <c r="D610" s="8"/>
    </row>
    <row r="611" spans="1:4" ht="27.75" customHeight="1" x14ac:dyDescent="0.2">
      <c r="A611" s="7"/>
      <c r="B611" s="8"/>
      <c r="C611" s="129"/>
      <c r="D611" s="8"/>
    </row>
    <row r="612" spans="1:4" ht="27.75" customHeight="1" x14ac:dyDescent="0.2">
      <c r="A612" s="7"/>
      <c r="B612" s="8"/>
      <c r="C612" s="129"/>
      <c r="D612" s="8"/>
    </row>
    <row r="613" spans="1:4" ht="27.75" customHeight="1" x14ac:dyDescent="0.2">
      <c r="A613" s="7"/>
      <c r="B613" s="8"/>
      <c r="C613" s="129"/>
      <c r="D613" s="8"/>
    </row>
    <row r="614" spans="1:4" ht="27.75" customHeight="1" x14ac:dyDescent="0.2">
      <c r="A614" s="7"/>
      <c r="B614" s="8"/>
      <c r="C614" s="129"/>
      <c r="D614" s="8"/>
    </row>
    <row r="615" spans="1:4" ht="27.75" customHeight="1" x14ac:dyDescent="0.2">
      <c r="A615" s="7"/>
      <c r="B615" s="8"/>
      <c r="C615" s="129"/>
      <c r="D615" s="8"/>
    </row>
    <row r="616" spans="1:4" ht="27.75" customHeight="1" x14ac:dyDescent="0.2">
      <c r="A616" s="7"/>
      <c r="B616" s="8"/>
      <c r="C616" s="129"/>
      <c r="D616" s="8"/>
    </row>
    <row r="617" spans="1:4" ht="27.75" customHeight="1" x14ac:dyDescent="0.2">
      <c r="A617" s="7"/>
      <c r="B617" s="8"/>
      <c r="C617" s="129"/>
      <c r="D617" s="8"/>
    </row>
    <row r="618" spans="1:4" ht="27.75" customHeight="1" x14ac:dyDescent="0.2">
      <c r="A618" s="7"/>
      <c r="B618" s="8"/>
      <c r="C618" s="129"/>
      <c r="D618" s="8"/>
    </row>
    <row r="619" spans="1:4" ht="27.75" customHeight="1" x14ac:dyDescent="0.2">
      <c r="A619" s="7"/>
      <c r="B619" s="8"/>
      <c r="C619" s="129"/>
      <c r="D619" s="8"/>
    </row>
    <row r="620" spans="1:4" ht="27.75" customHeight="1" x14ac:dyDescent="0.2">
      <c r="A620" s="7"/>
      <c r="B620" s="8"/>
      <c r="C620" s="129"/>
      <c r="D620" s="8"/>
    </row>
    <row r="621" spans="1:4" ht="27.75" customHeight="1" x14ac:dyDescent="0.2">
      <c r="A621" s="7"/>
      <c r="B621" s="8"/>
      <c r="C621" s="129"/>
      <c r="D621" s="8"/>
    </row>
    <row r="622" spans="1:4" ht="27.75" customHeight="1" x14ac:dyDescent="0.2">
      <c r="A622" s="7"/>
      <c r="B622" s="8"/>
      <c r="C622" s="129"/>
      <c r="D622" s="8"/>
    </row>
    <row r="623" spans="1:4" ht="27.75" customHeight="1" x14ac:dyDescent="0.2">
      <c r="A623" s="7"/>
      <c r="B623" s="8"/>
      <c r="C623" s="129"/>
      <c r="D623" s="8"/>
    </row>
    <row r="624" spans="1:4" ht="27.75" customHeight="1" x14ac:dyDescent="0.2">
      <c r="A624" s="7"/>
      <c r="B624" s="8"/>
      <c r="C624" s="129"/>
      <c r="D624" s="8"/>
    </row>
    <row r="625" spans="1:4" ht="27.75" customHeight="1" x14ac:dyDescent="0.2">
      <c r="A625" s="7"/>
      <c r="B625" s="8"/>
      <c r="C625" s="129"/>
      <c r="D625" s="8"/>
    </row>
    <row r="626" spans="1:4" ht="27.75" customHeight="1" x14ac:dyDescent="0.2">
      <c r="A626" s="7"/>
      <c r="B626" s="8"/>
      <c r="C626" s="129"/>
      <c r="D626" s="8"/>
    </row>
    <row r="627" spans="1:4" ht="27.75" customHeight="1" x14ac:dyDescent="0.2">
      <c r="A627" s="7"/>
      <c r="B627" s="8"/>
      <c r="C627" s="129"/>
      <c r="D627" s="8"/>
    </row>
    <row r="628" spans="1:4" ht="27.75" customHeight="1" x14ac:dyDescent="0.2">
      <c r="A628" s="7"/>
      <c r="B628" s="8"/>
      <c r="C628" s="129"/>
      <c r="D628" s="8"/>
    </row>
    <row r="629" spans="1:4" ht="27.75" customHeight="1" x14ac:dyDescent="0.2">
      <c r="A629" s="7"/>
      <c r="B629" s="8"/>
      <c r="C629" s="129"/>
      <c r="D629" s="8"/>
    </row>
    <row r="630" spans="1:4" ht="27.75" customHeight="1" x14ac:dyDescent="0.2">
      <c r="A630" s="7"/>
      <c r="B630" s="8"/>
      <c r="C630" s="129"/>
      <c r="D630" s="8"/>
    </row>
    <row r="631" spans="1:4" ht="27.75" customHeight="1" x14ac:dyDescent="0.2">
      <c r="A631" s="7"/>
      <c r="B631" s="8"/>
      <c r="C631" s="129"/>
      <c r="D631" s="8"/>
    </row>
    <row r="632" spans="1:4" ht="27.75" customHeight="1" x14ac:dyDescent="0.2">
      <c r="A632" s="7"/>
      <c r="B632" s="8"/>
      <c r="C632" s="129"/>
      <c r="D632" s="8"/>
    </row>
    <row r="633" spans="1:4" ht="27.75" customHeight="1" x14ac:dyDescent="0.2">
      <c r="A633" s="7"/>
      <c r="B633" s="8"/>
      <c r="C633" s="129"/>
      <c r="D633" s="8"/>
    </row>
    <row r="634" spans="1:4" ht="27.75" customHeight="1" x14ac:dyDescent="0.2">
      <c r="A634" s="7"/>
      <c r="B634" s="8"/>
      <c r="C634" s="129"/>
      <c r="D634" s="8"/>
    </row>
    <row r="635" spans="1:4" ht="27.75" customHeight="1" x14ac:dyDescent="0.2">
      <c r="A635" s="7"/>
      <c r="B635" s="8"/>
      <c r="C635" s="129"/>
      <c r="D635" s="8"/>
    </row>
    <row r="636" spans="1:4" ht="27.75" customHeight="1" x14ac:dyDescent="0.2">
      <c r="A636" s="7"/>
      <c r="B636" s="8"/>
      <c r="C636" s="129"/>
      <c r="D636" s="8"/>
    </row>
    <row r="637" spans="1:4" ht="27.75" customHeight="1" x14ac:dyDescent="0.2">
      <c r="A637" s="7"/>
      <c r="B637" s="8"/>
      <c r="C637" s="129"/>
      <c r="D637" s="8"/>
    </row>
    <row r="638" spans="1:4" ht="27.75" customHeight="1" x14ac:dyDescent="0.2">
      <c r="A638" s="7"/>
      <c r="B638" s="8"/>
      <c r="C638" s="129"/>
      <c r="D638" s="8"/>
    </row>
    <row r="639" spans="1:4" ht="27.75" customHeight="1" x14ac:dyDescent="0.2">
      <c r="A639" s="7"/>
      <c r="B639" s="8"/>
      <c r="C639" s="129"/>
      <c r="D639" s="8"/>
    </row>
    <row r="640" spans="1:4" ht="27.75" customHeight="1" x14ac:dyDescent="0.2">
      <c r="A640" s="7"/>
      <c r="B640" s="8"/>
      <c r="C640" s="129"/>
      <c r="D640" s="8"/>
    </row>
    <row r="641" spans="1:4" ht="27.75" customHeight="1" x14ac:dyDescent="0.2">
      <c r="A641" s="7"/>
      <c r="B641" s="8"/>
      <c r="C641" s="129"/>
      <c r="D641" s="8"/>
    </row>
    <row r="642" spans="1:4" ht="27.75" customHeight="1" x14ac:dyDescent="0.2">
      <c r="A642" s="7"/>
      <c r="B642" s="8"/>
      <c r="C642" s="129"/>
      <c r="D642" s="8"/>
    </row>
    <row r="643" spans="1:4" ht="27.75" customHeight="1" x14ac:dyDescent="0.2">
      <c r="A643" s="7"/>
      <c r="B643" s="8"/>
      <c r="C643" s="129"/>
      <c r="D643" s="8"/>
    </row>
    <row r="644" spans="1:4" ht="27.75" customHeight="1" x14ac:dyDescent="0.2">
      <c r="A644" s="7"/>
      <c r="B644" s="8"/>
      <c r="C644" s="129"/>
      <c r="D644" s="8"/>
    </row>
    <row r="645" spans="1:4" ht="27.75" customHeight="1" x14ac:dyDescent="0.2">
      <c r="A645" s="7"/>
      <c r="B645" s="8"/>
      <c r="C645" s="129"/>
      <c r="D645" s="8"/>
    </row>
    <row r="646" spans="1:4" ht="27.75" customHeight="1" x14ac:dyDescent="0.2">
      <c r="A646" s="7"/>
      <c r="B646" s="8"/>
      <c r="C646" s="129"/>
      <c r="D646" s="8"/>
    </row>
    <row r="647" spans="1:4" ht="27.75" customHeight="1" x14ac:dyDescent="0.2">
      <c r="A647" s="7"/>
      <c r="B647" s="8"/>
      <c r="C647" s="129"/>
      <c r="D647" s="8"/>
    </row>
    <row r="648" spans="1:4" ht="27.75" customHeight="1" x14ac:dyDescent="0.2">
      <c r="A648" s="7"/>
      <c r="B648" s="8"/>
      <c r="C648" s="129"/>
      <c r="D648" s="8"/>
    </row>
    <row r="649" spans="1:4" ht="27.75" customHeight="1" x14ac:dyDescent="0.2">
      <c r="A649" s="7"/>
      <c r="B649" s="8"/>
      <c r="C649" s="129"/>
      <c r="D649" s="8"/>
    </row>
    <row r="650" spans="1:4" ht="27.75" customHeight="1" x14ac:dyDescent="0.2">
      <c r="A650" s="7"/>
      <c r="B650" s="8"/>
      <c r="C650" s="129"/>
      <c r="D650" s="8"/>
    </row>
    <row r="651" spans="1:4" ht="27.75" customHeight="1" x14ac:dyDescent="0.2">
      <c r="A651" s="7"/>
      <c r="B651" s="8"/>
      <c r="C651" s="129"/>
      <c r="D651" s="8"/>
    </row>
    <row r="652" spans="1:4" ht="27.75" customHeight="1" x14ac:dyDescent="0.2">
      <c r="A652" s="7"/>
      <c r="B652" s="8"/>
      <c r="C652" s="129"/>
      <c r="D652" s="8"/>
    </row>
    <row r="653" spans="1:4" ht="27.75" customHeight="1" x14ac:dyDescent="0.2">
      <c r="A653" s="7"/>
      <c r="B653" s="8"/>
      <c r="C653" s="129"/>
      <c r="D653" s="8"/>
    </row>
    <row r="654" spans="1:4" ht="27.75" customHeight="1" x14ac:dyDescent="0.2">
      <c r="A654" s="7"/>
      <c r="B654" s="8"/>
      <c r="C654" s="129"/>
      <c r="D654" s="8"/>
    </row>
    <row r="655" spans="1:4" ht="27.75" customHeight="1" x14ac:dyDescent="0.2">
      <c r="A655" s="7"/>
      <c r="B655" s="8"/>
      <c r="C655" s="129"/>
      <c r="D655" s="8"/>
    </row>
    <row r="656" spans="1:4" ht="27.75" customHeight="1" x14ac:dyDescent="0.2">
      <c r="A656" s="7"/>
      <c r="B656" s="8"/>
      <c r="C656" s="129"/>
      <c r="D656" s="8"/>
    </row>
    <row r="657" spans="1:4" ht="27.75" customHeight="1" x14ac:dyDescent="0.2">
      <c r="A657" s="7"/>
      <c r="B657" s="8"/>
      <c r="C657" s="129"/>
      <c r="D657" s="8"/>
    </row>
    <row r="658" spans="1:4" ht="27.75" customHeight="1" x14ac:dyDescent="0.2">
      <c r="A658" s="7"/>
      <c r="B658" s="8"/>
      <c r="C658" s="129"/>
      <c r="D658" s="8"/>
    </row>
    <row r="659" spans="1:4" ht="27.75" customHeight="1" x14ac:dyDescent="0.2">
      <c r="A659" s="7"/>
      <c r="B659" s="8"/>
      <c r="C659" s="129"/>
      <c r="D659" s="8"/>
    </row>
    <row r="660" spans="1:4" ht="27.75" customHeight="1" x14ac:dyDescent="0.2">
      <c r="A660" s="7"/>
      <c r="B660" s="8"/>
      <c r="C660" s="129"/>
      <c r="D660" s="8"/>
    </row>
    <row r="661" spans="1:4" ht="27.75" customHeight="1" x14ac:dyDescent="0.2">
      <c r="A661" s="7"/>
      <c r="B661" s="8"/>
      <c r="C661" s="129"/>
      <c r="D661" s="8"/>
    </row>
    <row r="662" spans="1:4" ht="27.75" customHeight="1" x14ac:dyDescent="0.2">
      <c r="A662" s="7"/>
      <c r="B662" s="8"/>
      <c r="C662" s="129"/>
      <c r="D662" s="8"/>
    </row>
    <row r="663" spans="1:4" ht="27.75" customHeight="1" x14ac:dyDescent="0.2">
      <c r="A663" s="7"/>
      <c r="B663" s="8"/>
      <c r="C663" s="129"/>
      <c r="D663" s="8"/>
    </row>
    <row r="664" spans="1:4" ht="27.75" customHeight="1" x14ac:dyDescent="0.2">
      <c r="A664" s="7"/>
      <c r="B664" s="8"/>
      <c r="C664" s="129"/>
      <c r="D664" s="8"/>
    </row>
    <row r="665" spans="1:4" ht="27.75" customHeight="1" x14ac:dyDescent="0.2">
      <c r="A665" s="7"/>
      <c r="B665" s="8"/>
      <c r="C665" s="129"/>
      <c r="D665" s="8"/>
    </row>
    <row r="666" spans="1:4" ht="27.75" customHeight="1" x14ac:dyDescent="0.2">
      <c r="A666" s="7"/>
      <c r="B666" s="8"/>
      <c r="C666" s="129"/>
      <c r="D666" s="8"/>
    </row>
    <row r="667" spans="1:4" ht="27.75" customHeight="1" x14ac:dyDescent="0.2">
      <c r="A667" s="7"/>
      <c r="B667" s="8"/>
      <c r="C667" s="129"/>
      <c r="D667" s="8"/>
    </row>
    <row r="668" spans="1:4" ht="27.75" customHeight="1" x14ac:dyDescent="0.2">
      <c r="A668" s="7"/>
      <c r="B668" s="8"/>
      <c r="C668" s="129"/>
      <c r="D668" s="8"/>
    </row>
    <row r="669" spans="1:4" ht="27.75" customHeight="1" x14ac:dyDescent="0.2">
      <c r="A669" s="7"/>
      <c r="B669" s="8"/>
      <c r="C669" s="129"/>
      <c r="D669" s="8"/>
    </row>
    <row r="670" spans="1:4" ht="27.75" customHeight="1" x14ac:dyDescent="0.2">
      <c r="A670" s="7"/>
      <c r="B670" s="8"/>
      <c r="C670" s="129"/>
      <c r="D670" s="8"/>
    </row>
    <row r="671" spans="1:4" ht="27.75" customHeight="1" x14ac:dyDescent="0.2">
      <c r="A671" s="7"/>
      <c r="B671" s="8"/>
      <c r="C671" s="129"/>
      <c r="D671" s="8"/>
    </row>
    <row r="672" spans="1:4" ht="27.75" customHeight="1" x14ac:dyDescent="0.2">
      <c r="A672" s="7"/>
      <c r="B672" s="8"/>
      <c r="C672" s="129"/>
      <c r="D672" s="8"/>
    </row>
    <row r="673" spans="1:4" ht="27.75" customHeight="1" x14ac:dyDescent="0.2">
      <c r="A673" s="7"/>
      <c r="B673" s="8"/>
      <c r="C673" s="129"/>
      <c r="D673" s="8"/>
    </row>
    <row r="674" spans="1:4" ht="27.75" customHeight="1" x14ac:dyDescent="0.2">
      <c r="A674" s="7"/>
      <c r="B674" s="8"/>
      <c r="C674" s="129"/>
      <c r="D674" s="8"/>
    </row>
    <row r="675" spans="1:4" ht="27.75" customHeight="1" x14ac:dyDescent="0.2">
      <c r="A675" s="7"/>
      <c r="B675" s="8"/>
      <c r="C675" s="129"/>
      <c r="D675" s="8"/>
    </row>
    <row r="676" spans="1:4" ht="27.75" customHeight="1" x14ac:dyDescent="0.2">
      <c r="A676" s="7"/>
      <c r="B676" s="8"/>
      <c r="C676" s="129"/>
      <c r="D676" s="8"/>
    </row>
    <row r="677" spans="1:4" ht="27.75" customHeight="1" x14ac:dyDescent="0.2">
      <c r="A677" s="7"/>
      <c r="B677" s="8"/>
      <c r="C677" s="129"/>
      <c r="D677" s="8"/>
    </row>
    <row r="678" spans="1:4" ht="27.75" customHeight="1" x14ac:dyDescent="0.2">
      <c r="A678" s="7"/>
      <c r="B678" s="8"/>
      <c r="C678" s="129"/>
      <c r="D678" s="8"/>
    </row>
    <row r="679" spans="1:4" ht="27.75" customHeight="1" x14ac:dyDescent="0.2">
      <c r="A679" s="7"/>
      <c r="B679" s="8"/>
      <c r="C679" s="129"/>
      <c r="D679" s="8"/>
    </row>
    <row r="680" spans="1:4" ht="27.75" customHeight="1" x14ac:dyDescent="0.2">
      <c r="A680" s="7"/>
      <c r="B680" s="8"/>
      <c r="C680" s="129"/>
      <c r="D680" s="8"/>
    </row>
    <row r="681" spans="1:4" ht="27.75" customHeight="1" x14ac:dyDescent="0.2">
      <c r="A681" s="7"/>
      <c r="B681" s="8"/>
      <c r="C681" s="129"/>
      <c r="D681" s="8"/>
    </row>
    <row r="682" spans="1:4" ht="27.75" customHeight="1" x14ac:dyDescent="0.2">
      <c r="A682" s="7"/>
      <c r="B682" s="8"/>
      <c r="C682" s="129"/>
      <c r="D682" s="8"/>
    </row>
    <row r="683" spans="1:4" ht="27.75" customHeight="1" x14ac:dyDescent="0.2">
      <c r="A683" s="7"/>
      <c r="B683" s="8"/>
      <c r="C683" s="129"/>
      <c r="D683" s="8"/>
    </row>
    <row r="684" spans="1:4" ht="27.75" customHeight="1" x14ac:dyDescent="0.2">
      <c r="A684" s="7"/>
      <c r="B684" s="8"/>
      <c r="C684" s="129"/>
      <c r="D684" s="8"/>
    </row>
    <row r="685" spans="1:4" ht="27.75" customHeight="1" x14ac:dyDescent="0.2">
      <c r="A685" s="7"/>
      <c r="B685" s="8"/>
      <c r="C685" s="129"/>
      <c r="D685" s="8"/>
    </row>
    <row r="686" spans="1:4" ht="27.75" customHeight="1" x14ac:dyDescent="0.2">
      <c r="A686" s="7"/>
      <c r="B686" s="8"/>
      <c r="C686" s="129"/>
      <c r="D686" s="8"/>
    </row>
    <row r="687" spans="1:4" ht="27.75" customHeight="1" x14ac:dyDescent="0.2">
      <c r="A687" s="7"/>
      <c r="B687" s="8"/>
      <c r="C687" s="129"/>
      <c r="D687" s="8"/>
    </row>
    <row r="688" spans="1:4" ht="27.75" customHeight="1" x14ac:dyDescent="0.2">
      <c r="A688" s="7"/>
      <c r="B688" s="8"/>
      <c r="C688" s="129"/>
      <c r="D688" s="8"/>
    </row>
    <row r="689" spans="1:4" ht="27.75" customHeight="1" x14ac:dyDescent="0.2">
      <c r="A689" s="7"/>
      <c r="B689" s="8"/>
      <c r="C689" s="129"/>
      <c r="D689" s="8"/>
    </row>
    <row r="690" spans="1:4" ht="27.75" customHeight="1" x14ac:dyDescent="0.2">
      <c r="A690" s="7"/>
      <c r="B690" s="8"/>
      <c r="C690" s="129"/>
      <c r="D690" s="8"/>
    </row>
    <row r="691" spans="1:4" ht="27.75" customHeight="1" x14ac:dyDescent="0.2">
      <c r="A691" s="7"/>
      <c r="B691" s="8"/>
      <c r="C691" s="129"/>
      <c r="D691" s="8"/>
    </row>
    <row r="692" spans="1:4" ht="27.75" customHeight="1" x14ac:dyDescent="0.2">
      <c r="A692" s="7"/>
      <c r="B692" s="8"/>
      <c r="C692" s="129"/>
      <c r="D692" s="8"/>
    </row>
    <row r="693" spans="1:4" ht="27.75" customHeight="1" x14ac:dyDescent="0.2">
      <c r="A693" s="7"/>
      <c r="B693" s="8"/>
      <c r="C693" s="129"/>
      <c r="D693" s="8"/>
    </row>
    <row r="694" spans="1:4" ht="27.75" customHeight="1" x14ac:dyDescent="0.2">
      <c r="A694" s="7"/>
      <c r="B694" s="8"/>
      <c r="C694" s="129"/>
      <c r="D694" s="8"/>
    </row>
    <row r="695" spans="1:4" ht="27.75" customHeight="1" x14ac:dyDescent="0.2">
      <c r="A695" s="7"/>
      <c r="B695" s="8"/>
      <c r="C695" s="129"/>
      <c r="D695" s="8"/>
    </row>
    <row r="696" spans="1:4" ht="27.75" customHeight="1" x14ac:dyDescent="0.2">
      <c r="A696" s="7"/>
      <c r="B696" s="8"/>
      <c r="C696" s="129"/>
      <c r="D696" s="8"/>
    </row>
    <row r="697" spans="1:4" ht="27.75" customHeight="1" x14ac:dyDescent="0.2">
      <c r="A697" s="7"/>
      <c r="B697" s="8"/>
      <c r="C697" s="129"/>
      <c r="D697" s="8"/>
    </row>
    <row r="698" spans="1:4" ht="27.75" customHeight="1" x14ac:dyDescent="0.2">
      <c r="A698" s="7"/>
      <c r="B698" s="8"/>
      <c r="C698" s="129"/>
      <c r="D698" s="8"/>
    </row>
    <row r="699" spans="1:4" ht="27.75" customHeight="1" x14ac:dyDescent="0.2">
      <c r="A699" s="7"/>
      <c r="B699" s="8"/>
      <c r="C699" s="129"/>
      <c r="D699" s="8"/>
    </row>
    <row r="700" spans="1:4" ht="27.75" customHeight="1" x14ac:dyDescent="0.2">
      <c r="A700" s="7"/>
      <c r="B700" s="8"/>
      <c r="C700" s="129"/>
      <c r="D700" s="8"/>
    </row>
    <row r="701" spans="1:4" ht="27.75" customHeight="1" x14ac:dyDescent="0.2">
      <c r="A701" s="7"/>
      <c r="B701" s="8"/>
      <c r="C701" s="129"/>
      <c r="D701" s="8"/>
    </row>
    <row r="702" spans="1:4" ht="27.75" customHeight="1" x14ac:dyDescent="0.2">
      <c r="C702" s="6"/>
    </row>
    <row r="703" spans="1:4" ht="27.75" customHeight="1" x14ac:dyDescent="0.2">
      <c r="C703" s="6"/>
    </row>
    <row r="704" spans="1:4" ht="27.75" customHeight="1" x14ac:dyDescent="0.2">
      <c r="C704" s="6"/>
    </row>
    <row r="705" spans="3:3" ht="27.75" customHeight="1" x14ac:dyDescent="0.2">
      <c r="C705" s="6"/>
    </row>
    <row r="706" spans="3:3" ht="27.75" customHeight="1" x14ac:dyDescent="0.2">
      <c r="C706" s="6"/>
    </row>
    <row r="707" spans="3:3" ht="27.75" customHeight="1" x14ac:dyDescent="0.2">
      <c r="C707" s="6"/>
    </row>
    <row r="708" spans="3:3" ht="27.75" customHeight="1" x14ac:dyDescent="0.2">
      <c r="C708" s="6"/>
    </row>
    <row r="709" spans="3:3" ht="27.75" customHeight="1" x14ac:dyDescent="0.2">
      <c r="C709" s="6"/>
    </row>
    <row r="710" spans="3:3" ht="27.75" customHeight="1" x14ac:dyDescent="0.2">
      <c r="C710" s="6"/>
    </row>
    <row r="711" spans="3:3" ht="27.75" customHeight="1" x14ac:dyDescent="0.2">
      <c r="C711" s="6"/>
    </row>
    <row r="712" spans="3:3" ht="27.75" customHeight="1" x14ac:dyDescent="0.2">
      <c r="C712" s="6"/>
    </row>
    <row r="713" spans="3:3" ht="27.75" customHeight="1" x14ac:dyDescent="0.2">
      <c r="C713" s="6"/>
    </row>
    <row r="714" spans="3:3" ht="27.75" customHeight="1" x14ac:dyDescent="0.2">
      <c r="C714" s="6"/>
    </row>
    <row r="715" spans="3:3" ht="27.75" customHeight="1" x14ac:dyDescent="0.2">
      <c r="C715" s="6"/>
    </row>
    <row r="716" spans="3:3" ht="27.75" customHeight="1" x14ac:dyDescent="0.2">
      <c r="C716" s="6"/>
    </row>
    <row r="717" spans="3:3" ht="27.75" customHeight="1" x14ac:dyDescent="0.2">
      <c r="C717" s="6"/>
    </row>
    <row r="718" spans="3:3" ht="27.75" customHeight="1" x14ac:dyDescent="0.2">
      <c r="C718" s="6"/>
    </row>
    <row r="719" spans="3:3" ht="27.75" customHeight="1" x14ac:dyDescent="0.2">
      <c r="C719" s="6"/>
    </row>
    <row r="720" spans="3:3" ht="27.75" customHeight="1" x14ac:dyDescent="0.2">
      <c r="C720" s="6"/>
    </row>
    <row r="721" spans="3:3" ht="27.75" customHeight="1" x14ac:dyDescent="0.2">
      <c r="C721" s="6"/>
    </row>
    <row r="722" spans="3:3" ht="27.75" customHeight="1" x14ac:dyDescent="0.2">
      <c r="C722" s="6"/>
    </row>
    <row r="723" spans="3:3" ht="27.75" customHeight="1" x14ac:dyDescent="0.2">
      <c r="C723" s="6"/>
    </row>
    <row r="724" spans="3:3" ht="27.75" customHeight="1" x14ac:dyDescent="0.2">
      <c r="C724" s="6"/>
    </row>
    <row r="725" spans="3:3" ht="27.75" customHeight="1" x14ac:dyDescent="0.2">
      <c r="C725" s="6"/>
    </row>
    <row r="726" spans="3:3" ht="27.75" customHeight="1" x14ac:dyDescent="0.2">
      <c r="C726" s="6"/>
    </row>
    <row r="727" spans="3:3" ht="27.75" customHeight="1" x14ac:dyDescent="0.2">
      <c r="C727" s="6"/>
    </row>
    <row r="728" spans="3:3" ht="27.75" customHeight="1" x14ac:dyDescent="0.2">
      <c r="C728" s="6"/>
    </row>
    <row r="729" spans="3:3" ht="27.75" customHeight="1" x14ac:dyDescent="0.2">
      <c r="C729" s="6"/>
    </row>
    <row r="730" spans="3:3" ht="27.75" customHeight="1" x14ac:dyDescent="0.2">
      <c r="C730" s="6"/>
    </row>
    <row r="731" spans="3:3" ht="27.75" customHeight="1" x14ac:dyDescent="0.2">
      <c r="C731" s="6"/>
    </row>
    <row r="732" spans="3:3" ht="27.75" customHeight="1" x14ac:dyDescent="0.2">
      <c r="C732" s="6"/>
    </row>
    <row r="733" spans="3:3" ht="27.75" customHeight="1" x14ac:dyDescent="0.2">
      <c r="C733" s="6"/>
    </row>
    <row r="734" spans="3:3" ht="27.75" customHeight="1" x14ac:dyDescent="0.2">
      <c r="C734" s="6"/>
    </row>
    <row r="735" spans="3:3" ht="27.75" customHeight="1" x14ac:dyDescent="0.2">
      <c r="C735" s="6"/>
    </row>
    <row r="736" spans="3:3" ht="27.75" customHeight="1" x14ac:dyDescent="0.2">
      <c r="C736" s="6"/>
    </row>
    <row r="737" spans="3:3" ht="27.75" customHeight="1" x14ac:dyDescent="0.2">
      <c r="C737" s="6"/>
    </row>
    <row r="738" spans="3:3" ht="27.75" customHeight="1" x14ac:dyDescent="0.2">
      <c r="C738" s="6"/>
    </row>
    <row r="739" spans="3:3" ht="27.75" customHeight="1" x14ac:dyDescent="0.2">
      <c r="C739" s="6"/>
    </row>
    <row r="740" spans="3:3" ht="27.75" customHeight="1" x14ac:dyDescent="0.2">
      <c r="C740" s="6"/>
    </row>
    <row r="741" spans="3:3" ht="27.75" customHeight="1" x14ac:dyDescent="0.2">
      <c r="C741" s="6"/>
    </row>
    <row r="742" spans="3:3" ht="27.75" customHeight="1" x14ac:dyDescent="0.2">
      <c r="C742" s="6"/>
    </row>
    <row r="743" spans="3:3" ht="27.75" customHeight="1" x14ac:dyDescent="0.2">
      <c r="C743" s="6"/>
    </row>
    <row r="744" spans="3:3" ht="27.75" customHeight="1" x14ac:dyDescent="0.2">
      <c r="C744" s="6"/>
    </row>
    <row r="745" spans="3:3" ht="27.75" customHeight="1" x14ac:dyDescent="0.2">
      <c r="C745" s="6"/>
    </row>
    <row r="746" spans="3:3" ht="27.75" customHeight="1" x14ac:dyDescent="0.2">
      <c r="C746" s="6"/>
    </row>
    <row r="747" spans="3:3" ht="27.75" customHeight="1" x14ac:dyDescent="0.2">
      <c r="C747" s="6"/>
    </row>
    <row r="748" spans="3:3" ht="27.75" customHeight="1" x14ac:dyDescent="0.2">
      <c r="C748" s="6"/>
    </row>
    <row r="749" spans="3:3" ht="27.75" customHeight="1" x14ac:dyDescent="0.2">
      <c r="C749" s="6"/>
    </row>
    <row r="750" spans="3:3" ht="27.75" customHeight="1" x14ac:dyDescent="0.2">
      <c r="C750" s="6"/>
    </row>
    <row r="751" spans="3:3" ht="27.75" customHeight="1" x14ac:dyDescent="0.2">
      <c r="C751" s="6"/>
    </row>
    <row r="752" spans="3:3" ht="27.75" customHeight="1" x14ac:dyDescent="0.2">
      <c r="C752" s="6"/>
    </row>
    <row r="753" spans="3:3" ht="27.75" customHeight="1" x14ac:dyDescent="0.2">
      <c r="C753" s="6"/>
    </row>
    <row r="754" spans="3:3" ht="27.75" customHeight="1" x14ac:dyDescent="0.2">
      <c r="C754" s="6"/>
    </row>
    <row r="755" spans="3:3" ht="27.75" customHeight="1" x14ac:dyDescent="0.2">
      <c r="C755" s="6"/>
    </row>
    <row r="756" spans="3:3" ht="27.75" customHeight="1" x14ac:dyDescent="0.2">
      <c r="C756" s="6"/>
    </row>
    <row r="757" spans="3:3" ht="27.75" customHeight="1" x14ac:dyDescent="0.2">
      <c r="C757" s="6"/>
    </row>
    <row r="758" spans="3:3" ht="27.75" customHeight="1" x14ac:dyDescent="0.2">
      <c r="C758" s="6"/>
    </row>
    <row r="759" spans="3:3" ht="27.75" customHeight="1" x14ac:dyDescent="0.2">
      <c r="C759" s="6"/>
    </row>
    <row r="760" spans="3:3" ht="27.75" customHeight="1" x14ac:dyDescent="0.2">
      <c r="C760" s="6"/>
    </row>
    <row r="761" spans="3:3" ht="27.75" customHeight="1" x14ac:dyDescent="0.2">
      <c r="C761" s="6"/>
    </row>
    <row r="762" spans="3:3" ht="27.75" customHeight="1" x14ac:dyDescent="0.2">
      <c r="C762" s="6"/>
    </row>
    <row r="763" spans="3:3" ht="27.75" customHeight="1" x14ac:dyDescent="0.2">
      <c r="C763" s="6"/>
    </row>
    <row r="764" spans="3:3" ht="27.75" customHeight="1" x14ac:dyDescent="0.2">
      <c r="C764" s="6"/>
    </row>
    <row r="765" spans="3:3" ht="27.75" customHeight="1" x14ac:dyDescent="0.2">
      <c r="C765" s="6"/>
    </row>
    <row r="766" spans="3:3" ht="27.75" customHeight="1" x14ac:dyDescent="0.2">
      <c r="C766" s="6"/>
    </row>
    <row r="767" spans="3:3" ht="27.75" customHeight="1" x14ac:dyDescent="0.2">
      <c r="C767" s="6"/>
    </row>
    <row r="768" spans="3:3" ht="27.75" customHeight="1" x14ac:dyDescent="0.2">
      <c r="C768" s="6"/>
    </row>
    <row r="769" spans="3:3" ht="27.75" customHeight="1" x14ac:dyDescent="0.2">
      <c r="C769" s="6"/>
    </row>
    <row r="770" spans="3:3" ht="27.75" customHeight="1" x14ac:dyDescent="0.2">
      <c r="C770" s="6"/>
    </row>
    <row r="771" spans="3:3" ht="27.75" customHeight="1" x14ac:dyDescent="0.2">
      <c r="C771" s="6"/>
    </row>
    <row r="772" spans="3:3" ht="27.75" customHeight="1" x14ac:dyDescent="0.2">
      <c r="C772" s="6"/>
    </row>
    <row r="773" spans="3:3" ht="27.75" customHeight="1" x14ac:dyDescent="0.2">
      <c r="C773" s="6"/>
    </row>
    <row r="774" spans="3:3" ht="27.75" customHeight="1" x14ac:dyDescent="0.2">
      <c r="C774" s="6"/>
    </row>
    <row r="775" spans="3:3" ht="27.75" customHeight="1" x14ac:dyDescent="0.2">
      <c r="C775" s="6"/>
    </row>
    <row r="776" spans="3:3" ht="27.75" customHeight="1" x14ac:dyDescent="0.2">
      <c r="C776" s="6"/>
    </row>
    <row r="777" spans="3:3" ht="27.75" customHeight="1" x14ac:dyDescent="0.2">
      <c r="C777" s="6"/>
    </row>
    <row r="778" spans="3:3" ht="27.75" customHeight="1" x14ac:dyDescent="0.2">
      <c r="C778" s="6"/>
    </row>
    <row r="779" spans="3:3" ht="27.75" customHeight="1" x14ac:dyDescent="0.2">
      <c r="C779" s="6"/>
    </row>
    <row r="780" spans="3:3" ht="27.75" customHeight="1" x14ac:dyDescent="0.2">
      <c r="C780" s="6"/>
    </row>
    <row r="781" spans="3:3" ht="27.75" customHeight="1" x14ac:dyDescent="0.2">
      <c r="C781" s="6"/>
    </row>
    <row r="782" spans="3:3" ht="27.75" customHeight="1" x14ac:dyDescent="0.2">
      <c r="C782" s="6"/>
    </row>
    <row r="783" spans="3:3" ht="27.75" customHeight="1" x14ac:dyDescent="0.2">
      <c r="C783" s="6"/>
    </row>
    <row r="784" spans="3:3" ht="27.75" customHeight="1" x14ac:dyDescent="0.2">
      <c r="C784" s="6"/>
    </row>
    <row r="785" spans="3:3" ht="27.75" customHeight="1" x14ac:dyDescent="0.2">
      <c r="C785" s="6"/>
    </row>
    <row r="786" spans="3:3" ht="27.75" customHeight="1" x14ac:dyDescent="0.2">
      <c r="C786" s="6"/>
    </row>
    <row r="787" spans="3:3" ht="27.75" customHeight="1" x14ac:dyDescent="0.2">
      <c r="C787" s="6"/>
    </row>
    <row r="788" spans="3:3" ht="27.75" customHeight="1" x14ac:dyDescent="0.2">
      <c r="C788" s="6"/>
    </row>
    <row r="789" spans="3:3" ht="27.75" customHeight="1" x14ac:dyDescent="0.2">
      <c r="C789" s="6"/>
    </row>
    <row r="790" spans="3:3" ht="27.75" customHeight="1" x14ac:dyDescent="0.2">
      <c r="C790" s="6"/>
    </row>
    <row r="791" spans="3:3" ht="27.75" customHeight="1" x14ac:dyDescent="0.2">
      <c r="C791" s="6"/>
    </row>
    <row r="792" spans="3:3" ht="27.75" customHeight="1" x14ac:dyDescent="0.2">
      <c r="C792" s="6"/>
    </row>
    <row r="793" spans="3:3" ht="27.75" customHeight="1" x14ac:dyDescent="0.2">
      <c r="C793" s="6"/>
    </row>
    <row r="794" spans="3:3" ht="27.75" customHeight="1" x14ac:dyDescent="0.2">
      <c r="C794" s="6"/>
    </row>
    <row r="795" spans="3:3" ht="27.75" customHeight="1" x14ac:dyDescent="0.2">
      <c r="C795" s="6"/>
    </row>
    <row r="796" spans="3:3" ht="27.75" customHeight="1" x14ac:dyDescent="0.2">
      <c r="C796" s="6"/>
    </row>
    <row r="797" spans="3:3" ht="27.75" customHeight="1" x14ac:dyDescent="0.2">
      <c r="C797" s="6"/>
    </row>
    <row r="798" spans="3:3" ht="27.75" customHeight="1" x14ac:dyDescent="0.2">
      <c r="C798" s="6"/>
    </row>
    <row r="799" spans="3:3" ht="27.75" customHeight="1" x14ac:dyDescent="0.2">
      <c r="C799" s="6"/>
    </row>
    <row r="800" spans="3:3" ht="27.75" customHeight="1" x14ac:dyDescent="0.2">
      <c r="C800" s="6"/>
    </row>
    <row r="801" spans="3:3" ht="27.75" customHeight="1" x14ac:dyDescent="0.2">
      <c r="C801" s="6"/>
    </row>
    <row r="802" spans="3:3" ht="27.75" customHeight="1" x14ac:dyDescent="0.2">
      <c r="C802" s="6"/>
    </row>
    <row r="803" spans="3:3" ht="27.75" customHeight="1" x14ac:dyDescent="0.2">
      <c r="C803" s="6"/>
    </row>
    <row r="804" spans="3:3" ht="27.75" customHeight="1" x14ac:dyDescent="0.2">
      <c r="C804" s="6"/>
    </row>
    <row r="805" spans="3:3" ht="27.75" customHeight="1" x14ac:dyDescent="0.2">
      <c r="C805" s="6"/>
    </row>
    <row r="806" spans="3:3" ht="27.75" customHeight="1" x14ac:dyDescent="0.2">
      <c r="C806" s="6"/>
    </row>
    <row r="807" spans="3:3" ht="27.75" customHeight="1" x14ac:dyDescent="0.2">
      <c r="C807" s="6"/>
    </row>
    <row r="808" spans="3:3" ht="27.75" customHeight="1" x14ac:dyDescent="0.2">
      <c r="C808" s="6"/>
    </row>
    <row r="809" spans="3:3" ht="27.75" customHeight="1" x14ac:dyDescent="0.2">
      <c r="C809" s="6"/>
    </row>
    <row r="810" spans="3:3" ht="27.75" customHeight="1" x14ac:dyDescent="0.2">
      <c r="C810" s="6"/>
    </row>
    <row r="811" spans="3:3" ht="27.75" customHeight="1" x14ac:dyDescent="0.2">
      <c r="C811" s="6"/>
    </row>
    <row r="812" spans="3:3" ht="27.75" customHeight="1" x14ac:dyDescent="0.2">
      <c r="C812" s="6"/>
    </row>
    <row r="813" spans="3:3" ht="27.75" customHeight="1" x14ac:dyDescent="0.2">
      <c r="C813" s="6"/>
    </row>
    <row r="814" spans="3:3" ht="27.75" customHeight="1" x14ac:dyDescent="0.2">
      <c r="C814" s="6"/>
    </row>
    <row r="815" spans="3:3" ht="27.75" customHeight="1" x14ac:dyDescent="0.2">
      <c r="C815" s="6"/>
    </row>
    <row r="816" spans="3:3" ht="27.75" customHeight="1" x14ac:dyDescent="0.2">
      <c r="C816" s="6"/>
    </row>
    <row r="817" spans="3:3" ht="27.75" customHeight="1" x14ac:dyDescent="0.2">
      <c r="C817" s="6"/>
    </row>
    <row r="818" spans="3:3" ht="27.75" customHeight="1" x14ac:dyDescent="0.2">
      <c r="C818" s="6"/>
    </row>
    <row r="819" spans="3:3" ht="27.75" customHeight="1" x14ac:dyDescent="0.2">
      <c r="C819" s="6"/>
    </row>
    <row r="820" spans="3:3" ht="27.75" customHeight="1" x14ac:dyDescent="0.2">
      <c r="C820" s="6"/>
    </row>
    <row r="821" spans="3:3" ht="27.75" customHeight="1" x14ac:dyDescent="0.2">
      <c r="C821" s="6"/>
    </row>
    <row r="822" spans="3:3" ht="27.75" customHeight="1" x14ac:dyDescent="0.2">
      <c r="C822" s="6"/>
    </row>
    <row r="823" spans="3:3" ht="27.75" customHeight="1" x14ac:dyDescent="0.2">
      <c r="C823" s="6"/>
    </row>
    <row r="824" spans="3:3" ht="27.75" customHeight="1" x14ac:dyDescent="0.2">
      <c r="C824" s="6"/>
    </row>
    <row r="825" spans="3:3" ht="27.75" customHeight="1" x14ac:dyDescent="0.2">
      <c r="C825" s="6"/>
    </row>
    <row r="826" spans="3:3" ht="27.75" customHeight="1" x14ac:dyDescent="0.2">
      <c r="C826" s="6"/>
    </row>
    <row r="827" spans="3:3" ht="27.75" customHeight="1" x14ac:dyDescent="0.2">
      <c r="C827" s="6"/>
    </row>
    <row r="828" spans="3:3" ht="27.75" customHeight="1" x14ac:dyDescent="0.2">
      <c r="C828" s="6"/>
    </row>
    <row r="829" spans="3:3" ht="27.75" customHeight="1" x14ac:dyDescent="0.2">
      <c r="C829" s="6"/>
    </row>
    <row r="830" spans="3:3" ht="27.75" customHeight="1" x14ac:dyDescent="0.2">
      <c r="C830" s="6"/>
    </row>
    <row r="831" spans="3:3" ht="27.75" customHeight="1" x14ac:dyDescent="0.2">
      <c r="C831" s="6"/>
    </row>
    <row r="832" spans="3:3" ht="27.75" customHeight="1" x14ac:dyDescent="0.2">
      <c r="C832" s="6"/>
    </row>
    <row r="833" spans="3:3" ht="27.75" customHeight="1" x14ac:dyDescent="0.2">
      <c r="C833" s="6"/>
    </row>
    <row r="834" spans="3:3" ht="27.75" customHeight="1" x14ac:dyDescent="0.2">
      <c r="C834" s="6"/>
    </row>
    <row r="835" spans="3:3" ht="27.75" customHeight="1" x14ac:dyDescent="0.2">
      <c r="C835" s="6"/>
    </row>
    <row r="836" spans="3:3" ht="27.75" customHeight="1" x14ac:dyDescent="0.2">
      <c r="C836" s="6"/>
    </row>
    <row r="837" spans="3:3" ht="27.75" customHeight="1" x14ac:dyDescent="0.2">
      <c r="C837" s="6"/>
    </row>
    <row r="838" spans="3:3" ht="27.75" customHeight="1" x14ac:dyDescent="0.2">
      <c r="C838" s="6"/>
    </row>
    <row r="839" spans="3:3" ht="27.75" customHeight="1" x14ac:dyDescent="0.2">
      <c r="C839" s="6"/>
    </row>
    <row r="840" spans="3:3" ht="27.75" customHeight="1" x14ac:dyDescent="0.2">
      <c r="C840" s="6"/>
    </row>
    <row r="841" spans="3:3" ht="27.75" customHeight="1" x14ac:dyDescent="0.2">
      <c r="C841" s="6"/>
    </row>
    <row r="842" spans="3:3" ht="27.75" customHeight="1" x14ac:dyDescent="0.2">
      <c r="C842" s="6"/>
    </row>
    <row r="843" spans="3:3" ht="27.75" customHeight="1" x14ac:dyDescent="0.2">
      <c r="C843" s="6"/>
    </row>
    <row r="844" spans="3:3" ht="27.75" customHeight="1" x14ac:dyDescent="0.2">
      <c r="C844" s="6"/>
    </row>
    <row r="845" spans="3:3" ht="27.75" customHeight="1" x14ac:dyDescent="0.2">
      <c r="C845" s="6"/>
    </row>
    <row r="846" spans="3:3" ht="27.75" customHeight="1" x14ac:dyDescent="0.2">
      <c r="C846" s="6"/>
    </row>
    <row r="847" spans="3:3" ht="27.75" customHeight="1" x14ac:dyDescent="0.2">
      <c r="C847" s="6"/>
    </row>
    <row r="848" spans="3:3" ht="27.75" customHeight="1" x14ac:dyDescent="0.2">
      <c r="C848" s="6"/>
    </row>
    <row r="849" spans="3:3" ht="27.75" customHeight="1" x14ac:dyDescent="0.2">
      <c r="C849" s="6"/>
    </row>
    <row r="850" spans="3:3" ht="27.75" customHeight="1" x14ac:dyDescent="0.2">
      <c r="C850" s="6"/>
    </row>
    <row r="851" spans="3:3" ht="27.75" customHeight="1" x14ac:dyDescent="0.2">
      <c r="C851" s="6"/>
    </row>
    <row r="852" spans="3:3" ht="27.75" customHeight="1" x14ac:dyDescent="0.2">
      <c r="C852" s="6"/>
    </row>
    <row r="853" spans="3:3" ht="27.75" customHeight="1" x14ac:dyDescent="0.2">
      <c r="C853" s="6"/>
    </row>
    <row r="854" spans="3:3" ht="27.75" customHeight="1" x14ac:dyDescent="0.2">
      <c r="C854" s="6"/>
    </row>
    <row r="855" spans="3:3" ht="27.75" customHeight="1" x14ac:dyDescent="0.2">
      <c r="C855" s="6"/>
    </row>
    <row r="856" spans="3:3" ht="27.75" customHeight="1" x14ac:dyDescent="0.2">
      <c r="C856" s="6"/>
    </row>
    <row r="857" spans="3:3" ht="27.75" customHeight="1" x14ac:dyDescent="0.2">
      <c r="C857" s="6"/>
    </row>
    <row r="858" spans="3:3" ht="27.75" customHeight="1" x14ac:dyDescent="0.2">
      <c r="C858" s="6"/>
    </row>
    <row r="859" spans="3:3" ht="27.75" customHeight="1" x14ac:dyDescent="0.2">
      <c r="C859" s="6"/>
    </row>
    <row r="860" spans="3:3" ht="27.75" customHeight="1" x14ac:dyDescent="0.2">
      <c r="C860" s="6"/>
    </row>
    <row r="861" spans="3:3" ht="27.75" customHeight="1" x14ac:dyDescent="0.2">
      <c r="C861" s="6"/>
    </row>
    <row r="862" spans="3:3" ht="27.75" customHeight="1" x14ac:dyDescent="0.2">
      <c r="C862" s="6"/>
    </row>
    <row r="863" spans="3:3" ht="27.75" customHeight="1" x14ac:dyDescent="0.2">
      <c r="C863" s="6"/>
    </row>
    <row r="864" spans="3:3" ht="27.75" customHeight="1" x14ac:dyDescent="0.2">
      <c r="C864" s="6"/>
    </row>
    <row r="865" spans="3:3" ht="27.75" customHeight="1" x14ac:dyDescent="0.2">
      <c r="C865" s="6"/>
    </row>
    <row r="866" spans="3:3" ht="27.75" customHeight="1" x14ac:dyDescent="0.2">
      <c r="C866" s="6"/>
    </row>
    <row r="867" spans="3:3" ht="27.75" customHeight="1" x14ac:dyDescent="0.2">
      <c r="C867" s="6"/>
    </row>
    <row r="868" spans="3:3" ht="27.75" customHeight="1" x14ac:dyDescent="0.2">
      <c r="C868" s="6"/>
    </row>
    <row r="869" spans="3:3" ht="27.75" customHeight="1" x14ac:dyDescent="0.2">
      <c r="C869" s="6"/>
    </row>
    <row r="870" spans="3:3" ht="27.75" customHeight="1" x14ac:dyDescent="0.2">
      <c r="C870" s="6"/>
    </row>
    <row r="871" spans="3:3" ht="27.75" customHeight="1" x14ac:dyDescent="0.2">
      <c r="C871" s="6"/>
    </row>
    <row r="872" spans="3:3" ht="27.75" customHeight="1" x14ac:dyDescent="0.2">
      <c r="C872" s="6"/>
    </row>
    <row r="873" spans="3:3" ht="27.75" customHeight="1" x14ac:dyDescent="0.2">
      <c r="C873" s="6"/>
    </row>
    <row r="874" spans="3:3" ht="27.75" customHeight="1" x14ac:dyDescent="0.2">
      <c r="C874" s="6"/>
    </row>
    <row r="875" spans="3:3" ht="27.75" customHeight="1" x14ac:dyDescent="0.2">
      <c r="C875" s="6"/>
    </row>
    <row r="876" spans="3:3" ht="27.75" customHeight="1" x14ac:dyDescent="0.2">
      <c r="C876" s="6"/>
    </row>
    <row r="877" spans="3:3" ht="27.75" customHeight="1" x14ac:dyDescent="0.2">
      <c r="C877" s="6"/>
    </row>
    <row r="878" spans="3:3" ht="27.75" customHeight="1" x14ac:dyDescent="0.2">
      <c r="C878" s="6"/>
    </row>
    <row r="879" spans="3:3" ht="27.75" customHeight="1" x14ac:dyDescent="0.2">
      <c r="C879" s="6"/>
    </row>
    <row r="880" spans="3:3" ht="27.75" customHeight="1" x14ac:dyDescent="0.2">
      <c r="C880" s="6"/>
    </row>
    <row r="881" spans="3:3" ht="27.75" customHeight="1" x14ac:dyDescent="0.2">
      <c r="C881" s="6"/>
    </row>
    <row r="882" spans="3:3" ht="27.75" customHeight="1" x14ac:dyDescent="0.2">
      <c r="C882" s="6"/>
    </row>
    <row r="883" spans="3:3" ht="27.75" customHeight="1" x14ac:dyDescent="0.2">
      <c r="C883" s="6"/>
    </row>
    <row r="884" spans="3:3" ht="27.75" customHeight="1" x14ac:dyDescent="0.2">
      <c r="C884" s="6"/>
    </row>
    <row r="885" spans="3:3" ht="27.75" customHeight="1" x14ac:dyDescent="0.2">
      <c r="C885" s="6"/>
    </row>
    <row r="886" spans="3:3" ht="27.75" customHeight="1" x14ac:dyDescent="0.2">
      <c r="C886" s="6"/>
    </row>
    <row r="887" spans="3:3" ht="27.75" customHeight="1" x14ac:dyDescent="0.2">
      <c r="C887" s="6"/>
    </row>
    <row r="888" spans="3:3" ht="27.75" customHeight="1" x14ac:dyDescent="0.2">
      <c r="C888" s="6"/>
    </row>
    <row r="889" spans="3:3" ht="27.75" customHeight="1" x14ac:dyDescent="0.2">
      <c r="C889" s="6"/>
    </row>
    <row r="890" spans="3:3" ht="27.75" customHeight="1" x14ac:dyDescent="0.2">
      <c r="C890" s="6"/>
    </row>
    <row r="891" spans="3:3" ht="27.75" customHeight="1" x14ac:dyDescent="0.2">
      <c r="C891" s="6"/>
    </row>
    <row r="892" spans="3:3" ht="27.75" customHeight="1" x14ac:dyDescent="0.2">
      <c r="C892" s="6"/>
    </row>
    <row r="893" spans="3:3" ht="27.75" customHeight="1" x14ac:dyDescent="0.2">
      <c r="C893" s="6"/>
    </row>
    <row r="894" spans="3:3" ht="27.75" customHeight="1" x14ac:dyDescent="0.2">
      <c r="C894" s="6"/>
    </row>
    <row r="895" spans="3:3" ht="27.75" customHeight="1" x14ac:dyDescent="0.2">
      <c r="C895" s="6"/>
    </row>
    <row r="896" spans="3:3" ht="27.75" customHeight="1" x14ac:dyDescent="0.2">
      <c r="C896" s="6"/>
    </row>
    <row r="897" spans="3:3" ht="27.75" customHeight="1" x14ac:dyDescent="0.2">
      <c r="C897" s="6"/>
    </row>
    <row r="898" spans="3:3" ht="27.75" customHeight="1" x14ac:dyDescent="0.2">
      <c r="C898" s="6"/>
    </row>
    <row r="899" spans="3:3" ht="27.75" customHeight="1" x14ac:dyDescent="0.2">
      <c r="C899" s="6"/>
    </row>
    <row r="900" spans="3:3" ht="27.75" customHeight="1" x14ac:dyDescent="0.2">
      <c r="C900" s="6"/>
    </row>
    <row r="901" spans="3:3" ht="27.75" customHeight="1" x14ac:dyDescent="0.2">
      <c r="C901" s="6"/>
    </row>
    <row r="902" spans="3:3" ht="27.75" customHeight="1" x14ac:dyDescent="0.2">
      <c r="C902" s="6"/>
    </row>
    <row r="903" spans="3:3" ht="27.75" customHeight="1" x14ac:dyDescent="0.2">
      <c r="C903" s="6"/>
    </row>
    <row r="904" spans="3:3" ht="27.75" customHeight="1" x14ac:dyDescent="0.2">
      <c r="C904" s="6"/>
    </row>
    <row r="905" spans="3:3" ht="27.75" customHeight="1" x14ac:dyDescent="0.2">
      <c r="C905" s="6"/>
    </row>
    <row r="906" spans="3:3" ht="27.75" customHeight="1" x14ac:dyDescent="0.2">
      <c r="C906" s="6"/>
    </row>
    <row r="907" spans="3:3" ht="27.75" customHeight="1" x14ac:dyDescent="0.2">
      <c r="C907" s="6"/>
    </row>
    <row r="908" spans="3:3" ht="27.75" customHeight="1" x14ac:dyDescent="0.2">
      <c r="C908" s="6"/>
    </row>
    <row r="909" spans="3:3" ht="27.75" customHeight="1" x14ac:dyDescent="0.2">
      <c r="C909" s="6"/>
    </row>
    <row r="910" spans="3:3" ht="27.75" customHeight="1" x14ac:dyDescent="0.2">
      <c r="C910" s="6"/>
    </row>
    <row r="911" spans="3:3" ht="27.75" customHeight="1" x14ac:dyDescent="0.2">
      <c r="C911" s="6"/>
    </row>
    <row r="912" spans="3:3" ht="27.75" customHeight="1" x14ac:dyDescent="0.2">
      <c r="C912" s="6"/>
    </row>
    <row r="913" spans="3:3" ht="27.75" customHeight="1" x14ac:dyDescent="0.2">
      <c r="C913" s="6"/>
    </row>
    <row r="914" spans="3:3" ht="27.75" customHeight="1" x14ac:dyDescent="0.2">
      <c r="C914" s="6"/>
    </row>
    <row r="915" spans="3:3" ht="27.75" customHeight="1" x14ac:dyDescent="0.2">
      <c r="C915" s="6"/>
    </row>
    <row r="916" spans="3:3" ht="27.75" customHeight="1" x14ac:dyDescent="0.2">
      <c r="C916" s="6"/>
    </row>
    <row r="917" spans="3:3" ht="27.75" customHeight="1" x14ac:dyDescent="0.2">
      <c r="C917" s="6"/>
    </row>
    <row r="918" spans="3:3" ht="27.75" customHeight="1" x14ac:dyDescent="0.2">
      <c r="C918" s="6"/>
    </row>
    <row r="919" spans="3:3" ht="27.75" customHeight="1" x14ac:dyDescent="0.2">
      <c r="C919" s="6"/>
    </row>
    <row r="920" spans="3:3" ht="27.75" customHeight="1" x14ac:dyDescent="0.2">
      <c r="C920" s="6"/>
    </row>
    <row r="921" spans="3:3" ht="27.75" customHeight="1" x14ac:dyDescent="0.2">
      <c r="C921" s="6"/>
    </row>
    <row r="922" spans="3:3" ht="27.75" customHeight="1" x14ac:dyDescent="0.2">
      <c r="C922" s="6"/>
    </row>
    <row r="923" spans="3:3" ht="27.75" customHeight="1" x14ac:dyDescent="0.2">
      <c r="C923" s="6"/>
    </row>
    <row r="924" spans="3:3" ht="27.75" customHeight="1" x14ac:dyDescent="0.2">
      <c r="C924" s="6"/>
    </row>
    <row r="925" spans="3:3" ht="27.75" customHeight="1" x14ac:dyDescent="0.2">
      <c r="C925" s="6"/>
    </row>
    <row r="926" spans="3:3" ht="27.75" customHeight="1" x14ac:dyDescent="0.2">
      <c r="C926" s="6"/>
    </row>
    <row r="927" spans="3:3" ht="27.75" customHeight="1" x14ac:dyDescent="0.2">
      <c r="C927" s="6"/>
    </row>
    <row r="928" spans="3:3" ht="27.75" customHeight="1" x14ac:dyDescent="0.2">
      <c r="C928" s="6"/>
    </row>
    <row r="929" spans="3:3" ht="27.75" customHeight="1" x14ac:dyDescent="0.2">
      <c r="C929" s="6"/>
    </row>
    <row r="930" spans="3:3" ht="27.75" customHeight="1" x14ac:dyDescent="0.2">
      <c r="C930" s="6"/>
    </row>
  </sheetData>
  <sheetProtection selectLockedCells="1" selectUnlockedCells="1"/>
  <customSheetViews>
    <customSheetView guid="{5032A364-B81A-48DA-88DA-AB3B86B47EE9}" scale="70" fitToPage="1">
      <selection activeCell="A2" sqref="A2:XFD3"/>
      <pageMargins left="0.39370078740157483" right="0.35433070866141736" top="0.82677165354330717" bottom="0.74803149606299213" header="0.51181102362204722" footer="0.51181102362204722"/>
      <pageSetup paperSize="9" scale="64" fitToHeight="0" orientation="portrait" r:id="rId1"/>
      <headerFooter differentFirst="1" scaleWithDoc="0">
        <oddFooter>&amp;C&amp;P of &amp;N</oddFooter>
        <firstHeader>&amp;L
Annex 6 - Un-scaled [nodal /network group] costs</firstHeader>
        <firstFooter>&amp;C&amp;P of &amp;N</firstFooter>
      </headerFooter>
    </customSheetView>
  </customSheetViews>
  <mergeCells count="1">
    <mergeCell ref="A2:D2"/>
  </mergeCells>
  <phoneticPr fontId="5" type="noConversion"/>
  <hyperlinks>
    <hyperlink ref="A1" location="Overview!A1" display="Back to Overview"/>
  </hyperlinks>
  <pageMargins left="0.39370078740157483" right="0.35433070866141736" top="0.82677165354330717" bottom="0.74803149606299213" header="0.51181102362204722" footer="0.51181102362204722"/>
  <pageSetup paperSize="9" scale="86" fitToHeight="0" orientation="portrait" r:id="rId2"/>
  <headerFooter differentFirst="1" scaleWithDoc="0">
    <oddFooter>&amp;C&amp;P of &amp;N</oddFooter>
    <firstHeader>&amp;LUn-scaled [nodal /network group] costs</firstHeader>
    <firstFooter>&amp;C&amp;P of &amp;N</first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205"/>
  <sheetViews>
    <sheetView zoomScaleNormal="100" zoomScaleSheetLayoutView="100" workbookViewId="0">
      <selection sqref="A1:XFD1048576"/>
    </sheetView>
  </sheetViews>
  <sheetFormatPr defaultColWidth="11.5703125" defaultRowHeight="12.75" x14ac:dyDescent="0.2"/>
  <cols>
    <col min="1" max="1" width="13.85546875" style="202" customWidth="1"/>
    <col min="2" max="2" width="11.5703125" style="202" customWidth="1"/>
    <col min="3" max="3" width="37.42578125" style="202" bestFit="1" customWidth="1"/>
    <col min="4" max="4" width="40.5703125" style="203" bestFit="1" customWidth="1"/>
    <col min="5" max="6" width="4.7109375" style="202" customWidth="1"/>
    <col min="7" max="7" width="29.140625" style="202" bestFit="1" customWidth="1"/>
    <col min="8" max="8" width="11.5703125" style="202"/>
    <col min="9" max="9" width="60.28515625" style="202" customWidth="1"/>
    <col min="10" max="16384" width="11.5703125" style="202"/>
  </cols>
  <sheetData>
    <row r="1" spans="1:4" ht="26.25" customHeight="1" x14ac:dyDescent="0.2">
      <c r="A1" s="322" t="s">
        <v>87</v>
      </c>
      <c r="B1" s="322"/>
      <c r="D1" s="202"/>
    </row>
    <row r="2" spans="1:4" ht="12.75" customHeight="1" x14ac:dyDescent="0.2">
      <c r="A2" s="241"/>
      <c r="B2" s="241"/>
      <c r="D2" s="202"/>
    </row>
    <row r="3" spans="1:4" ht="12.75" customHeight="1" x14ac:dyDescent="0.2">
      <c r="A3" s="241"/>
      <c r="B3" s="241"/>
      <c r="D3" s="202"/>
    </row>
    <row r="4" spans="1:4" ht="12.75" customHeight="1" x14ac:dyDescent="0.2">
      <c r="A4" s="241"/>
      <c r="B4" s="241"/>
      <c r="D4" s="202"/>
    </row>
    <row r="5" spans="1:4" ht="12.75" customHeight="1" x14ac:dyDescent="0.2">
      <c r="A5" s="241"/>
      <c r="B5" s="241"/>
      <c r="D5" s="202"/>
    </row>
    <row r="6" spans="1:4" ht="12.75" customHeight="1" x14ac:dyDescent="0.2">
      <c r="A6" s="241"/>
      <c r="B6" s="241"/>
      <c r="D6" s="202"/>
    </row>
    <row r="7" spans="1:4" ht="12.75" customHeight="1" x14ac:dyDescent="0.2">
      <c r="A7" s="241"/>
      <c r="B7" s="241"/>
      <c r="D7" s="202"/>
    </row>
    <row r="8" spans="1:4" ht="12.75" customHeight="1" x14ac:dyDescent="0.2">
      <c r="A8" s="241"/>
      <c r="B8" s="241"/>
      <c r="D8" s="202"/>
    </row>
    <row r="9" spans="1:4" ht="12.75" customHeight="1" x14ac:dyDescent="0.2">
      <c r="A9" s="241"/>
      <c r="B9" s="241"/>
      <c r="D9" s="202"/>
    </row>
    <row r="10" spans="1:4" ht="12.75" customHeight="1" x14ac:dyDescent="0.2">
      <c r="A10" s="241"/>
      <c r="B10" s="241"/>
      <c r="D10" s="202"/>
    </row>
    <row r="11" spans="1:4" ht="12.75" customHeight="1" x14ac:dyDescent="0.2">
      <c r="A11" s="241"/>
      <c r="B11" s="241"/>
      <c r="D11" s="202"/>
    </row>
    <row r="12" spans="1:4" ht="12.75" customHeight="1" x14ac:dyDescent="0.2">
      <c r="A12" s="241"/>
      <c r="B12" s="241"/>
      <c r="D12" s="202"/>
    </row>
    <row r="13" spans="1:4" ht="12.75" customHeight="1" x14ac:dyDescent="0.2">
      <c r="A13" s="241"/>
      <c r="B13" s="241"/>
      <c r="D13" s="202"/>
    </row>
    <row r="14" spans="1:4" ht="12.75" customHeight="1" x14ac:dyDescent="0.2">
      <c r="A14" s="241"/>
      <c r="B14" s="241"/>
      <c r="D14" s="202"/>
    </row>
    <row r="15" spans="1:4" ht="12.75" customHeight="1" x14ac:dyDescent="0.2">
      <c r="A15" s="241"/>
      <c r="B15" s="241"/>
      <c r="D15" s="202"/>
    </row>
    <row r="16" spans="1:4" ht="12.75" customHeight="1" x14ac:dyDescent="0.2">
      <c r="A16" s="241"/>
      <c r="B16" s="241"/>
      <c r="D16" s="202"/>
    </row>
    <row r="17" spans="1:9" ht="12.75" customHeight="1" x14ac:dyDescent="0.2">
      <c r="A17" s="241"/>
      <c r="B17" s="241"/>
    </row>
    <row r="18" spans="1:9" ht="12.75" customHeight="1" x14ac:dyDescent="0.2">
      <c r="A18" s="241"/>
      <c r="B18" s="241"/>
    </row>
    <row r="19" spans="1:9" ht="12.75" customHeight="1" x14ac:dyDescent="0.2">
      <c r="A19" s="241"/>
      <c r="B19" s="241"/>
    </row>
    <row r="20" spans="1:9" ht="12.75" customHeight="1" x14ac:dyDescent="0.2">
      <c r="A20" s="241"/>
      <c r="B20" s="241"/>
    </row>
    <row r="21" spans="1:9" ht="12.75" customHeight="1" x14ac:dyDescent="0.2">
      <c r="A21" s="241"/>
      <c r="B21" s="241"/>
    </row>
    <row r="22" spans="1:9" ht="12.75" customHeight="1" x14ac:dyDescent="0.2">
      <c r="A22" s="241"/>
      <c r="B22" s="241"/>
    </row>
    <row r="23" spans="1:9" ht="12.75" customHeight="1" x14ac:dyDescent="0.2">
      <c r="A23" s="241"/>
      <c r="B23" s="241"/>
    </row>
    <row r="24" spans="1:9" ht="12.75" customHeight="1" x14ac:dyDescent="0.2">
      <c r="A24" s="241"/>
      <c r="B24" s="241"/>
    </row>
    <row r="25" spans="1:9" ht="12.75" customHeight="1" x14ac:dyDescent="0.2">
      <c r="A25" s="241"/>
      <c r="B25" s="241"/>
    </row>
    <row r="26" spans="1:9" ht="12.75" customHeight="1" x14ac:dyDescent="0.2">
      <c r="A26" s="241"/>
      <c r="B26" s="241"/>
    </row>
    <row r="27" spans="1:9" ht="12.75" customHeight="1" x14ac:dyDescent="0.2">
      <c r="A27" s="241"/>
      <c r="B27" s="241"/>
    </row>
    <row r="28" spans="1:9" s="201" customFormat="1" ht="51" x14ac:dyDescent="0.2">
      <c r="A28" s="196" t="s">
        <v>236</v>
      </c>
      <c r="B28" s="196" t="s">
        <v>237</v>
      </c>
      <c r="C28" s="196" t="s">
        <v>238</v>
      </c>
      <c r="D28" s="196" t="s">
        <v>239</v>
      </c>
      <c r="E28" s="204"/>
      <c r="F28" s="204"/>
      <c r="G28" s="196" t="s">
        <v>459</v>
      </c>
      <c r="H28" s="196" t="s">
        <v>460</v>
      </c>
      <c r="I28" s="196" t="s">
        <v>461</v>
      </c>
    </row>
    <row r="29" spans="1:9" x14ac:dyDescent="0.2">
      <c r="A29" s="207">
        <v>3</v>
      </c>
      <c r="B29" s="208">
        <v>166</v>
      </c>
      <c r="C29" s="209" t="s">
        <v>240</v>
      </c>
      <c r="D29" s="210" t="s">
        <v>241</v>
      </c>
      <c r="H29" s="205">
        <v>40057</v>
      </c>
      <c r="I29" s="206" t="s">
        <v>462</v>
      </c>
    </row>
    <row r="30" spans="1:9" x14ac:dyDescent="0.2">
      <c r="A30" s="207">
        <v>4</v>
      </c>
      <c r="B30" s="208">
        <v>168</v>
      </c>
      <c r="C30" s="209" t="s">
        <v>240</v>
      </c>
      <c r="D30" s="210" t="s">
        <v>241</v>
      </c>
      <c r="G30" s="206" t="s">
        <v>463</v>
      </c>
      <c r="H30" s="205">
        <v>40275</v>
      </c>
      <c r="I30" s="242" t="s">
        <v>467</v>
      </c>
    </row>
    <row r="31" spans="1:9" x14ac:dyDescent="0.2">
      <c r="A31" s="207">
        <v>5</v>
      </c>
      <c r="B31" s="208">
        <v>100</v>
      </c>
      <c r="C31" s="209" t="s">
        <v>242</v>
      </c>
      <c r="D31" s="210" t="s">
        <v>241</v>
      </c>
      <c r="G31" s="243" t="s">
        <v>470</v>
      </c>
      <c r="H31" s="205">
        <v>40347</v>
      </c>
      <c r="I31" s="202" t="s">
        <v>464</v>
      </c>
    </row>
    <row r="32" spans="1:9" x14ac:dyDescent="0.2">
      <c r="A32" s="207">
        <v>6</v>
      </c>
      <c r="B32" s="208">
        <v>257</v>
      </c>
      <c r="C32" s="209" t="s">
        <v>243</v>
      </c>
      <c r="D32" s="210" t="s">
        <v>241</v>
      </c>
      <c r="G32" s="242" t="s">
        <v>471</v>
      </c>
      <c r="H32" s="205">
        <v>41166</v>
      </c>
      <c r="I32" s="242" t="s">
        <v>472</v>
      </c>
    </row>
    <row r="33" spans="1:9" x14ac:dyDescent="0.2">
      <c r="A33" s="207">
        <v>7</v>
      </c>
      <c r="B33" s="208">
        <v>158</v>
      </c>
      <c r="C33" s="209" t="s">
        <v>243</v>
      </c>
      <c r="D33" s="210" t="s">
        <v>241</v>
      </c>
      <c r="G33" s="243" t="s">
        <v>465</v>
      </c>
      <c r="H33" s="205">
        <v>41178</v>
      </c>
      <c r="I33" s="242" t="s">
        <v>466</v>
      </c>
    </row>
    <row r="34" spans="1:9" x14ac:dyDescent="0.2">
      <c r="A34" s="207">
        <v>8</v>
      </c>
      <c r="B34" s="208">
        <v>159</v>
      </c>
      <c r="C34" s="209" t="s">
        <v>243</v>
      </c>
      <c r="D34" s="210" t="s">
        <v>241</v>
      </c>
      <c r="G34" s="206" t="s">
        <v>559</v>
      </c>
      <c r="H34" s="205">
        <v>41758</v>
      </c>
      <c r="I34" s="202" t="s">
        <v>560</v>
      </c>
    </row>
    <row r="35" spans="1:9" x14ac:dyDescent="0.2">
      <c r="A35" s="207">
        <v>9</v>
      </c>
      <c r="B35" s="208">
        <v>1111</v>
      </c>
      <c r="C35" s="209" t="s">
        <v>243</v>
      </c>
      <c r="D35" s="210" t="s">
        <v>241</v>
      </c>
      <c r="G35" s="202" t="s">
        <v>561</v>
      </c>
      <c r="H35" s="205">
        <v>41758</v>
      </c>
      <c r="I35" s="206" t="s">
        <v>562</v>
      </c>
    </row>
    <row r="36" spans="1:9" x14ac:dyDescent="0.2">
      <c r="A36" s="207">
        <v>10</v>
      </c>
      <c r="B36" s="208">
        <v>1104</v>
      </c>
      <c r="C36" s="209" t="s">
        <v>243</v>
      </c>
      <c r="D36" s="210" t="s">
        <v>241</v>
      </c>
      <c r="G36" s="202" t="s">
        <v>561</v>
      </c>
      <c r="H36" s="205">
        <v>41944</v>
      </c>
      <c r="I36" s="206" t="s">
        <v>563</v>
      </c>
    </row>
    <row r="37" spans="1:9" x14ac:dyDescent="0.2">
      <c r="A37" s="207">
        <v>11</v>
      </c>
      <c r="B37" s="208">
        <v>1112</v>
      </c>
      <c r="C37" s="209" t="s">
        <v>243</v>
      </c>
      <c r="D37" s="210" t="s">
        <v>241</v>
      </c>
      <c r="G37" s="202" t="s">
        <v>684</v>
      </c>
      <c r="H37" s="205">
        <v>42081</v>
      </c>
      <c r="I37" s="202" t="s">
        <v>685</v>
      </c>
    </row>
    <row r="38" spans="1:9" x14ac:dyDescent="0.2">
      <c r="A38" s="207">
        <v>12</v>
      </c>
      <c r="B38" s="208">
        <v>1116</v>
      </c>
      <c r="C38" s="209" t="s">
        <v>243</v>
      </c>
      <c r="D38" s="210" t="s">
        <v>241</v>
      </c>
      <c r="G38" s="202" t="s">
        <v>686</v>
      </c>
      <c r="H38" s="205">
        <v>42081</v>
      </c>
      <c r="I38" s="202" t="s">
        <v>687</v>
      </c>
    </row>
    <row r="39" spans="1:9" x14ac:dyDescent="0.2">
      <c r="A39" s="207">
        <v>13</v>
      </c>
      <c r="B39" s="208">
        <v>139</v>
      </c>
      <c r="C39" s="209" t="s">
        <v>244</v>
      </c>
      <c r="D39" s="210" t="s">
        <v>479</v>
      </c>
      <c r="G39" s="202" t="s">
        <v>688</v>
      </c>
      <c r="H39" s="205">
        <v>42081</v>
      </c>
      <c r="I39" s="202" t="s">
        <v>689</v>
      </c>
    </row>
    <row r="40" spans="1:9" x14ac:dyDescent="0.2">
      <c r="A40" s="207">
        <v>15</v>
      </c>
      <c r="B40" s="208">
        <v>152</v>
      </c>
      <c r="C40" s="209" t="s">
        <v>244</v>
      </c>
      <c r="D40" s="210" t="s">
        <v>479</v>
      </c>
      <c r="G40" s="206" t="s">
        <v>690</v>
      </c>
      <c r="H40" s="205">
        <v>42081</v>
      </c>
      <c r="I40" s="206" t="s">
        <v>691</v>
      </c>
    </row>
    <row r="41" spans="1:9" x14ac:dyDescent="0.2">
      <c r="A41" s="207">
        <v>16</v>
      </c>
      <c r="B41" s="208">
        <v>113</v>
      </c>
      <c r="C41" s="209" t="s">
        <v>245</v>
      </c>
      <c r="D41" s="210" t="s">
        <v>480</v>
      </c>
      <c r="G41" s="202" t="s">
        <v>692</v>
      </c>
      <c r="H41" s="205">
        <v>42081</v>
      </c>
      <c r="I41" s="206" t="s">
        <v>693</v>
      </c>
    </row>
    <row r="42" spans="1:9" x14ac:dyDescent="0.2">
      <c r="A42" s="207">
        <v>17</v>
      </c>
      <c r="B42" s="208">
        <v>125</v>
      </c>
      <c r="C42" s="209" t="s">
        <v>245</v>
      </c>
      <c r="D42" s="210" t="s">
        <v>480</v>
      </c>
      <c r="G42" s="202" t="s">
        <v>694</v>
      </c>
      <c r="H42" s="205">
        <v>42081</v>
      </c>
      <c r="I42" s="202" t="s">
        <v>695</v>
      </c>
    </row>
    <row r="43" spans="1:9" x14ac:dyDescent="0.2">
      <c r="A43" s="207">
        <v>18</v>
      </c>
      <c r="B43" s="208">
        <v>126</v>
      </c>
      <c r="C43" s="209" t="s">
        <v>245</v>
      </c>
      <c r="D43" s="210" t="s">
        <v>480</v>
      </c>
      <c r="G43" s="202" t="s">
        <v>694</v>
      </c>
      <c r="H43" s="205">
        <v>42081</v>
      </c>
      <c r="I43" s="202" t="s">
        <v>696</v>
      </c>
    </row>
    <row r="44" spans="1:9" x14ac:dyDescent="0.2">
      <c r="A44" s="207">
        <v>19</v>
      </c>
      <c r="B44" s="208">
        <v>127</v>
      </c>
      <c r="C44" s="209" t="s">
        <v>245</v>
      </c>
      <c r="D44" s="210" t="s">
        <v>480</v>
      </c>
      <c r="G44" s="202" t="s">
        <v>697</v>
      </c>
      <c r="H44" s="205">
        <v>42081</v>
      </c>
      <c r="I44" s="202" t="s">
        <v>698</v>
      </c>
    </row>
    <row r="45" spans="1:9" x14ac:dyDescent="0.2">
      <c r="A45" s="207">
        <v>20</v>
      </c>
      <c r="B45" s="208">
        <v>129</v>
      </c>
      <c r="C45" s="209" t="s">
        <v>245</v>
      </c>
      <c r="D45" s="210" t="s">
        <v>480</v>
      </c>
      <c r="G45" s="202" t="s">
        <v>699</v>
      </c>
      <c r="H45" s="205">
        <v>42081</v>
      </c>
      <c r="I45" s="202" t="s">
        <v>700</v>
      </c>
    </row>
    <row r="46" spans="1:9" x14ac:dyDescent="0.2">
      <c r="A46" s="207">
        <v>21</v>
      </c>
      <c r="B46" s="208">
        <v>130</v>
      </c>
      <c r="C46" s="209" t="s">
        <v>245</v>
      </c>
      <c r="D46" s="210" t="s">
        <v>480</v>
      </c>
      <c r="G46" s="202" t="s">
        <v>701</v>
      </c>
      <c r="H46" s="205">
        <v>42081</v>
      </c>
      <c r="I46" s="202" t="s">
        <v>698</v>
      </c>
    </row>
    <row r="47" spans="1:9" x14ac:dyDescent="0.2">
      <c r="A47" s="207">
        <v>22</v>
      </c>
      <c r="B47" s="208">
        <v>131</v>
      </c>
      <c r="C47" s="209" t="s">
        <v>245</v>
      </c>
      <c r="D47" s="210" t="s">
        <v>480</v>
      </c>
      <c r="G47" s="202" t="s">
        <v>701</v>
      </c>
      <c r="H47" s="205">
        <v>42081</v>
      </c>
      <c r="I47" s="202" t="s">
        <v>702</v>
      </c>
    </row>
    <row r="48" spans="1:9" x14ac:dyDescent="0.2">
      <c r="A48" s="207">
        <v>23</v>
      </c>
      <c r="B48" s="208">
        <v>136</v>
      </c>
      <c r="C48" s="209" t="s">
        <v>246</v>
      </c>
      <c r="D48" s="210" t="s">
        <v>481</v>
      </c>
      <c r="G48" s="202" t="s">
        <v>703</v>
      </c>
      <c r="H48" s="205">
        <v>42081</v>
      </c>
      <c r="I48" s="202" t="s">
        <v>700</v>
      </c>
    </row>
    <row r="49" spans="1:9" x14ac:dyDescent="0.2">
      <c r="A49" s="207">
        <v>24</v>
      </c>
      <c r="B49" s="208">
        <v>137</v>
      </c>
      <c r="C49" s="209" t="s">
        <v>246</v>
      </c>
      <c r="D49" s="210" t="s">
        <v>480</v>
      </c>
      <c r="G49" s="202" t="s">
        <v>704</v>
      </c>
      <c r="H49" s="205">
        <v>42081</v>
      </c>
      <c r="I49" s="202" t="s">
        <v>698</v>
      </c>
    </row>
    <row r="50" spans="1:9" x14ac:dyDescent="0.2">
      <c r="A50" s="207">
        <v>25</v>
      </c>
      <c r="B50" s="208">
        <v>138</v>
      </c>
      <c r="C50" s="209" t="s">
        <v>246</v>
      </c>
      <c r="D50" s="210" t="s">
        <v>480</v>
      </c>
      <c r="G50" s="202" t="s">
        <v>705</v>
      </c>
      <c r="H50" s="205">
        <v>42081</v>
      </c>
      <c r="I50" s="202" t="s">
        <v>706</v>
      </c>
    </row>
    <row r="51" spans="1:9" x14ac:dyDescent="0.2">
      <c r="A51" s="207">
        <v>26</v>
      </c>
      <c r="B51" s="208">
        <v>141</v>
      </c>
      <c r="C51" s="209" t="s">
        <v>246</v>
      </c>
      <c r="D51" s="210" t="s">
        <v>241</v>
      </c>
      <c r="G51" s="202" t="s">
        <v>707</v>
      </c>
      <c r="H51" s="205">
        <v>42081</v>
      </c>
      <c r="I51" s="202" t="s">
        <v>708</v>
      </c>
    </row>
    <row r="52" spans="1:9" x14ac:dyDescent="0.2">
      <c r="A52" s="207">
        <v>28</v>
      </c>
      <c r="B52" s="208">
        <v>143</v>
      </c>
      <c r="C52" s="209" t="s">
        <v>246</v>
      </c>
      <c r="D52" s="210" t="s">
        <v>241</v>
      </c>
      <c r="G52" s="202" t="s">
        <v>709</v>
      </c>
      <c r="H52" s="205">
        <v>42081</v>
      </c>
      <c r="I52" s="202" t="s">
        <v>710</v>
      </c>
    </row>
    <row r="53" spans="1:9" x14ac:dyDescent="0.2">
      <c r="A53" s="207">
        <v>29</v>
      </c>
      <c r="B53" s="208">
        <v>144</v>
      </c>
      <c r="C53" s="209" t="s">
        <v>246</v>
      </c>
      <c r="D53" s="210" t="s">
        <v>479</v>
      </c>
      <c r="G53" s="202" t="s">
        <v>709</v>
      </c>
      <c r="H53" s="205">
        <v>42081</v>
      </c>
      <c r="I53" s="202" t="s">
        <v>711</v>
      </c>
    </row>
    <row r="54" spans="1:9" x14ac:dyDescent="0.2">
      <c r="A54" s="207">
        <v>30</v>
      </c>
      <c r="B54" s="208">
        <v>145</v>
      </c>
      <c r="C54" s="209" t="s">
        <v>246</v>
      </c>
      <c r="D54" s="210" t="s">
        <v>241</v>
      </c>
      <c r="G54" s="202" t="s">
        <v>712</v>
      </c>
      <c r="H54" s="205">
        <v>42081</v>
      </c>
      <c r="I54" s="202" t="s">
        <v>713</v>
      </c>
    </row>
    <row r="55" spans="1:9" x14ac:dyDescent="0.2">
      <c r="A55" s="207">
        <v>31</v>
      </c>
      <c r="B55" s="208">
        <v>146</v>
      </c>
      <c r="C55" s="209" t="s">
        <v>246</v>
      </c>
      <c r="D55" s="210" t="s">
        <v>241</v>
      </c>
      <c r="G55" s="202" t="s">
        <v>712</v>
      </c>
      <c r="H55" s="205">
        <v>42081</v>
      </c>
      <c r="I55" s="202" t="s">
        <v>714</v>
      </c>
    </row>
    <row r="56" spans="1:9" x14ac:dyDescent="0.2">
      <c r="A56" s="207">
        <v>32</v>
      </c>
      <c r="B56" s="208">
        <v>147</v>
      </c>
      <c r="C56" s="209" t="s">
        <v>246</v>
      </c>
      <c r="D56" s="210" t="s">
        <v>241</v>
      </c>
      <c r="G56" s="206" t="s">
        <v>715</v>
      </c>
      <c r="H56" s="205">
        <v>42089</v>
      </c>
      <c r="I56" s="206" t="s">
        <v>716</v>
      </c>
    </row>
    <row r="57" spans="1:9" x14ac:dyDescent="0.2">
      <c r="A57" s="207">
        <v>33</v>
      </c>
      <c r="B57" s="208">
        <v>228</v>
      </c>
      <c r="C57" s="209" t="s">
        <v>246</v>
      </c>
      <c r="D57" s="210" t="s">
        <v>481</v>
      </c>
      <c r="G57" s="206" t="s">
        <v>699</v>
      </c>
      <c r="H57" s="205">
        <v>42166</v>
      </c>
      <c r="I57" s="206" t="s">
        <v>698</v>
      </c>
    </row>
    <row r="58" spans="1:9" x14ac:dyDescent="0.2">
      <c r="A58" s="207">
        <v>34</v>
      </c>
      <c r="B58" s="208">
        <v>149</v>
      </c>
      <c r="C58" s="209" t="s">
        <v>246</v>
      </c>
      <c r="D58" s="210" t="s">
        <v>481</v>
      </c>
      <c r="G58" s="206" t="s">
        <v>703</v>
      </c>
      <c r="H58" s="205">
        <v>42166</v>
      </c>
      <c r="I58" s="206" t="s">
        <v>698</v>
      </c>
    </row>
    <row r="59" spans="1:9" x14ac:dyDescent="0.2">
      <c r="A59" s="207">
        <v>35</v>
      </c>
      <c r="B59" s="208">
        <v>150</v>
      </c>
      <c r="C59" s="209" t="s">
        <v>246</v>
      </c>
      <c r="D59" s="210" t="s">
        <v>241</v>
      </c>
      <c r="G59" s="206" t="s">
        <v>717</v>
      </c>
      <c r="H59" s="205">
        <v>42166</v>
      </c>
      <c r="I59" s="206" t="s">
        <v>293</v>
      </c>
    </row>
    <row r="60" spans="1:9" x14ac:dyDescent="0.2">
      <c r="A60" s="207">
        <v>36</v>
      </c>
      <c r="B60" s="208">
        <v>151</v>
      </c>
      <c r="C60" s="209" t="s">
        <v>246</v>
      </c>
      <c r="D60" s="210" t="s">
        <v>480</v>
      </c>
      <c r="G60" s="206" t="s">
        <v>718</v>
      </c>
      <c r="H60" s="205">
        <v>42166</v>
      </c>
      <c r="I60" s="206" t="s">
        <v>279</v>
      </c>
    </row>
    <row r="61" spans="1:9" x14ac:dyDescent="0.2">
      <c r="A61" s="207">
        <v>37</v>
      </c>
      <c r="B61" s="208">
        <v>153</v>
      </c>
      <c r="C61" s="209" t="s">
        <v>246</v>
      </c>
      <c r="D61" s="210" t="s">
        <v>480</v>
      </c>
      <c r="G61" s="206" t="s">
        <v>719</v>
      </c>
      <c r="H61" s="205">
        <v>42166</v>
      </c>
      <c r="I61" s="206" t="s">
        <v>377</v>
      </c>
    </row>
    <row r="62" spans="1:9" x14ac:dyDescent="0.2">
      <c r="A62" s="207">
        <v>38</v>
      </c>
      <c r="B62" s="208">
        <v>154</v>
      </c>
      <c r="C62" s="209" t="s">
        <v>246</v>
      </c>
      <c r="D62" s="210" t="s">
        <v>241</v>
      </c>
      <c r="G62" s="206" t="s">
        <v>720</v>
      </c>
      <c r="H62" s="205">
        <v>42166</v>
      </c>
      <c r="I62" s="206" t="s">
        <v>376</v>
      </c>
    </row>
    <row r="63" spans="1:9" x14ac:dyDescent="0.2">
      <c r="A63" s="207">
        <v>39</v>
      </c>
      <c r="B63" s="208">
        <v>155</v>
      </c>
      <c r="C63" s="209" t="s">
        <v>246</v>
      </c>
      <c r="D63" s="210" t="s">
        <v>241</v>
      </c>
      <c r="G63" s="206" t="s">
        <v>721</v>
      </c>
      <c r="H63" s="205">
        <v>42166</v>
      </c>
      <c r="I63" s="206" t="s">
        <v>722</v>
      </c>
    </row>
    <row r="64" spans="1:9" x14ac:dyDescent="0.2">
      <c r="A64" s="207">
        <v>40</v>
      </c>
      <c r="B64" s="208">
        <v>157</v>
      </c>
      <c r="C64" s="209" t="s">
        <v>245</v>
      </c>
      <c r="D64" s="210" t="s">
        <v>480</v>
      </c>
      <c r="G64" s="206" t="s">
        <v>723</v>
      </c>
      <c r="H64" s="205">
        <v>42166</v>
      </c>
      <c r="I64" s="206" t="s">
        <v>724</v>
      </c>
    </row>
    <row r="65" spans="1:9" x14ac:dyDescent="0.2">
      <c r="A65" s="207">
        <v>41</v>
      </c>
      <c r="B65" s="208">
        <v>171</v>
      </c>
      <c r="C65" s="209" t="s">
        <v>247</v>
      </c>
      <c r="D65" s="210" t="s">
        <v>480</v>
      </c>
      <c r="G65" s="206" t="s">
        <v>725</v>
      </c>
      <c r="H65" s="205">
        <v>42166</v>
      </c>
      <c r="I65" s="206" t="s">
        <v>726</v>
      </c>
    </row>
    <row r="66" spans="1:9" x14ac:dyDescent="0.2">
      <c r="A66" s="207">
        <v>42</v>
      </c>
      <c r="B66" s="208">
        <v>173</v>
      </c>
      <c r="C66" s="209" t="s">
        <v>248</v>
      </c>
      <c r="D66" s="210" t="s">
        <v>480</v>
      </c>
      <c r="G66" s="206" t="s">
        <v>727</v>
      </c>
      <c r="H66" s="205">
        <v>42166</v>
      </c>
      <c r="I66" s="206" t="s">
        <v>728</v>
      </c>
    </row>
    <row r="67" spans="1:9" x14ac:dyDescent="0.2">
      <c r="A67" s="207">
        <v>43</v>
      </c>
      <c r="B67" s="208">
        <v>174</v>
      </c>
      <c r="C67" s="209" t="s">
        <v>248</v>
      </c>
      <c r="D67" s="210" t="s">
        <v>480</v>
      </c>
      <c r="G67" s="206" t="s">
        <v>729</v>
      </c>
      <c r="H67" s="205">
        <v>42166</v>
      </c>
      <c r="I67" s="206" t="s">
        <v>730</v>
      </c>
    </row>
    <row r="68" spans="1:9" x14ac:dyDescent="0.2">
      <c r="A68" s="207">
        <v>44</v>
      </c>
      <c r="B68" s="208">
        <v>185</v>
      </c>
      <c r="C68" s="209" t="s">
        <v>247</v>
      </c>
      <c r="D68" s="210" t="s">
        <v>480</v>
      </c>
      <c r="G68" s="206" t="s">
        <v>731</v>
      </c>
      <c r="H68" s="205">
        <v>42166</v>
      </c>
      <c r="I68" s="206" t="s">
        <v>732</v>
      </c>
    </row>
    <row r="69" spans="1:9" x14ac:dyDescent="0.2">
      <c r="A69" s="207">
        <v>45</v>
      </c>
      <c r="B69" s="208">
        <v>19</v>
      </c>
      <c r="C69" s="209" t="s">
        <v>249</v>
      </c>
      <c r="D69" s="210" t="s">
        <v>241</v>
      </c>
      <c r="G69" s="206" t="s">
        <v>733</v>
      </c>
      <c r="H69" s="205">
        <v>42166</v>
      </c>
      <c r="I69" s="206" t="s">
        <v>734</v>
      </c>
    </row>
    <row r="70" spans="1:9" x14ac:dyDescent="0.2">
      <c r="A70" s="207">
        <v>46</v>
      </c>
      <c r="B70" s="208">
        <v>78</v>
      </c>
      <c r="C70" s="209" t="s">
        <v>250</v>
      </c>
      <c r="D70" s="210" t="s">
        <v>241</v>
      </c>
      <c r="G70" s="206" t="s">
        <v>735</v>
      </c>
      <c r="H70" s="205">
        <v>42166</v>
      </c>
      <c r="I70" s="206" t="s">
        <v>736</v>
      </c>
    </row>
    <row r="71" spans="1:9" x14ac:dyDescent="0.2">
      <c r="A71" s="207">
        <v>47</v>
      </c>
      <c r="B71" s="208">
        <v>15</v>
      </c>
      <c r="C71" s="209" t="s">
        <v>251</v>
      </c>
      <c r="D71" s="210" t="s">
        <v>241</v>
      </c>
      <c r="G71" s="206" t="s">
        <v>735</v>
      </c>
      <c r="H71" s="205">
        <v>42166</v>
      </c>
      <c r="I71" s="206" t="s">
        <v>737</v>
      </c>
    </row>
    <row r="72" spans="1:9" x14ac:dyDescent="0.2">
      <c r="A72" s="207">
        <v>48</v>
      </c>
      <c r="B72" s="208">
        <v>79</v>
      </c>
      <c r="C72" s="209" t="s">
        <v>252</v>
      </c>
      <c r="D72" s="210" t="s">
        <v>479</v>
      </c>
      <c r="G72" s="206" t="s">
        <v>738</v>
      </c>
      <c r="H72" s="205">
        <v>42166</v>
      </c>
      <c r="I72" s="206" t="s">
        <v>739</v>
      </c>
    </row>
    <row r="73" spans="1:9" x14ac:dyDescent="0.2">
      <c r="A73" s="207">
        <v>49</v>
      </c>
      <c r="B73" s="208">
        <v>128</v>
      </c>
      <c r="C73" s="209" t="s">
        <v>245</v>
      </c>
      <c r="D73" s="210" t="s">
        <v>241</v>
      </c>
      <c r="G73" s="206" t="s">
        <v>738</v>
      </c>
      <c r="H73" s="205">
        <v>42166</v>
      </c>
      <c r="I73" s="206" t="s">
        <v>740</v>
      </c>
    </row>
    <row r="74" spans="1:9" x14ac:dyDescent="0.2">
      <c r="A74" s="207">
        <v>50</v>
      </c>
      <c r="B74" s="208">
        <v>14</v>
      </c>
      <c r="C74" s="209" t="s">
        <v>253</v>
      </c>
      <c r="D74" s="210" t="s">
        <v>241</v>
      </c>
      <c r="G74" s="206" t="s">
        <v>741</v>
      </c>
      <c r="H74" s="205">
        <v>42166</v>
      </c>
      <c r="I74" s="206" t="s">
        <v>742</v>
      </c>
    </row>
    <row r="75" spans="1:9" x14ac:dyDescent="0.2">
      <c r="A75" s="207">
        <v>51</v>
      </c>
      <c r="B75" s="208">
        <v>112</v>
      </c>
      <c r="C75" s="209" t="s">
        <v>254</v>
      </c>
      <c r="D75" s="210">
        <v>1</v>
      </c>
      <c r="G75" s="206" t="s">
        <v>743</v>
      </c>
      <c r="H75" s="205">
        <v>42166</v>
      </c>
      <c r="I75" s="206" t="s">
        <v>744</v>
      </c>
    </row>
    <row r="76" spans="1:9" x14ac:dyDescent="0.2">
      <c r="A76" s="207">
        <v>51</v>
      </c>
      <c r="B76" s="208">
        <v>120</v>
      </c>
      <c r="C76" s="209" t="s">
        <v>254</v>
      </c>
      <c r="D76" s="210">
        <v>2</v>
      </c>
      <c r="G76" s="206" t="s">
        <v>745</v>
      </c>
      <c r="H76" s="205">
        <v>42166</v>
      </c>
      <c r="I76" s="206" t="s">
        <v>746</v>
      </c>
    </row>
    <row r="77" spans="1:9" x14ac:dyDescent="0.2">
      <c r="A77" s="207">
        <v>52</v>
      </c>
      <c r="B77" s="208">
        <v>114</v>
      </c>
      <c r="C77" s="209" t="s">
        <v>255</v>
      </c>
      <c r="D77" s="210" t="s">
        <v>479</v>
      </c>
      <c r="G77" s="206" t="s">
        <v>747</v>
      </c>
      <c r="H77" s="205">
        <v>42166</v>
      </c>
      <c r="I77" s="206" t="s">
        <v>748</v>
      </c>
    </row>
    <row r="78" spans="1:9" x14ac:dyDescent="0.2">
      <c r="A78" s="207">
        <v>53</v>
      </c>
      <c r="B78" s="208">
        <v>115</v>
      </c>
      <c r="C78" s="209" t="s">
        <v>255</v>
      </c>
      <c r="D78" s="210" t="s">
        <v>479</v>
      </c>
      <c r="G78" s="206" t="s">
        <v>749</v>
      </c>
      <c r="H78" s="205">
        <v>42166</v>
      </c>
      <c r="I78" s="206" t="s">
        <v>750</v>
      </c>
    </row>
    <row r="79" spans="1:9" x14ac:dyDescent="0.2">
      <c r="A79" s="207">
        <v>55</v>
      </c>
      <c r="B79" s="208">
        <v>117</v>
      </c>
      <c r="C79" s="209" t="s">
        <v>255</v>
      </c>
      <c r="D79" s="210" t="s">
        <v>479</v>
      </c>
      <c r="G79" s="206" t="s">
        <v>751</v>
      </c>
      <c r="H79" s="205">
        <v>42166</v>
      </c>
      <c r="I79" s="206" t="s">
        <v>752</v>
      </c>
    </row>
    <row r="80" spans="1:9" x14ac:dyDescent="0.2">
      <c r="A80" s="207">
        <v>56</v>
      </c>
      <c r="B80" s="208">
        <v>118</v>
      </c>
      <c r="C80" s="209" t="s">
        <v>255</v>
      </c>
      <c r="D80" s="210" t="s">
        <v>479</v>
      </c>
      <c r="G80" s="206" t="s">
        <v>753</v>
      </c>
      <c r="H80" s="205">
        <v>42166</v>
      </c>
      <c r="I80" s="206" t="s">
        <v>754</v>
      </c>
    </row>
    <row r="81" spans="1:9" x14ac:dyDescent="0.2">
      <c r="A81" s="207">
        <v>57</v>
      </c>
      <c r="B81" s="208">
        <v>119</v>
      </c>
      <c r="C81" s="209" t="s">
        <v>255</v>
      </c>
      <c r="D81" s="210" t="s">
        <v>241</v>
      </c>
      <c r="G81" s="206" t="s">
        <v>755</v>
      </c>
      <c r="H81" s="205">
        <v>42166</v>
      </c>
      <c r="I81" s="206" t="s">
        <v>756</v>
      </c>
    </row>
    <row r="82" spans="1:9" x14ac:dyDescent="0.2">
      <c r="A82" s="207">
        <v>58</v>
      </c>
      <c r="B82" s="208">
        <v>21</v>
      </c>
      <c r="C82" s="209" t="s">
        <v>293</v>
      </c>
      <c r="D82" s="210">
        <v>1</v>
      </c>
      <c r="G82" s="206" t="s">
        <v>755</v>
      </c>
      <c r="H82" s="205">
        <v>42166</v>
      </c>
      <c r="I82" s="206" t="s">
        <v>757</v>
      </c>
    </row>
    <row r="83" spans="1:9" x14ac:dyDescent="0.2">
      <c r="A83" s="207">
        <v>58</v>
      </c>
      <c r="B83" s="208">
        <v>175</v>
      </c>
      <c r="C83" s="209" t="s">
        <v>293</v>
      </c>
      <c r="D83" s="210">
        <v>1</v>
      </c>
      <c r="G83" s="206" t="s">
        <v>758</v>
      </c>
      <c r="H83" s="205">
        <v>42166</v>
      </c>
      <c r="I83" s="206" t="s">
        <v>759</v>
      </c>
    </row>
    <row r="84" spans="1:9" x14ac:dyDescent="0.2">
      <c r="A84" s="207">
        <v>59</v>
      </c>
      <c r="B84" s="208">
        <v>121</v>
      </c>
      <c r="C84" s="209" t="s">
        <v>255</v>
      </c>
      <c r="D84" s="210" t="s">
        <v>479</v>
      </c>
    </row>
    <row r="85" spans="1:9" x14ac:dyDescent="0.2">
      <c r="A85" s="207">
        <v>60</v>
      </c>
      <c r="B85" s="208">
        <v>122</v>
      </c>
      <c r="C85" s="209" t="s">
        <v>255</v>
      </c>
      <c r="D85" s="210" t="s">
        <v>241</v>
      </c>
    </row>
    <row r="86" spans="1:9" x14ac:dyDescent="0.2">
      <c r="A86" s="207">
        <v>62</v>
      </c>
      <c r="B86" s="208">
        <v>1119</v>
      </c>
      <c r="C86" s="209" t="s">
        <v>256</v>
      </c>
      <c r="D86" s="210" t="s">
        <v>482</v>
      </c>
    </row>
    <row r="87" spans="1:9" x14ac:dyDescent="0.2">
      <c r="A87" s="207">
        <v>63</v>
      </c>
      <c r="B87" s="208">
        <v>172</v>
      </c>
      <c r="C87" s="209" t="s">
        <v>248</v>
      </c>
      <c r="D87" s="210" t="s">
        <v>479</v>
      </c>
    </row>
    <row r="88" spans="1:9" x14ac:dyDescent="0.2">
      <c r="A88" s="207">
        <v>64</v>
      </c>
      <c r="B88" s="208">
        <v>1105</v>
      </c>
      <c r="C88" s="209" t="s">
        <v>255</v>
      </c>
      <c r="D88" s="210" t="s">
        <v>241</v>
      </c>
    </row>
    <row r="89" spans="1:9" x14ac:dyDescent="0.2">
      <c r="A89" s="207">
        <v>65</v>
      </c>
      <c r="B89" s="208">
        <v>10</v>
      </c>
      <c r="C89" s="209" t="s">
        <v>257</v>
      </c>
      <c r="D89" s="210" t="s">
        <v>241</v>
      </c>
    </row>
    <row r="90" spans="1:9" x14ac:dyDescent="0.2">
      <c r="A90" s="207">
        <v>66</v>
      </c>
      <c r="B90" s="208">
        <v>1106</v>
      </c>
      <c r="C90" s="209" t="s">
        <v>257</v>
      </c>
      <c r="D90" s="210" t="s">
        <v>241</v>
      </c>
    </row>
    <row r="91" spans="1:9" x14ac:dyDescent="0.2">
      <c r="A91" s="207">
        <v>67</v>
      </c>
      <c r="B91" s="208">
        <v>102</v>
      </c>
      <c r="C91" s="209" t="s">
        <v>258</v>
      </c>
      <c r="D91" s="210" t="s">
        <v>480</v>
      </c>
    </row>
    <row r="92" spans="1:9" x14ac:dyDescent="0.2">
      <c r="A92" s="207">
        <v>71</v>
      </c>
      <c r="B92" s="208">
        <v>109</v>
      </c>
      <c r="C92" s="209" t="s">
        <v>258</v>
      </c>
      <c r="D92" s="210" t="s">
        <v>241</v>
      </c>
    </row>
    <row r="93" spans="1:9" x14ac:dyDescent="0.2">
      <c r="A93" s="207">
        <v>72</v>
      </c>
      <c r="B93" s="208">
        <v>111</v>
      </c>
      <c r="C93" s="209" t="s">
        <v>258</v>
      </c>
      <c r="D93" s="210" t="s">
        <v>241</v>
      </c>
    </row>
    <row r="94" spans="1:9" x14ac:dyDescent="0.2">
      <c r="A94" s="207">
        <v>73</v>
      </c>
      <c r="B94" s="208">
        <v>156</v>
      </c>
      <c r="C94" s="209" t="s">
        <v>258</v>
      </c>
      <c r="D94" s="210" t="s">
        <v>480</v>
      </c>
    </row>
    <row r="95" spans="1:9" x14ac:dyDescent="0.2">
      <c r="A95" s="207">
        <v>74</v>
      </c>
      <c r="B95" s="208">
        <v>17</v>
      </c>
      <c r="C95" s="209" t="s">
        <v>259</v>
      </c>
      <c r="D95" s="210" t="s">
        <v>241</v>
      </c>
    </row>
    <row r="96" spans="1:9" x14ac:dyDescent="0.2">
      <c r="A96" s="207">
        <v>75</v>
      </c>
      <c r="B96" s="208">
        <v>62</v>
      </c>
      <c r="C96" s="209" t="s">
        <v>260</v>
      </c>
      <c r="D96" s="210" t="s">
        <v>241</v>
      </c>
    </row>
    <row r="97" spans="1:4" x14ac:dyDescent="0.2">
      <c r="A97" s="207">
        <v>76</v>
      </c>
      <c r="B97" s="208">
        <v>63</v>
      </c>
      <c r="C97" s="209" t="s">
        <v>260</v>
      </c>
      <c r="D97" s="210" t="s">
        <v>241</v>
      </c>
    </row>
    <row r="98" spans="1:4" x14ac:dyDescent="0.2">
      <c r="A98" s="207">
        <v>77</v>
      </c>
      <c r="B98" s="208">
        <v>134</v>
      </c>
      <c r="C98" s="209" t="s">
        <v>260</v>
      </c>
      <c r="D98" s="210" t="s">
        <v>241</v>
      </c>
    </row>
    <row r="99" spans="1:4" x14ac:dyDescent="0.2">
      <c r="A99" s="207">
        <v>78</v>
      </c>
      <c r="B99" s="208">
        <v>13</v>
      </c>
      <c r="C99" s="209" t="s">
        <v>261</v>
      </c>
      <c r="D99" s="210" t="s">
        <v>241</v>
      </c>
    </row>
    <row r="100" spans="1:4" x14ac:dyDescent="0.2">
      <c r="A100" s="207">
        <v>79</v>
      </c>
      <c r="B100" s="208">
        <v>97</v>
      </c>
      <c r="C100" s="209" t="s">
        <v>262</v>
      </c>
      <c r="D100" s="210">
        <v>2</v>
      </c>
    </row>
    <row r="101" spans="1:4" x14ac:dyDescent="0.2">
      <c r="A101" s="207">
        <v>79</v>
      </c>
      <c r="B101" s="208">
        <v>164</v>
      </c>
      <c r="C101" s="209" t="s">
        <v>262</v>
      </c>
      <c r="D101" s="210">
        <v>1</v>
      </c>
    </row>
    <row r="102" spans="1:4" x14ac:dyDescent="0.2">
      <c r="A102" s="207">
        <v>80</v>
      </c>
      <c r="B102" s="208">
        <v>96</v>
      </c>
      <c r="C102" s="209" t="s">
        <v>263</v>
      </c>
      <c r="D102" s="210" t="s">
        <v>241</v>
      </c>
    </row>
    <row r="103" spans="1:4" x14ac:dyDescent="0.2">
      <c r="A103" s="207">
        <v>81</v>
      </c>
      <c r="B103" s="208">
        <v>60</v>
      </c>
      <c r="C103" s="209" t="s">
        <v>264</v>
      </c>
      <c r="D103" s="210" t="s">
        <v>241</v>
      </c>
    </row>
    <row r="104" spans="1:4" x14ac:dyDescent="0.2">
      <c r="A104" s="207">
        <v>82</v>
      </c>
      <c r="B104" s="208">
        <v>83</v>
      </c>
      <c r="C104" s="209" t="s">
        <v>265</v>
      </c>
      <c r="D104" s="210" t="s">
        <v>241</v>
      </c>
    </row>
    <row r="105" spans="1:4" x14ac:dyDescent="0.2">
      <c r="A105" s="207">
        <v>83</v>
      </c>
      <c r="B105" s="208">
        <v>84</v>
      </c>
      <c r="C105" s="209" t="s">
        <v>265</v>
      </c>
      <c r="D105" s="210" t="s">
        <v>241</v>
      </c>
    </row>
    <row r="106" spans="1:4" x14ac:dyDescent="0.2">
      <c r="A106" s="207">
        <v>84</v>
      </c>
      <c r="B106" s="208">
        <v>85</v>
      </c>
      <c r="C106" s="209" t="s">
        <v>265</v>
      </c>
      <c r="D106" s="210" t="s">
        <v>241</v>
      </c>
    </row>
    <row r="107" spans="1:4" x14ac:dyDescent="0.2">
      <c r="A107" s="207">
        <v>85</v>
      </c>
      <c r="B107" s="208">
        <v>86</v>
      </c>
      <c r="C107" s="209" t="s">
        <v>265</v>
      </c>
      <c r="D107" s="210" t="s">
        <v>241</v>
      </c>
    </row>
    <row r="108" spans="1:4" x14ac:dyDescent="0.2">
      <c r="A108" s="207">
        <v>86</v>
      </c>
      <c r="B108" s="208">
        <v>1107</v>
      </c>
      <c r="C108" s="209" t="s">
        <v>265</v>
      </c>
      <c r="D108" s="210" t="s">
        <v>241</v>
      </c>
    </row>
    <row r="109" spans="1:4" x14ac:dyDescent="0.2">
      <c r="A109" s="207">
        <v>87</v>
      </c>
      <c r="B109" s="208">
        <v>1109</v>
      </c>
      <c r="C109" s="209" t="s">
        <v>265</v>
      </c>
      <c r="D109" s="210" t="s">
        <v>241</v>
      </c>
    </row>
    <row r="110" spans="1:4" x14ac:dyDescent="0.2">
      <c r="A110" s="207">
        <v>88</v>
      </c>
      <c r="B110" s="208">
        <v>1113</v>
      </c>
      <c r="C110" s="209" t="s">
        <v>265</v>
      </c>
      <c r="D110" s="210" t="s">
        <v>241</v>
      </c>
    </row>
    <row r="111" spans="1:4" x14ac:dyDescent="0.2">
      <c r="A111" s="207">
        <v>91</v>
      </c>
      <c r="B111" s="208">
        <v>3</v>
      </c>
      <c r="C111" s="209" t="s">
        <v>266</v>
      </c>
      <c r="D111" s="210" t="s">
        <v>241</v>
      </c>
    </row>
    <row r="112" spans="1:4" x14ac:dyDescent="0.2">
      <c r="A112" s="207">
        <v>92</v>
      </c>
      <c r="B112" s="208">
        <v>4</v>
      </c>
      <c r="C112" s="209" t="s">
        <v>266</v>
      </c>
      <c r="D112" s="210" t="s">
        <v>241</v>
      </c>
    </row>
    <row r="113" spans="1:4" x14ac:dyDescent="0.2">
      <c r="A113" s="207">
        <v>93</v>
      </c>
      <c r="B113" s="208">
        <v>30</v>
      </c>
      <c r="C113" s="209" t="s">
        <v>267</v>
      </c>
      <c r="D113" s="210">
        <v>1</v>
      </c>
    </row>
    <row r="114" spans="1:4" x14ac:dyDescent="0.2">
      <c r="A114" s="207">
        <v>93</v>
      </c>
      <c r="B114" s="208">
        <v>214</v>
      </c>
      <c r="C114" s="209" t="s">
        <v>267</v>
      </c>
      <c r="D114" s="210">
        <v>2</v>
      </c>
    </row>
    <row r="115" spans="1:4" x14ac:dyDescent="0.2">
      <c r="A115" s="207">
        <v>94</v>
      </c>
      <c r="B115" s="208">
        <v>1108</v>
      </c>
      <c r="C115" s="209" t="s">
        <v>266</v>
      </c>
      <c r="D115" s="210" t="s">
        <v>241</v>
      </c>
    </row>
    <row r="116" spans="1:4" x14ac:dyDescent="0.2">
      <c r="A116" s="207">
        <v>95</v>
      </c>
      <c r="B116" s="208">
        <v>1110</v>
      </c>
      <c r="C116" s="209" t="s">
        <v>266</v>
      </c>
      <c r="D116" s="210" t="s">
        <v>241</v>
      </c>
    </row>
    <row r="117" spans="1:4" x14ac:dyDescent="0.2">
      <c r="A117" s="207">
        <v>96</v>
      </c>
      <c r="B117" s="208">
        <v>1114</v>
      </c>
      <c r="C117" s="209" t="s">
        <v>266</v>
      </c>
      <c r="D117" s="210" t="s">
        <v>241</v>
      </c>
    </row>
    <row r="118" spans="1:4" x14ac:dyDescent="0.2">
      <c r="A118" s="207">
        <v>97</v>
      </c>
      <c r="B118" s="208">
        <v>54</v>
      </c>
      <c r="C118" s="209" t="s">
        <v>268</v>
      </c>
      <c r="D118" s="210" t="s">
        <v>241</v>
      </c>
    </row>
    <row r="119" spans="1:4" x14ac:dyDescent="0.2">
      <c r="A119" s="207">
        <v>98</v>
      </c>
      <c r="B119" s="208">
        <v>12</v>
      </c>
      <c r="C119" s="209" t="s">
        <v>269</v>
      </c>
      <c r="D119" s="210" t="s">
        <v>241</v>
      </c>
    </row>
    <row r="120" spans="1:4" x14ac:dyDescent="0.2">
      <c r="A120" s="207">
        <v>99</v>
      </c>
      <c r="B120" s="208">
        <v>75</v>
      </c>
      <c r="C120" s="209" t="s">
        <v>270</v>
      </c>
      <c r="D120" s="210" t="s">
        <v>479</v>
      </c>
    </row>
    <row r="121" spans="1:4" x14ac:dyDescent="0.2">
      <c r="A121" s="207">
        <v>100</v>
      </c>
      <c r="B121" s="208">
        <v>76</v>
      </c>
      <c r="C121" s="209" t="s">
        <v>270</v>
      </c>
      <c r="D121" s="210" t="s">
        <v>479</v>
      </c>
    </row>
    <row r="122" spans="1:4" x14ac:dyDescent="0.2">
      <c r="A122" s="207">
        <v>101</v>
      </c>
      <c r="B122" s="208">
        <v>7</v>
      </c>
      <c r="C122" s="209" t="s">
        <v>271</v>
      </c>
      <c r="D122" s="210" t="s">
        <v>241</v>
      </c>
    </row>
    <row r="123" spans="1:4" x14ac:dyDescent="0.2">
      <c r="A123" s="207">
        <v>102</v>
      </c>
      <c r="B123" s="208">
        <v>8</v>
      </c>
      <c r="C123" s="209" t="s">
        <v>271</v>
      </c>
      <c r="D123" s="210" t="s">
        <v>241</v>
      </c>
    </row>
    <row r="124" spans="1:4" x14ac:dyDescent="0.2">
      <c r="A124" s="207">
        <v>103</v>
      </c>
      <c r="B124" s="208">
        <v>9</v>
      </c>
      <c r="C124" s="209" t="s">
        <v>271</v>
      </c>
      <c r="D124" s="210" t="s">
        <v>241</v>
      </c>
    </row>
    <row r="125" spans="1:4" x14ac:dyDescent="0.2">
      <c r="A125" s="207">
        <v>104</v>
      </c>
      <c r="B125" s="208">
        <v>61</v>
      </c>
      <c r="C125" s="209" t="s">
        <v>272</v>
      </c>
      <c r="D125" s="210" t="s">
        <v>480</v>
      </c>
    </row>
    <row r="126" spans="1:4" x14ac:dyDescent="0.2">
      <c r="A126" s="207">
        <v>105</v>
      </c>
      <c r="B126" s="208">
        <v>65</v>
      </c>
      <c r="C126" s="209" t="s">
        <v>272</v>
      </c>
      <c r="D126" s="210" t="s">
        <v>241</v>
      </c>
    </row>
    <row r="127" spans="1:4" x14ac:dyDescent="0.2">
      <c r="A127" s="207">
        <v>106</v>
      </c>
      <c r="B127" s="208">
        <v>66</v>
      </c>
      <c r="C127" s="209" t="s">
        <v>272</v>
      </c>
      <c r="D127" s="210" t="s">
        <v>480</v>
      </c>
    </row>
    <row r="128" spans="1:4" x14ac:dyDescent="0.2">
      <c r="A128" s="207">
        <v>107</v>
      </c>
      <c r="B128" s="208">
        <v>67</v>
      </c>
      <c r="C128" s="209" t="s">
        <v>272</v>
      </c>
      <c r="D128" s="210" t="s">
        <v>480</v>
      </c>
    </row>
    <row r="129" spans="1:4" x14ac:dyDescent="0.2">
      <c r="A129" s="207">
        <v>108</v>
      </c>
      <c r="B129" s="208">
        <v>68</v>
      </c>
      <c r="C129" s="209" t="s">
        <v>272</v>
      </c>
      <c r="D129" s="210" t="s">
        <v>480</v>
      </c>
    </row>
    <row r="130" spans="1:4" x14ac:dyDescent="0.2">
      <c r="A130" s="207">
        <v>109</v>
      </c>
      <c r="B130" s="208">
        <v>69</v>
      </c>
      <c r="C130" s="209" t="s">
        <v>272</v>
      </c>
      <c r="D130" s="210" t="s">
        <v>241</v>
      </c>
    </row>
    <row r="131" spans="1:4" x14ac:dyDescent="0.2">
      <c r="A131" s="207">
        <v>110</v>
      </c>
      <c r="B131" s="208">
        <v>1348</v>
      </c>
      <c r="C131" s="209" t="s">
        <v>272</v>
      </c>
      <c r="D131" s="210" t="s">
        <v>241</v>
      </c>
    </row>
    <row r="132" spans="1:4" x14ac:dyDescent="0.2">
      <c r="A132" s="207">
        <v>111</v>
      </c>
      <c r="B132" s="208">
        <v>91</v>
      </c>
      <c r="C132" s="209" t="s">
        <v>273</v>
      </c>
      <c r="D132" s="210" t="s">
        <v>241</v>
      </c>
    </row>
    <row r="133" spans="1:4" x14ac:dyDescent="0.2">
      <c r="A133" s="207">
        <v>112</v>
      </c>
      <c r="B133" s="208">
        <v>22</v>
      </c>
      <c r="C133" s="209" t="s">
        <v>274</v>
      </c>
      <c r="D133" s="210" t="s">
        <v>479</v>
      </c>
    </row>
    <row r="134" spans="1:4" x14ac:dyDescent="0.2">
      <c r="A134" s="207">
        <v>113</v>
      </c>
      <c r="B134" s="208">
        <v>23</v>
      </c>
      <c r="C134" s="209" t="s">
        <v>274</v>
      </c>
      <c r="D134" s="210" t="s">
        <v>479</v>
      </c>
    </row>
    <row r="135" spans="1:4" x14ac:dyDescent="0.2">
      <c r="A135" s="207">
        <v>115</v>
      </c>
      <c r="B135" s="208">
        <v>25</v>
      </c>
      <c r="C135" s="209" t="s">
        <v>274</v>
      </c>
      <c r="D135" s="210" t="s">
        <v>241</v>
      </c>
    </row>
    <row r="136" spans="1:4" x14ac:dyDescent="0.2">
      <c r="A136" s="207">
        <v>116</v>
      </c>
      <c r="B136" s="208">
        <v>26</v>
      </c>
      <c r="C136" s="209" t="s">
        <v>274</v>
      </c>
      <c r="D136" s="210" t="s">
        <v>241</v>
      </c>
    </row>
    <row r="137" spans="1:4" x14ac:dyDescent="0.2">
      <c r="A137" s="207">
        <v>117</v>
      </c>
      <c r="B137" s="208">
        <v>1349</v>
      </c>
      <c r="C137" s="209" t="s">
        <v>274</v>
      </c>
      <c r="D137" s="210" t="s">
        <v>241</v>
      </c>
    </row>
    <row r="138" spans="1:4" x14ac:dyDescent="0.2">
      <c r="A138" s="207">
        <v>118</v>
      </c>
      <c r="B138" s="208">
        <v>6</v>
      </c>
      <c r="C138" s="209" t="s">
        <v>275</v>
      </c>
      <c r="D138" s="210" t="s">
        <v>241</v>
      </c>
    </row>
    <row r="139" spans="1:4" x14ac:dyDescent="0.2">
      <c r="A139" s="207">
        <v>119</v>
      </c>
      <c r="B139" s="208">
        <v>1350</v>
      </c>
      <c r="C139" s="209" t="s">
        <v>275</v>
      </c>
      <c r="D139" s="210" t="s">
        <v>241</v>
      </c>
    </row>
    <row r="140" spans="1:4" x14ac:dyDescent="0.2">
      <c r="A140" s="207">
        <v>120</v>
      </c>
      <c r="B140" s="208">
        <v>11</v>
      </c>
      <c r="C140" s="209" t="s">
        <v>248</v>
      </c>
      <c r="D140" s="210" t="s">
        <v>241</v>
      </c>
    </row>
    <row r="141" spans="1:4" x14ac:dyDescent="0.2">
      <c r="A141" s="207">
        <v>121</v>
      </c>
      <c r="B141" s="208">
        <v>26</v>
      </c>
      <c r="C141" s="209" t="s">
        <v>276</v>
      </c>
      <c r="D141" s="210">
        <v>2</v>
      </c>
    </row>
    <row r="142" spans="1:4" x14ac:dyDescent="0.2">
      <c r="A142" s="207">
        <v>121</v>
      </c>
      <c r="B142" s="208">
        <v>224</v>
      </c>
      <c r="C142" s="209" t="s">
        <v>276</v>
      </c>
      <c r="D142" s="210">
        <v>1</v>
      </c>
    </row>
    <row r="143" spans="1:4" x14ac:dyDescent="0.2">
      <c r="A143" s="207">
        <v>122</v>
      </c>
      <c r="B143" s="208">
        <v>201</v>
      </c>
      <c r="C143" s="209" t="s">
        <v>277</v>
      </c>
      <c r="D143" s="210">
        <v>1</v>
      </c>
    </row>
    <row r="144" spans="1:4" x14ac:dyDescent="0.2">
      <c r="A144" s="207">
        <v>122</v>
      </c>
      <c r="B144" s="208">
        <v>245</v>
      </c>
      <c r="C144" s="209" t="s">
        <v>277</v>
      </c>
      <c r="D144" s="210">
        <v>2</v>
      </c>
    </row>
    <row r="145" spans="1:4" x14ac:dyDescent="0.2">
      <c r="A145" s="207">
        <v>123</v>
      </c>
      <c r="B145" s="208">
        <v>1307</v>
      </c>
      <c r="C145" s="209" t="s">
        <v>278</v>
      </c>
      <c r="D145" s="210">
        <v>1</v>
      </c>
    </row>
    <row r="146" spans="1:4" x14ac:dyDescent="0.2">
      <c r="A146" s="207">
        <v>124</v>
      </c>
      <c r="B146" s="208">
        <v>1319</v>
      </c>
      <c r="C146" s="209" t="s">
        <v>278</v>
      </c>
      <c r="D146" s="210">
        <v>1</v>
      </c>
    </row>
    <row r="147" spans="1:4" x14ac:dyDescent="0.2">
      <c r="A147" s="207">
        <v>125</v>
      </c>
      <c r="B147" s="208">
        <v>1315</v>
      </c>
      <c r="C147" s="209" t="s">
        <v>278</v>
      </c>
      <c r="D147" s="210">
        <v>1</v>
      </c>
    </row>
    <row r="148" spans="1:4" x14ac:dyDescent="0.2">
      <c r="A148" s="207">
        <v>126</v>
      </c>
      <c r="B148" s="208">
        <v>1193</v>
      </c>
      <c r="C148" s="209" t="s">
        <v>279</v>
      </c>
      <c r="D148" s="210">
        <v>1</v>
      </c>
    </row>
    <row r="149" spans="1:4" x14ac:dyDescent="0.2">
      <c r="A149" s="207">
        <v>126</v>
      </c>
      <c r="B149" s="208">
        <v>1194</v>
      </c>
      <c r="C149" s="209" t="s">
        <v>279</v>
      </c>
      <c r="D149" s="210">
        <v>2</v>
      </c>
    </row>
    <row r="150" spans="1:4" x14ac:dyDescent="0.2">
      <c r="A150" s="207">
        <v>127</v>
      </c>
      <c r="B150" s="208">
        <v>80</v>
      </c>
      <c r="C150" s="209" t="s">
        <v>280</v>
      </c>
      <c r="D150" s="210" t="s">
        <v>480</v>
      </c>
    </row>
    <row r="151" spans="1:4" x14ac:dyDescent="0.2">
      <c r="A151" s="207">
        <v>127</v>
      </c>
      <c r="B151" s="208">
        <v>148</v>
      </c>
      <c r="C151" s="209" t="s">
        <v>280</v>
      </c>
      <c r="D151" s="210">
        <v>1</v>
      </c>
    </row>
    <row r="152" spans="1:4" x14ac:dyDescent="0.2">
      <c r="A152" s="207">
        <v>127</v>
      </c>
      <c r="B152" s="208">
        <v>221</v>
      </c>
      <c r="C152" s="209" t="s">
        <v>280</v>
      </c>
      <c r="D152" s="210" t="s">
        <v>482</v>
      </c>
    </row>
    <row r="153" spans="1:4" x14ac:dyDescent="0.2">
      <c r="A153" s="207">
        <v>128</v>
      </c>
      <c r="B153" s="208">
        <v>1120</v>
      </c>
      <c r="C153" s="209" t="s">
        <v>281</v>
      </c>
      <c r="D153" s="210">
        <v>1</v>
      </c>
    </row>
    <row r="154" spans="1:4" x14ac:dyDescent="0.2">
      <c r="A154" s="207">
        <v>128</v>
      </c>
      <c r="B154" s="208">
        <v>1121</v>
      </c>
      <c r="C154" s="209" t="s">
        <v>281</v>
      </c>
      <c r="D154" s="210">
        <v>1</v>
      </c>
    </row>
    <row r="155" spans="1:4" x14ac:dyDescent="0.2">
      <c r="A155" s="207">
        <v>128</v>
      </c>
      <c r="B155" s="208">
        <v>1122</v>
      </c>
      <c r="C155" s="209" t="s">
        <v>281</v>
      </c>
      <c r="D155" s="210">
        <v>2</v>
      </c>
    </row>
    <row r="156" spans="1:4" x14ac:dyDescent="0.2">
      <c r="A156" s="207">
        <v>129</v>
      </c>
      <c r="B156" s="208">
        <v>169</v>
      </c>
      <c r="C156" s="209" t="s">
        <v>280</v>
      </c>
      <c r="D156" s="210">
        <v>1</v>
      </c>
    </row>
    <row r="157" spans="1:4" x14ac:dyDescent="0.2">
      <c r="A157" s="207">
        <v>129</v>
      </c>
      <c r="B157" s="208">
        <v>202</v>
      </c>
      <c r="C157" s="209" t="s">
        <v>280</v>
      </c>
      <c r="D157" s="210">
        <v>1</v>
      </c>
    </row>
    <row r="158" spans="1:4" x14ac:dyDescent="0.2">
      <c r="A158" s="207">
        <v>129</v>
      </c>
      <c r="B158" s="208">
        <v>222</v>
      </c>
      <c r="C158" s="209" t="s">
        <v>280</v>
      </c>
      <c r="D158" s="210">
        <v>2</v>
      </c>
    </row>
    <row r="159" spans="1:4" x14ac:dyDescent="0.2">
      <c r="A159" s="207">
        <v>130</v>
      </c>
      <c r="B159" s="208">
        <v>1308</v>
      </c>
      <c r="C159" s="209" t="s">
        <v>282</v>
      </c>
      <c r="D159" s="210">
        <v>1</v>
      </c>
    </row>
    <row r="160" spans="1:4" x14ac:dyDescent="0.2">
      <c r="A160" s="207">
        <v>130</v>
      </c>
      <c r="B160" s="208">
        <v>1309</v>
      </c>
      <c r="C160" s="209" t="s">
        <v>282</v>
      </c>
      <c r="D160" s="210">
        <v>1</v>
      </c>
    </row>
    <row r="161" spans="1:4" x14ac:dyDescent="0.2">
      <c r="A161" s="207">
        <v>130</v>
      </c>
      <c r="B161" s="208">
        <v>1310</v>
      </c>
      <c r="C161" s="209" t="s">
        <v>282</v>
      </c>
      <c r="D161" s="210">
        <v>2</v>
      </c>
    </row>
    <row r="162" spans="1:4" x14ac:dyDescent="0.2">
      <c r="A162" s="207">
        <v>131</v>
      </c>
      <c r="B162" s="208">
        <v>1311</v>
      </c>
      <c r="C162" s="209" t="s">
        <v>282</v>
      </c>
      <c r="D162" s="210">
        <v>1</v>
      </c>
    </row>
    <row r="163" spans="1:4" x14ac:dyDescent="0.2">
      <c r="A163" s="207">
        <v>131</v>
      </c>
      <c r="B163" s="208">
        <v>1312</v>
      </c>
      <c r="C163" s="209" t="s">
        <v>282</v>
      </c>
      <c r="D163" s="210">
        <v>1</v>
      </c>
    </row>
    <row r="164" spans="1:4" x14ac:dyDescent="0.2">
      <c r="A164" s="207">
        <v>131</v>
      </c>
      <c r="B164" s="208">
        <v>1313</v>
      </c>
      <c r="C164" s="209" t="s">
        <v>282</v>
      </c>
      <c r="D164" s="210">
        <v>2</v>
      </c>
    </row>
    <row r="165" spans="1:4" x14ac:dyDescent="0.2">
      <c r="A165" s="207">
        <v>132</v>
      </c>
      <c r="B165" s="208">
        <v>92</v>
      </c>
      <c r="C165" s="209" t="s">
        <v>283</v>
      </c>
      <c r="D165" s="210" t="s">
        <v>479</v>
      </c>
    </row>
    <row r="166" spans="1:4" x14ac:dyDescent="0.2">
      <c r="A166" s="207">
        <v>132</v>
      </c>
      <c r="B166" s="208">
        <v>210</v>
      </c>
      <c r="C166" s="209" t="s">
        <v>283</v>
      </c>
      <c r="D166" s="210">
        <v>2</v>
      </c>
    </row>
    <row r="167" spans="1:4" x14ac:dyDescent="0.2">
      <c r="A167" s="207">
        <v>132</v>
      </c>
      <c r="B167" s="208">
        <v>234</v>
      </c>
      <c r="C167" s="209" t="s">
        <v>283</v>
      </c>
      <c r="D167" s="210" t="s">
        <v>479</v>
      </c>
    </row>
    <row r="168" spans="1:4" x14ac:dyDescent="0.2">
      <c r="A168" s="207">
        <v>132</v>
      </c>
      <c r="B168" s="208">
        <v>236</v>
      </c>
      <c r="C168" s="209" t="s">
        <v>283</v>
      </c>
      <c r="D168" s="210" t="s">
        <v>479</v>
      </c>
    </row>
    <row r="169" spans="1:4" x14ac:dyDescent="0.2">
      <c r="A169" s="207">
        <v>133</v>
      </c>
      <c r="B169" s="208">
        <v>92</v>
      </c>
      <c r="C169" s="209" t="s">
        <v>283</v>
      </c>
      <c r="D169" s="210">
        <v>1</v>
      </c>
    </row>
    <row r="170" spans="1:4" x14ac:dyDescent="0.2">
      <c r="A170" s="207">
        <v>133</v>
      </c>
      <c r="B170" s="208">
        <v>210</v>
      </c>
      <c r="C170" s="209" t="s">
        <v>283</v>
      </c>
      <c r="D170" s="210">
        <v>2</v>
      </c>
    </row>
    <row r="171" spans="1:4" x14ac:dyDescent="0.2">
      <c r="A171" s="207">
        <v>133</v>
      </c>
      <c r="B171" s="208">
        <v>233</v>
      </c>
      <c r="C171" s="209" t="s">
        <v>283</v>
      </c>
      <c r="D171" s="210">
        <v>1</v>
      </c>
    </row>
    <row r="172" spans="1:4" x14ac:dyDescent="0.2">
      <c r="A172" s="207">
        <v>133</v>
      </c>
      <c r="B172" s="208">
        <v>246</v>
      </c>
      <c r="C172" s="209" t="s">
        <v>283</v>
      </c>
      <c r="D172" s="210">
        <v>1</v>
      </c>
    </row>
    <row r="173" spans="1:4" x14ac:dyDescent="0.2">
      <c r="A173" s="207">
        <v>134</v>
      </c>
      <c r="B173" s="208">
        <v>101</v>
      </c>
      <c r="C173" s="209" t="s">
        <v>283</v>
      </c>
      <c r="D173" s="210">
        <v>1</v>
      </c>
    </row>
    <row r="174" spans="1:4" x14ac:dyDescent="0.2">
      <c r="A174" s="207">
        <v>134</v>
      </c>
      <c r="B174" s="208">
        <v>210</v>
      </c>
      <c r="C174" s="209" t="s">
        <v>283</v>
      </c>
      <c r="D174" s="210">
        <v>2</v>
      </c>
    </row>
    <row r="175" spans="1:4" x14ac:dyDescent="0.2">
      <c r="A175" s="207">
        <v>134</v>
      </c>
      <c r="B175" s="208">
        <v>232</v>
      </c>
      <c r="C175" s="209" t="s">
        <v>283</v>
      </c>
      <c r="D175" s="210">
        <v>1</v>
      </c>
    </row>
    <row r="176" spans="1:4" x14ac:dyDescent="0.2">
      <c r="A176" s="207">
        <v>134</v>
      </c>
      <c r="B176" s="208">
        <v>250</v>
      </c>
      <c r="C176" s="209" t="s">
        <v>283</v>
      </c>
      <c r="D176" s="210">
        <v>1</v>
      </c>
    </row>
    <row r="177" spans="1:4" x14ac:dyDescent="0.2">
      <c r="A177" s="207">
        <v>135</v>
      </c>
      <c r="B177" s="208">
        <v>38</v>
      </c>
      <c r="C177" s="209" t="s">
        <v>283</v>
      </c>
      <c r="D177" s="210">
        <v>1</v>
      </c>
    </row>
    <row r="178" spans="1:4" x14ac:dyDescent="0.2">
      <c r="A178" s="207">
        <v>135</v>
      </c>
      <c r="B178" s="208">
        <v>80</v>
      </c>
      <c r="C178" s="209" t="s">
        <v>283</v>
      </c>
      <c r="D178" s="210">
        <v>1</v>
      </c>
    </row>
    <row r="179" spans="1:4" x14ac:dyDescent="0.2">
      <c r="A179" s="207">
        <v>135</v>
      </c>
      <c r="B179" s="208">
        <v>221</v>
      </c>
      <c r="C179" s="209" t="s">
        <v>283</v>
      </c>
      <c r="D179" s="210" t="s">
        <v>482</v>
      </c>
    </row>
    <row r="180" spans="1:4" x14ac:dyDescent="0.2">
      <c r="A180" s="207">
        <v>135</v>
      </c>
      <c r="B180" s="208">
        <v>247</v>
      </c>
      <c r="C180" s="209" t="s">
        <v>283</v>
      </c>
      <c r="D180" s="210">
        <v>1</v>
      </c>
    </row>
    <row r="181" spans="1:4" x14ac:dyDescent="0.2">
      <c r="A181" s="207">
        <v>136</v>
      </c>
      <c r="B181" s="208">
        <v>124</v>
      </c>
      <c r="C181" s="209" t="s">
        <v>283</v>
      </c>
      <c r="D181" s="210">
        <v>1</v>
      </c>
    </row>
    <row r="182" spans="1:4" x14ac:dyDescent="0.2">
      <c r="A182" s="207">
        <v>136</v>
      </c>
      <c r="B182" s="208">
        <v>202</v>
      </c>
      <c r="C182" s="209" t="s">
        <v>283</v>
      </c>
      <c r="D182" s="210">
        <v>1</v>
      </c>
    </row>
    <row r="183" spans="1:4" x14ac:dyDescent="0.2">
      <c r="A183" s="207">
        <v>136</v>
      </c>
      <c r="B183" s="208">
        <v>222</v>
      </c>
      <c r="C183" s="209" t="s">
        <v>283</v>
      </c>
      <c r="D183" s="210">
        <v>2</v>
      </c>
    </row>
    <row r="184" spans="1:4" x14ac:dyDescent="0.2">
      <c r="A184" s="207">
        <v>136</v>
      </c>
      <c r="B184" s="208">
        <v>246</v>
      </c>
      <c r="C184" s="209" t="s">
        <v>283</v>
      </c>
      <c r="D184" s="210">
        <v>1</v>
      </c>
    </row>
    <row r="185" spans="1:4" x14ac:dyDescent="0.2">
      <c r="A185" s="207">
        <v>137</v>
      </c>
      <c r="B185" s="208">
        <v>203</v>
      </c>
      <c r="C185" s="209" t="s">
        <v>283</v>
      </c>
      <c r="D185" s="210" t="s">
        <v>284</v>
      </c>
    </row>
    <row r="186" spans="1:4" x14ac:dyDescent="0.2">
      <c r="A186" s="207">
        <v>137</v>
      </c>
      <c r="B186" s="208">
        <v>222</v>
      </c>
      <c r="C186" s="209" t="s">
        <v>283</v>
      </c>
      <c r="D186" s="210" t="s">
        <v>284</v>
      </c>
    </row>
    <row r="187" spans="1:4" x14ac:dyDescent="0.2">
      <c r="A187" s="207">
        <v>137</v>
      </c>
      <c r="B187" s="208">
        <v>223</v>
      </c>
      <c r="C187" s="209" t="s">
        <v>283</v>
      </c>
      <c r="D187" s="210" t="s">
        <v>284</v>
      </c>
    </row>
    <row r="188" spans="1:4" x14ac:dyDescent="0.2">
      <c r="A188" s="207">
        <v>137</v>
      </c>
      <c r="B188" s="208">
        <v>229</v>
      </c>
      <c r="C188" s="209" t="s">
        <v>283</v>
      </c>
      <c r="D188" s="210" t="s">
        <v>284</v>
      </c>
    </row>
    <row r="189" spans="1:4" x14ac:dyDescent="0.2">
      <c r="A189" s="207">
        <v>138</v>
      </c>
      <c r="B189" s="208">
        <v>5</v>
      </c>
      <c r="C189" s="209" t="s">
        <v>283</v>
      </c>
      <c r="D189" s="210" t="s">
        <v>479</v>
      </c>
    </row>
    <row r="190" spans="1:4" x14ac:dyDescent="0.2">
      <c r="A190" s="207">
        <v>138</v>
      </c>
      <c r="B190" s="208">
        <v>88</v>
      </c>
      <c r="C190" s="209" t="s">
        <v>283</v>
      </c>
      <c r="D190" s="210" t="s">
        <v>479</v>
      </c>
    </row>
    <row r="191" spans="1:4" x14ac:dyDescent="0.2">
      <c r="A191" s="207">
        <v>138</v>
      </c>
      <c r="B191" s="208">
        <v>208</v>
      </c>
      <c r="C191" s="209" t="s">
        <v>283</v>
      </c>
      <c r="D191" s="210">
        <v>2</v>
      </c>
    </row>
    <row r="192" spans="1:4" x14ac:dyDescent="0.2">
      <c r="A192" s="207">
        <v>138</v>
      </c>
      <c r="B192" s="208">
        <v>235</v>
      </c>
      <c r="C192" s="209" t="s">
        <v>283</v>
      </c>
      <c r="D192" s="210" t="s">
        <v>479</v>
      </c>
    </row>
    <row r="193" spans="1:4" x14ac:dyDescent="0.2">
      <c r="A193" s="207">
        <v>140</v>
      </c>
      <c r="B193" s="208">
        <v>1395</v>
      </c>
      <c r="C193" s="209" t="s">
        <v>267</v>
      </c>
      <c r="D193" s="210">
        <v>2</v>
      </c>
    </row>
    <row r="194" spans="1:4" x14ac:dyDescent="0.2">
      <c r="A194" s="207">
        <v>140</v>
      </c>
      <c r="B194" s="208">
        <v>1396</v>
      </c>
      <c r="C194" s="209" t="s">
        <v>267</v>
      </c>
      <c r="D194" s="210">
        <v>1</v>
      </c>
    </row>
    <row r="195" spans="1:4" x14ac:dyDescent="0.2">
      <c r="A195" s="207">
        <v>141</v>
      </c>
      <c r="B195" s="208">
        <v>189</v>
      </c>
      <c r="C195" s="209" t="s">
        <v>285</v>
      </c>
      <c r="D195" s="210">
        <v>1</v>
      </c>
    </row>
    <row r="196" spans="1:4" x14ac:dyDescent="0.2">
      <c r="A196" s="207">
        <v>141</v>
      </c>
      <c r="B196" s="208">
        <v>210</v>
      </c>
      <c r="C196" s="209" t="s">
        <v>285</v>
      </c>
      <c r="D196" s="210">
        <v>2</v>
      </c>
    </row>
    <row r="197" spans="1:4" x14ac:dyDescent="0.2">
      <c r="A197" s="207">
        <v>141</v>
      </c>
      <c r="B197" s="208">
        <v>233</v>
      </c>
      <c r="C197" s="209" t="s">
        <v>285</v>
      </c>
      <c r="D197" s="210">
        <v>1</v>
      </c>
    </row>
    <row r="198" spans="1:4" x14ac:dyDescent="0.2">
      <c r="A198" s="207">
        <v>141</v>
      </c>
      <c r="B198" s="208">
        <v>249</v>
      </c>
      <c r="C198" s="209" t="s">
        <v>285</v>
      </c>
      <c r="D198" s="210">
        <v>1</v>
      </c>
    </row>
    <row r="199" spans="1:4" x14ac:dyDescent="0.2">
      <c r="A199" s="207">
        <v>141</v>
      </c>
      <c r="B199" s="208">
        <v>252</v>
      </c>
      <c r="C199" s="209" t="s">
        <v>285</v>
      </c>
      <c r="D199" s="210">
        <v>1</v>
      </c>
    </row>
    <row r="200" spans="1:4" x14ac:dyDescent="0.2">
      <c r="A200" s="207">
        <v>142</v>
      </c>
      <c r="B200" s="208">
        <v>132</v>
      </c>
      <c r="C200" s="209" t="s">
        <v>285</v>
      </c>
      <c r="D200" s="210">
        <v>1</v>
      </c>
    </row>
    <row r="201" spans="1:4" x14ac:dyDescent="0.2">
      <c r="A201" s="207">
        <v>142</v>
      </c>
      <c r="B201" s="208">
        <v>206</v>
      </c>
      <c r="C201" s="209" t="s">
        <v>285</v>
      </c>
      <c r="D201" s="210">
        <v>2</v>
      </c>
    </row>
    <row r="202" spans="1:4" x14ac:dyDescent="0.2">
      <c r="A202" s="207">
        <v>142</v>
      </c>
      <c r="B202" s="208">
        <v>230</v>
      </c>
      <c r="C202" s="209" t="s">
        <v>285</v>
      </c>
      <c r="D202" s="210">
        <v>1</v>
      </c>
    </row>
    <row r="203" spans="1:4" x14ac:dyDescent="0.2">
      <c r="A203" s="207">
        <v>142</v>
      </c>
      <c r="B203" s="208">
        <v>249</v>
      </c>
      <c r="C203" s="209" t="s">
        <v>285</v>
      </c>
      <c r="D203" s="210">
        <v>1</v>
      </c>
    </row>
    <row r="204" spans="1:4" x14ac:dyDescent="0.2">
      <c r="A204" s="207">
        <v>142</v>
      </c>
      <c r="B204" s="208">
        <v>252</v>
      </c>
      <c r="C204" s="209" t="s">
        <v>285</v>
      </c>
      <c r="D204" s="210">
        <v>1</v>
      </c>
    </row>
    <row r="205" spans="1:4" x14ac:dyDescent="0.2">
      <c r="A205" s="207">
        <v>143</v>
      </c>
      <c r="B205" s="208">
        <v>47</v>
      </c>
      <c r="C205" s="209" t="s">
        <v>270</v>
      </c>
      <c r="D205" s="210" t="s">
        <v>241</v>
      </c>
    </row>
    <row r="206" spans="1:4" x14ac:dyDescent="0.2">
      <c r="A206" s="207">
        <v>144</v>
      </c>
      <c r="B206" s="208">
        <v>93</v>
      </c>
      <c r="C206" s="209" t="s">
        <v>286</v>
      </c>
      <c r="D206" s="210">
        <v>1</v>
      </c>
    </row>
    <row r="207" spans="1:4" x14ac:dyDescent="0.2">
      <c r="A207" s="207">
        <v>144</v>
      </c>
      <c r="B207" s="208">
        <v>208</v>
      </c>
      <c r="C207" s="209" t="s">
        <v>286</v>
      </c>
      <c r="D207" s="210">
        <v>2</v>
      </c>
    </row>
    <row r="208" spans="1:4" x14ac:dyDescent="0.2">
      <c r="A208" s="207">
        <v>144</v>
      </c>
      <c r="B208" s="208">
        <v>239</v>
      </c>
      <c r="C208" s="209" t="s">
        <v>286</v>
      </c>
      <c r="D208" s="210">
        <v>1</v>
      </c>
    </row>
    <row r="209" spans="1:4" x14ac:dyDescent="0.2">
      <c r="A209" s="207">
        <v>144</v>
      </c>
      <c r="B209" s="208">
        <v>243</v>
      </c>
      <c r="C209" s="209" t="s">
        <v>286</v>
      </c>
      <c r="D209" s="210">
        <v>1</v>
      </c>
    </row>
    <row r="210" spans="1:4" x14ac:dyDescent="0.2">
      <c r="A210" s="207">
        <v>144</v>
      </c>
      <c r="B210" s="208">
        <v>248</v>
      </c>
      <c r="C210" s="209" t="s">
        <v>286</v>
      </c>
      <c r="D210" s="210">
        <v>1</v>
      </c>
    </row>
    <row r="211" spans="1:4" x14ac:dyDescent="0.2">
      <c r="A211" s="207">
        <v>144</v>
      </c>
      <c r="B211" s="208">
        <v>251</v>
      </c>
      <c r="C211" s="209" t="s">
        <v>286</v>
      </c>
      <c r="D211" s="210">
        <v>1</v>
      </c>
    </row>
    <row r="212" spans="1:4" x14ac:dyDescent="0.2">
      <c r="A212" s="207">
        <v>145</v>
      </c>
      <c r="B212" s="208">
        <v>210</v>
      </c>
      <c r="C212" s="209" t="s">
        <v>286</v>
      </c>
      <c r="D212" s="210">
        <v>2</v>
      </c>
    </row>
    <row r="213" spans="1:4" x14ac:dyDescent="0.2">
      <c r="A213" s="207">
        <v>145</v>
      </c>
      <c r="B213" s="208">
        <v>249</v>
      </c>
      <c r="C213" s="209" t="s">
        <v>286</v>
      </c>
      <c r="D213" s="210">
        <v>1</v>
      </c>
    </row>
    <row r="214" spans="1:4" x14ac:dyDescent="0.2">
      <c r="A214" s="207">
        <v>145</v>
      </c>
      <c r="B214" s="208">
        <v>92</v>
      </c>
      <c r="C214" s="209" t="s">
        <v>286</v>
      </c>
      <c r="D214" s="210" t="s">
        <v>479</v>
      </c>
    </row>
    <row r="215" spans="1:4" x14ac:dyDescent="0.2">
      <c r="A215" s="207">
        <v>145</v>
      </c>
      <c r="B215" s="208">
        <v>240</v>
      </c>
      <c r="C215" s="209" t="s">
        <v>286</v>
      </c>
      <c r="D215" s="210" t="s">
        <v>479</v>
      </c>
    </row>
    <row r="216" spans="1:4" x14ac:dyDescent="0.2">
      <c r="A216" s="207">
        <v>145</v>
      </c>
      <c r="B216" s="208">
        <v>244</v>
      </c>
      <c r="C216" s="209" t="s">
        <v>286</v>
      </c>
      <c r="D216" s="210" t="s">
        <v>479</v>
      </c>
    </row>
    <row r="217" spans="1:4" x14ac:dyDescent="0.2">
      <c r="A217" s="207">
        <v>145</v>
      </c>
      <c r="B217" s="208">
        <v>252</v>
      </c>
      <c r="C217" s="209" t="s">
        <v>286</v>
      </c>
      <c r="D217" s="210">
        <v>1</v>
      </c>
    </row>
    <row r="218" spans="1:4" x14ac:dyDescent="0.2">
      <c r="A218" s="207">
        <v>146</v>
      </c>
      <c r="B218" s="208">
        <v>73</v>
      </c>
      <c r="C218" s="209" t="s">
        <v>286</v>
      </c>
      <c r="D218" s="210">
        <v>1</v>
      </c>
    </row>
    <row r="219" spans="1:4" x14ac:dyDescent="0.2">
      <c r="A219" s="207">
        <v>146</v>
      </c>
      <c r="B219" s="208">
        <v>93</v>
      </c>
      <c r="C219" s="209" t="s">
        <v>286</v>
      </c>
      <c r="D219" s="210">
        <v>1</v>
      </c>
    </row>
    <row r="220" spans="1:4" x14ac:dyDescent="0.2">
      <c r="A220" s="207">
        <v>146</v>
      </c>
      <c r="B220" s="208">
        <v>208</v>
      </c>
      <c r="C220" s="209" t="s">
        <v>286</v>
      </c>
      <c r="D220" s="210">
        <v>2</v>
      </c>
    </row>
    <row r="221" spans="1:4" x14ac:dyDescent="0.2">
      <c r="A221" s="207">
        <v>146</v>
      </c>
      <c r="B221" s="208">
        <v>239</v>
      </c>
      <c r="C221" s="209" t="s">
        <v>286</v>
      </c>
      <c r="D221" s="210">
        <v>1</v>
      </c>
    </row>
    <row r="222" spans="1:4" x14ac:dyDescent="0.2">
      <c r="A222" s="207">
        <v>146</v>
      </c>
      <c r="B222" s="208">
        <v>248</v>
      </c>
      <c r="C222" s="209" t="s">
        <v>286</v>
      </c>
      <c r="D222" s="210">
        <v>1</v>
      </c>
    </row>
    <row r="223" spans="1:4" x14ac:dyDescent="0.2">
      <c r="A223" s="207">
        <v>146</v>
      </c>
      <c r="B223" s="208">
        <v>251</v>
      </c>
      <c r="C223" s="209" t="s">
        <v>286</v>
      </c>
      <c r="D223" s="210">
        <v>1</v>
      </c>
    </row>
    <row r="224" spans="1:4" x14ac:dyDescent="0.2">
      <c r="A224" s="207">
        <v>147</v>
      </c>
      <c r="B224" s="208">
        <v>99</v>
      </c>
      <c r="C224" s="209" t="s">
        <v>286</v>
      </c>
      <c r="D224" s="210">
        <v>1</v>
      </c>
    </row>
    <row r="225" spans="1:4" x14ac:dyDescent="0.2">
      <c r="A225" s="207">
        <v>147</v>
      </c>
      <c r="B225" s="208">
        <v>206</v>
      </c>
      <c r="C225" s="209" t="s">
        <v>286</v>
      </c>
      <c r="D225" s="210">
        <v>2</v>
      </c>
    </row>
    <row r="226" spans="1:4" x14ac:dyDescent="0.2">
      <c r="A226" s="207">
        <v>147</v>
      </c>
      <c r="B226" s="208">
        <v>238</v>
      </c>
      <c r="C226" s="209" t="s">
        <v>286</v>
      </c>
      <c r="D226" s="210">
        <v>1</v>
      </c>
    </row>
    <row r="227" spans="1:4" x14ac:dyDescent="0.2">
      <c r="A227" s="207">
        <v>147</v>
      </c>
      <c r="B227" s="208">
        <v>242</v>
      </c>
      <c r="C227" s="209" t="s">
        <v>286</v>
      </c>
      <c r="D227" s="210">
        <v>1</v>
      </c>
    </row>
    <row r="228" spans="1:4" x14ac:dyDescent="0.2">
      <c r="A228" s="207">
        <v>147</v>
      </c>
      <c r="B228" s="208">
        <v>249</v>
      </c>
      <c r="C228" s="209" t="s">
        <v>286</v>
      </c>
      <c r="D228" s="210">
        <v>1</v>
      </c>
    </row>
    <row r="229" spans="1:4" x14ac:dyDescent="0.2">
      <c r="A229" s="207">
        <v>147</v>
      </c>
      <c r="B229" s="208">
        <v>252</v>
      </c>
      <c r="C229" s="209" t="s">
        <v>286</v>
      </c>
      <c r="D229" s="210">
        <v>1</v>
      </c>
    </row>
    <row r="230" spans="1:4" x14ac:dyDescent="0.2">
      <c r="A230" s="207">
        <v>148</v>
      </c>
      <c r="B230" s="208">
        <v>1152</v>
      </c>
      <c r="C230" s="209" t="s">
        <v>287</v>
      </c>
      <c r="D230" s="210" t="s">
        <v>482</v>
      </c>
    </row>
    <row r="231" spans="1:4" x14ac:dyDescent="0.2">
      <c r="A231" s="207">
        <v>149</v>
      </c>
      <c r="B231" s="208">
        <v>1394</v>
      </c>
      <c r="C231" s="209" t="s">
        <v>288</v>
      </c>
      <c r="D231" s="210">
        <v>2</v>
      </c>
    </row>
    <row r="232" spans="1:4" x14ac:dyDescent="0.2">
      <c r="A232" s="207">
        <v>150</v>
      </c>
      <c r="B232" s="208">
        <v>42</v>
      </c>
      <c r="C232" s="209" t="s">
        <v>279</v>
      </c>
      <c r="D232" s="210">
        <v>1</v>
      </c>
    </row>
    <row r="233" spans="1:4" x14ac:dyDescent="0.2">
      <c r="A233" s="207">
        <v>150</v>
      </c>
      <c r="B233" s="208">
        <v>207</v>
      </c>
      <c r="C233" s="209" t="s">
        <v>279</v>
      </c>
      <c r="D233" s="210">
        <v>2</v>
      </c>
    </row>
    <row r="234" spans="1:4" x14ac:dyDescent="0.2">
      <c r="A234" s="207">
        <v>151</v>
      </c>
      <c r="B234" s="208">
        <v>43</v>
      </c>
      <c r="C234" s="209" t="s">
        <v>279</v>
      </c>
      <c r="D234" s="210">
        <v>1</v>
      </c>
    </row>
    <row r="235" spans="1:4" x14ac:dyDescent="0.2">
      <c r="A235" s="207">
        <v>151</v>
      </c>
      <c r="B235" s="208">
        <v>210</v>
      </c>
      <c r="C235" s="209" t="s">
        <v>279</v>
      </c>
      <c r="D235" s="210" t="s">
        <v>482</v>
      </c>
    </row>
    <row r="236" spans="1:4" x14ac:dyDescent="0.2">
      <c r="A236" s="207">
        <v>152</v>
      </c>
      <c r="B236" s="208">
        <v>45</v>
      </c>
      <c r="C236" s="209" t="s">
        <v>279</v>
      </c>
      <c r="D236" s="210">
        <v>1</v>
      </c>
    </row>
    <row r="237" spans="1:4" x14ac:dyDescent="0.2">
      <c r="A237" s="207">
        <v>152</v>
      </c>
      <c r="B237" s="208">
        <v>211</v>
      </c>
      <c r="C237" s="209" t="s">
        <v>279</v>
      </c>
      <c r="D237" s="210">
        <v>2</v>
      </c>
    </row>
    <row r="238" spans="1:4" x14ac:dyDescent="0.2">
      <c r="A238" s="207">
        <v>153</v>
      </c>
      <c r="B238" s="208">
        <v>46</v>
      </c>
      <c r="C238" s="209" t="s">
        <v>279</v>
      </c>
      <c r="D238" s="210">
        <v>1</v>
      </c>
    </row>
    <row r="239" spans="1:4" x14ac:dyDescent="0.2">
      <c r="A239" s="207">
        <v>153</v>
      </c>
      <c r="B239" s="208">
        <v>212</v>
      </c>
      <c r="C239" s="209" t="s">
        <v>279</v>
      </c>
      <c r="D239" s="210">
        <v>2</v>
      </c>
    </row>
    <row r="240" spans="1:4" x14ac:dyDescent="0.2">
      <c r="A240" s="207">
        <v>154</v>
      </c>
      <c r="B240" s="208">
        <v>39</v>
      </c>
      <c r="C240" s="209" t="s">
        <v>279</v>
      </c>
      <c r="D240" s="210">
        <v>1</v>
      </c>
    </row>
    <row r="241" spans="1:4" x14ac:dyDescent="0.2">
      <c r="A241" s="207">
        <v>154</v>
      </c>
      <c r="B241" s="208">
        <v>221</v>
      </c>
      <c r="C241" s="209" t="s">
        <v>279</v>
      </c>
      <c r="D241" s="210">
        <v>2</v>
      </c>
    </row>
    <row r="242" spans="1:4" x14ac:dyDescent="0.2">
      <c r="A242" s="207">
        <v>155</v>
      </c>
      <c r="B242" s="208">
        <v>51</v>
      </c>
      <c r="C242" s="209" t="s">
        <v>267</v>
      </c>
      <c r="D242" s="210" t="s">
        <v>479</v>
      </c>
    </row>
    <row r="243" spans="1:4" x14ac:dyDescent="0.2">
      <c r="A243" s="207">
        <v>155</v>
      </c>
      <c r="B243" s="208">
        <v>200</v>
      </c>
      <c r="C243" s="209" t="s">
        <v>267</v>
      </c>
      <c r="D243" s="210" t="s">
        <v>479</v>
      </c>
    </row>
    <row r="244" spans="1:4" x14ac:dyDescent="0.2">
      <c r="A244" s="207">
        <v>156</v>
      </c>
      <c r="B244" s="208">
        <v>1000</v>
      </c>
      <c r="C244" s="209" t="s">
        <v>279</v>
      </c>
      <c r="D244" s="210">
        <v>2</v>
      </c>
    </row>
    <row r="245" spans="1:4" x14ac:dyDescent="0.2">
      <c r="A245" s="207">
        <v>156</v>
      </c>
      <c r="B245" s="208">
        <v>1001</v>
      </c>
      <c r="C245" s="209" t="s">
        <v>279</v>
      </c>
      <c r="D245" s="210">
        <v>1</v>
      </c>
    </row>
    <row r="246" spans="1:4" x14ac:dyDescent="0.2">
      <c r="A246" s="207">
        <v>157</v>
      </c>
      <c r="B246" s="208">
        <v>1002</v>
      </c>
      <c r="C246" s="209" t="s">
        <v>279</v>
      </c>
      <c r="D246" s="210">
        <v>2</v>
      </c>
    </row>
    <row r="247" spans="1:4" x14ac:dyDescent="0.2">
      <c r="A247" s="207">
        <v>157</v>
      </c>
      <c r="B247" s="208">
        <v>1003</v>
      </c>
      <c r="C247" s="209" t="s">
        <v>279</v>
      </c>
      <c r="D247" s="210">
        <v>1</v>
      </c>
    </row>
    <row r="248" spans="1:4" x14ac:dyDescent="0.2">
      <c r="A248" s="207">
        <v>158</v>
      </c>
      <c r="B248" s="208">
        <v>1008</v>
      </c>
      <c r="C248" s="209" t="s">
        <v>279</v>
      </c>
      <c r="D248" s="210">
        <v>2</v>
      </c>
    </row>
    <row r="249" spans="1:4" x14ac:dyDescent="0.2">
      <c r="A249" s="207">
        <v>158</v>
      </c>
      <c r="B249" s="208">
        <v>1009</v>
      </c>
      <c r="C249" s="209" t="s">
        <v>279</v>
      </c>
      <c r="D249" s="210">
        <v>1</v>
      </c>
    </row>
    <row r="250" spans="1:4" x14ac:dyDescent="0.2">
      <c r="A250" s="207">
        <v>159</v>
      </c>
      <c r="B250" s="208">
        <v>28</v>
      </c>
      <c r="C250" s="209" t="s">
        <v>255</v>
      </c>
      <c r="D250" s="210" t="s">
        <v>481</v>
      </c>
    </row>
    <row r="251" spans="1:4" x14ac:dyDescent="0.2">
      <c r="A251" s="207">
        <v>160</v>
      </c>
      <c r="B251" s="208">
        <v>1014</v>
      </c>
      <c r="C251" s="209" t="s">
        <v>279</v>
      </c>
      <c r="D251" s="210">
        <v>2</v>
      </c>
    </row>
    <row r="252" spans="1:4" x14ac:dyDescent="0.2">
      <c r="A252" s="207">
        <v>160</v>
      </c>
      <c r="B252" s="208">
        <v>1015</v>
      </c>
      <c r="C252" s="209" t="s">
        <v>279</v>
      </c>
      <c r="D252" s="210">
        <v>1</v>
      </c>
    </row>
    <row r="253" spans="1:4" x14ac:dyDescent="0.2">
      <c r="A253" s="207">
        <v>161</v>
      </c>
      <c r="B253" s="208">
        <v>1018</v>
      </c>
      <c r="C253" s="209" t="s">
        <v>279</v>
      </c>
      <c r="D253" s="210">
        <v>2</v>
      </c>
    </row>
    <row r="254" spans="1:4" x14ac:dyDescent="0.2">
      <c r="A254" s="207">
        <v>161</v>
      </c>
      <c r="B254" s="208">
        <v>1019</v>
      </c>
      <c r="C254" s="209" t="s">
        <v>279</v>
      </c>
      <c r="D254" s="210">
        <v>1</v>
      </c>
    </row>
    <row r="255" spans="1:4" x14ac:dyDescent="0.2">
      <c r="A255" s="207">
        <v>162</v>
      </c>
      <c r="B255" s="208">
        <v>1020</v>
      </c>
      <c r="C255" s="209" t="s">
        <v>279</v>
      </c>
      <c r="D255" s="210">
        <v>2</v>
      </c>
    </row>
    <row r="256" spans="1:4" x14ac:dyDescent="0.2">
      <c r="A256" s="207">
        <v>162</v>
      </c>
      <c r="B256" s="208">
        <v>1021</v>
      </c>
      <c r="C256" s="209" t="s">
        <v>279</v>
      </c>
      <c r="D256" s="210">
        <v>1</v>
      </c>
    </row>
    <row r="257" spans="1:4" x14ac:dyDescent="0.2">
      <c r="A257" s="207">
        <v>163</v>
      </c>
      <c r="B257" s="208">
        <v>1034</v>
      </c>
      <c r="C257" s="209" t="s">
        <v>279</v>
      </c>
      <c r="D257" s="210">
        <v>2</v>
      </c>
    </row>
    <row r="258" spans="1:4" x14ac:dyDescent="0.2">
      <c r="A258" s="207">
        <v>163</v>
      </c>
      <c r="B258" s="208">
        <v>1035</v>
      </c>
      <c r="C258" s="209" t="s">
        <v>279</v>
      </c>
      <c r="D258" s="210">
        <v>1</v>
      </c>
    </row>
    <row r="259" spans="1:4" x14ac:dyDescent="0.2">
      <c r="A259" s="207">
        <v>164</v>
      </c>
      <c r="B259" s="208">
        <v>1037</v>
      </c>
      <c r="C259" s="209" t="s">
        <v>279</v>
      </c>
      <c r="D259" s="210">
        <v>2</v>
      </c>
    </row>
    <row r="260" spans="1:4" x14ac:dyDescent="0.2">
      <c r="A260" s="207">
        <v>164</v>
      </c>
      <c r="B260" s="208">
        <v>1038</v>
      </c>
      <c r="C260" s="209" t="s">
        <v>279</v>
      </c>
      <c r="D260" s="210">
        <v>1</v>
      </c>
    </row>
    <row r="261" spans="1:4" x14ac:dyDescent="0.2">
      <c r="A261" s="207">
        <v>165</v>
      </c>
      <c r="B261" s="208">
        <v>1039</v>
      </c>
      <c r="C261" s="209" t="s">
        <v>279</v>
      </c>
      <c r="D261" s="210">
        <v>2</v>
      </c>
    </row>
    <row r="262" spans="1:4" x14ac:dyDescent="0.2">
      <c r="A262" s="207">
        <v>165</v>
      </c>
      <c r="B262" s="208">
        <v>1040</v>
      </c>
      <c r="C262" s="209" t="s">
        <v>279</v>
      </c>
      <c r="D262" s="210">
        <v>1</v>
      </c>
    </row>
    <row r="263" spans="1:4" x14ac:dyDescent="0.2">
      <c r="A263" s="207">
        <v>166</v>
      </c>
      <c r="B263" s="208">
        <v>1048</v>
      </c>
      <c r="C263" s="209" t="s">
        <v>279</v>
      </c>
      <c r="D263" s="210">
        <v>2</v>
      </c>
    </row>
    <row r="264" spans="1:4" x14ac:dyDescent="0.2">
      <c r="A264" s="207">
        <v>166</v>
      </c>
      <c r="B264" s="208">
        <v>1049</v>
      </c>
      <c r="C264" s="209" t="s">
        <v>279</v>
      </c>
      <c r="D264" s="210">
        <v>1</v>
      </c>
    </row>
    <row r="265" spans="1:4" x14ac:dyDescent="0.2">
      <c r="A265" s="207">
        <v>167</v>
      </c>
      <c r="B265" s="208">
        <v>1055</v>
      </c>
      <c r="C265" s="209" t="s">
        <v>279</v>
      </c>
      <c r="D265" s="210">
        <v>1</v>
      </c>
    </row>
    <row r="266" spans="1:4" x14ac:dyDescent="0.2">
      <c r="A266" s="207">
        <v>167</v>
      </c>
      <c r="B266" s="208">
        <v>1056</v>
      </c>
      <c r="C266" s="209" t="s">
        <v>279</v>
      </c>
      <c r="D266" s="210">
        <v>2</v>
      </c>
    </row>
    <row r="267" spans="1:4" x14ac:dyDescent="0.2">
      <c r="A267" s="207">
        <v>168</v>
      </c>
      <c r="B267" s="208">
        <v>1057</v>
      </c>
      <c r="C267" s="209" t="s">
        <v>279</v>
      </c>
      <c r="D267" s="210">
        <v>1</v>
      </c>
    </row>
    <row r="268" spans="1:4" x14ac:dyDescent="0.2">
      <c r="A268" s="207">
        <v>168</v>
      </c>
      <c r="B268" s="208">
        <v>1058</v>
      </c>
      <c r="C268" s="209" t="s">
        <v>279</v>
      </c>
      <c r="D268" s="210">
        <v>2</v>
      </c>
    </row>
    <row r="269" spans="1:4" x14ac:dyDescent="0.2">
      <c r="A269" s="207">
        <v>169</v>
      </c>
      <c r="B269" s="208">
        <v>1059</v>
      </c>
      <c r="C269" s="209" t="s">
        <v>279</v>
      </c>
      <c r="D269" s="210">
        <v>1</v>
      </c>
    </row>
    <row r="270" spans="1:4" x14ac:dyDescent="0.2">
      <c r="A270" s="207">
        <v>169</v>
      </c>
      <c r="B270" s="208">
        <v>1060</v>
      </c>
      <c r="C270" s="209" t="s">
        <v>279</v>
      </c>
      <c r="D270" s="210">
        <v>2</v>
      </c>
    </row>
    <row r="271" spans="1:4" x14ac:dyDescent="0.2">
      <c r="A271" s="207">
        <v>170</v>
      </c>
      <c r="B271" s="208">
        <v>1061</v>
      </c>
      <c r="C271" s="209" t="s">
        <v>279</v>
      </c>
      <c r="D271" s="210">
        <v>1</v>
      </c>
    </row>
    <row r="272" spans="1:4" x14ac:dyDescent="0.2">
      <c r="A272" s="207">
        <v>170</v>
      </c>
      <c r="B272" s="208">
        <v>1062</v>
      </c>
      <c r="C272" s="209" t="s">
        <v>279</v>
      </c>
      <c r="D272" s="210">
        <v>2</v>
      </c>
    </row>
    <row r="273" spans="1:4" x14ac:dyDescent="0.2">
      <c r="A273" s="207">
        <v>171</v>
      </c>
      <c r="B273" s="208">
        <v>1063</v>
      </c>
      <c r="C273" s="209" t="s">
        <v>279</v>
      </c>
      <c r="D273" s="210">
        <v>1</v>
      </c>
    </row>
    <row r="274" spans="1:4" x14ac:dyDescent="0.2">
      <c r="A274" s="207">
        <v>171</v>
      </c>
      <c r="B274" s="208">
        <v>1064</v>
      </c>
      <c r="C274" s="209" t="s">
        <v>279</v>
      </c>
      <c r="D274" s="210">
        <v>2</v>
      </c>
    </row>
    <row r="275" spans="1:4" x14ac:dyDescent="0.2">
      <c r="A275" s="207">
        <v>172</v>
      </c>
      <c r="B275" s="208">
        <v>1065</v>
      </c>
      <c r="C275" s="209" t="s">
        <v>279</v>
      </c>
      <c r="D275" s="210">
        <v>1</v>
      </c>
    </row>
    <row r="276" spans="1:4" x14ac:dyDescent="0.2">
      <c r="A276" s="207">
        <v>172</v>
      </c>
      <c r="B276" s="208">
        <v>1066</v>
      </c>
      <c r="C276" s="209" t="s">
        <v>279</v>
      </c>
      <c r="D276" s="210">
        <v>2</v>
      </c>
    </row>
    <row r="277" spans="1:4" x14ac:dyDescent="0.2">
      <c r="A277" s="207">
        <v>173</v>
      </c>
      <c r="B277" s="208">
        <v>1067</v>
      </c>
      <c r="C277" s="209" t="s">
        <v>279</v>
      </c>
      <c r="D277" s="210">
        <v>1</v>
      </c>
    </row>
    <row r="278" spans="1:4" x14ac:dyDescent="0.2">
      <c r="A278" s="207">
        <v>173</v>
      </c>
      <c r="B278" s="208">
        <v>1068</v>
      </c>
      <c r="C278" s="209" t="s">
        <v>279</v>
      </c>
      <c r="D278" s="210">
        <v>2</v>
      </c>
    </row>
    <row r="279" spans="1:4" x14ac:dyDescent="0.2">
      <c r="A279" s="207">
        <v>174</v>
      </c>
      <c r="B279" s="208">
        <v>1071</v>
      </c>
      <c r="C279" s="209" t="s">
        <v>279</v>
      </c>
      <c r="D279" s="210">
        <v>1</v>
      </c>
    </row>
    <row r="280" spans="1:4" x14ac:dyDescent="0.2">
      <c r="A280" s="207">
        <v>174</v>
      </c>
      <c r="B280" s="208">
        <v>1072</v>
      </c>
      <c r="C280" s="209" t="s">
        <v>279</v>
      </c>
      <c r="D280" s="210">
        <v>2</v>
      </c>
    </row>
    <row r="281" spans="1:4" x14ac:dyDescent="0.2">
      <c r="A281" s="207">
        <v>175</v>
      </c>
      <c r="B281" s="208">
        <v>1078</v>
      </c>
      <c r="C281" s="209" t="s">
        <v>279</v>
      </c>
      <c r="D281" s="210">
        <v>1</v>
      </c>
    </row>
    <row r="282" spans="1:4" x14ac:dyDescent="0.2">
      <c r="A282" s="207">
        <v>175</v>
      </c>
      <c r="B282" s="208">
        <v>1079</v>
      </c>
      <c r="C282" s="209" t="s">
        <v>279</v>
      </c>
      <c r="D282" s="210">
        <v>2</v>
      </c>
    </row>
    <row r="283" spans="1:4" x14ac:dyDescent="0.2">
      <c r="A283" s="207">
        <v>176</v>
      </c>
      <c r="B283" s="208">
        <v>1124</v>
      </c>
      <c r="C283" s="209" t="s">
        <v>279</v>
      </c>
      <c r="D283" s="210">
        <v>1</v>
      </c>
    </row>
    <row r="284" spans="1:4" x14ac:dyDescent="0.2">
      <c r="A284" s="207">
        <v>176</v>
      </c>
      <c r="B284" s="208">
        <v>1125</v>
      </c>
      <c r="C284" s="209" t="s">
        <v>279</v>
      </c>
      <c r="D284" s="210">
        <v>2</v>
      </c>
    </row>
    <row r="285" spans="1:4" x14ac:dyDescent="0.2">
      <c r="A285" s="207">
        <v>177</v>
      </c>
      <c r="B285" s="208">
        <v>1126</v>
      </c>
      <c r="C285" s="209" t="s">
        <v>279</v>
      </c>
      <c r="D285" s="210">
        <v>1</v>
      </c>
    </row>
    <row r="286" spans="1:4" x14ac:dyDescent="0.2">
      <c r="A286" s="207">
        <v>177</v>
      </c>
      <c r="B286" s="208">
        <v>1127</v>
      </c>
      <c r="C286" s="209" t="s">
        <v>279</v>
      </c>
      <c r="D286" s="210">
        <v>2</v>
      </c>
    </row>
    <row r="287" spans="1:4" x14ac:dyDescent="0.2">
      <c r="A287" s="207">
        <v>178</v>
      </c>
      <c r="B287" s="208">
        <v>1128</v>
      </c>
      <c r="C287" s="209" t="s">
        <v>289</v>
      </c>
      <c r="D287" s="210">
        <v>1</v>
      </c>
    </row>
    <row r="288" spans="1:4" x14ac:dyDescent="0.2">
      <c r="A288" s="207">
        <v>178</v>
      </c>
      <c r="B288" s="208">
        <v>1129</v>
      </c>
      <c r="C288" s="209" t="s">
        <v>289</v>
      </c>
      <c r="D288" s="210">
        <v>2</v>
      </c>
    </row>
    <row r="289" spans="1:4" x14ac:dyDescent="0.2">
      <c r="A289" s="207">
        <v>179</v>
      </c>
      <c r="B289" s="208">
        <v>1139</v>
      </c>
      <c r="C289" s="209" t="s">
        <v>279</v>
      </c>
      <c r="D289" s="210">
        <v>1</v>
      </c>
    </row>
    <row r="290" spans="1:4" x14ac:dyDescent="0.2">
      <c r="A290" s="207">
        <v>179</v>
      </c>
      <c r="B290" s="208">
        <v>1140</v>
      </c>
      <c r="C290" s="209" t="s">
        <v>279</v>
      </c>
      <c r="D290" s="210">
        <v>2</v>
      </c>
    </row>
    <row r="291" spans="1:4" x14ac:dyDescent="0.2">
      <c r="A291" s="207">
        <v>180</v>
      </c>
      <c r="B291" s="208">
        <v>1141</v>
      </c>
      <c r="C291" s="209" t="s">
        <v>279</v>
      </c>
      <c r="D291" s="210">
        <v>1</v>
      </c>
    </row>
    <row r="292" spans="1:4" x14ac:dyDescent="0.2">
      <c r="A292" s="207">
        <v>180</v>
      </c>
      <c r="B292" s="208">
        <v>1142</v>
      </c>
      <c r="C292" s="209" t="s">
        <v>279</v>
      </c>
      <c r="D292" s="210">
        <v>2</v>
      </c>
    </row>
    <row r="293" spans="1:4" x14ac:dyDescent="0.2">
      <c r="A293" s="207">
        <v>181</v>
      </c>
      <c r="B293" s="208">
        <v>1143</v>
      </c>
      <c r="C293" s="209" t="s">
        <v>279</v>
      </c>
      <c r="D293" s="210">
        <v>1</v>
      </c>
    </row>
    <row r="294" spans="1:4" x14ac:dyDescent="0.2">
      <c r="A294" s="207">
        <v>181</v>
      </c>
      <c r="B294" s="208">
        <v>1144</v>
      </c>
      <c r="C294" s="209" t="s">
        <v>279</v>
      </c>
      <c r="D294" s="210">
        <v>2</v>
      </c>
    </row>
    <row r="295" spans="1:4" x14ac:dyDescent="0.2">
      <c r="A295" s="207">
        <v>182</v>
      </c>
      <c r="B295" s="208">
        <v>1145</v>
      </c>
      <c r="C295" s="209" t="s">
        <v>279</v>
      </c>
      <c r="D295" s="210">
        <v>1</v>
      </c>
    </row>
    <row r="296" spans="1:4" x14ac:dyDescent="0.2">
      <c r="A296" s="207">
        <v>182</v>
      </c>
      <c r="B296" s="208">
        <v>1146</v>
      </c>
      <c r="C296" s="209" t="s">
        <v>279</v>
      </c>
      <c r="D296" s="210">
        <v>2</v>
      </c>
    </row>
    <row r="297" spans="1:4" x14ac:dyDescent="0.2">
      <c r="A297" s="207">
        <v>183</v>
      </c>
      <c r="B297" s="208">
        <v>1147</v>
      </c>
      <c r="C297" s="209" t="s">
        <v>279</v>
      </c>
      <c r="D297" s="210">
        <v>1</v>
      </c>
    </row>
    <row r="298" spans="1:4" x14ac:dyDescent="0.2">
      <c r="A298" s="207">
        <v>183</v>
      </c>
      <c r="B298" s="208">
        <v>1148</v>
      </c>
      <c r="C298" s="209" t="s">
        <v>279</v>
      </c>
      <c r="D298" s="210">
        <v>2</v>
      </c>
    </row>
    <row r="299" spans="1:4" x14ac:dyDescent="0.2">
      <c r="A299" s="207">
        <v>184</v>
      </c>
      <c r="B299" s="208">
        <v>1149</v>
      </c>
      <c r="C299" s="209" t="s">
        <v>279</v>
      </c>
      <c r="D299" s="210">
        <v>1</v>
      </c>
    </row>
    <row r="300" spans="1:4" x14ac:dyDescent="0.2">
      <c r="A300" s="207">
        <v>184</v>
      </c>
      <c r="B300" s="208">
        <v>1150</v>
      </c>
      <c r="C300" s="209" t="s">
        <v>279</v>
      </c>
      <c r="D300" s="210">
        <v>2</v>
      </c>
    </row>
    <row r="301" spans="1:4" x14ac:dyDescent="0.2">
      <c r="A301" s="207">
        <v>185</v>
      </c>
      <c r="B301" s="208">
        <v>1151</v>
      </c>
      <c r="C301" s="209" t="s">
        <v>279</v>
      </c>
      <c r="D301" s="210">
        <v>1</v>
      </c>
    </row>
    <row r="302" spans="1:4" x14ac:dyDescent="0.2">
      <c r="A302" s="207">
        <v>185</v>
      </c>
      <c r="B302" s="208">
        <v>1152</v>
      </c>
      <c r="C302" s="209" t="s">
        <v>279</v>
      </c>
      <c r="D302" s="210">
        <v>2</v>
      </c>
    </row>
    <row r="303" spans="1:4" x14ac:dyDescent="0.2">
      <c r="A303" s="207">
        <v>186</v>
      </c>
      <c r="B303" s="208">
        <v>1153</v>
      </c>
      <c r="C303" s="209" t="s">
        <v>279</v>
      </c>
      <c r="D303" s="210">
        <v>1</v>
      </c>
    </row>
    <row r="304" spans="1:4" x14ac:dyDescent="0.2">
      <c r="A304" s="207">
        <v>186</v>
      </c>
      <c r="B304" s="208">
        <v>1154</v>
      </c>
      <c r="C304" s="209" t="s">
        <v>279</v>
      </c>
      <c r="D304" s="210">
        <v>2</v>
      </c>
    </row>
    <row r="305" spans="1:4" x14ac:dyDescent="0.2">
      <c r="A305" s="207">
        <v>187</v>
      </c>
      <c r="B305" s="208">
        <v>1324</v>
      </c>
      <c r="C305" s="209" t="s">
        <v>279</v>
      </c>
      <c r="D305" s="210">
        <v>2</v>
      </c>
    </row>
    <row r="306" spans="1:4" x14ac:dyDescent="0.2">
      <c r="A306" s="207">
        <v>187</v>
      </c>
      <c r="B306" s="208">
        <v>1325</v>
      </c>
      <c r="C306" s="209" t="s">
        <v>279</v>
      </c>
      <c r="D306" s="210">
        <v>1</v>
      </c>
    </row>
    <row r="307" spans="1:4" x14ac:dyDescent="0.2">
      <c r="A307" s="207">
        <v>188</v>
      </c>
      <c r="B307" s="208">
        <v>1191</v>
      </c>
      <c r="C307" s="209" t="s">
        <v>279</v>
      </c>
      <c r="D307" s="210">
        <v>2</v>
      </c>
    </row>
    <row r="308" spans="1:4" x14ac:dyDescent="0.2">
      <c r="A308" s="207">
        <v>188</v>
      </c>
      <c r="B308" s="208">
        <v>1192</v>
      </c>
      <c r="C308" s="209" t="s">
        <v>279</v>
      </c>
      <c r="D308" s="210">
        <v>1</v>
      </c>
    </row>
    <row r="309" spans="1:4" x14ac:dyDescent="0.2">
      <c r="A309" s="207">
        <v>189</v>
      </c>
      <c r="B309" s="208">
        <v>1233</v>
      </c>
      <c r="C309" s="209" t="s">
        <v>279</v>
      </c>
      <c r="D309" s="210" t="s">
        <v>479</v>
      </c>
    </row>
    <row r="310" spans="1:4" x14ac:dyDescent="0.2">
      <c r="A310" s="207">
        <v>189</v>
      </c>
      <c r="B310" s="208">
        <v>1234</v>
      </c>
      <c r="C310" s="209" t="s">
        <v>279</v>
      </c>
      <c r="D310" s="210" t="s">
        <v>479</v>
      </c>
    </row>
    <row r="311" spans="1:4" x14ac:dyDescent="0.2">
      <c r="A311" s="207">
        <v>190</v>
      </c>
      <c r="B311" s="208">
        <v>1238</v>
      </c>
      <c r="C311" s="209" t="s">
        <v>279</v>
      </c>
      <c r="D311" s="210" t="s">
        <v>479</v>
      </c>
    </row>
    <row r="312" spans="1:4" x14ac:dyDescent="0.2">
      <c r="A312" s="207">
        <v>190</v>
      </c>
      <c r="B312" s="208">
        <v>1239</v>
      </c>
      <c r="C312" s="209" t="s">
        <v>279</v>
      </c>
      <c r="D312" s="210" t="s">
        <v>479</v>
      </c>
    </row>
    <row r="313" spans="1:4" x14ac:dyDescent="0.2">
      <c r="A313" s="207">
        <v>191</v>
      </c>
      <c r="B313" s="208">
        <v>1240</v>
      </c>
      <c r="C313" s="209" t="s">
        <v>279</v>
      </c>
      <c r="D313" s="210" t="s">
        <v>479</v>
      </c>
    </row>
    <row r="314" spans="1:4" x14ac:dyDescent="0.2">
      <c r="A314" s="207">
        <v>191</v>
      </c>
      <c r="B314" s="208">
        <v>1241</v>
      </c>
      <c r="C314" s="209" t="s">
        <v>279</v>
      </c>
      <c r="D314" s="210" t="s">
        <v>479</v>
      </c>
    </row>
    <row r="315" spans="1:4" x14ac:dyDescent="0.2">
      <c r="A315" s="207">
        <v>192</v>
      </c>
      <c r="B315" s="208">
        <v>1242</v>
      </c>
      <c r="C315" s="209" t="s">
        <v>279</v>
      </c>
      <c r="D315" s="210" t="s">
        <v>479</v>
      </c>
    </row>
    <row r="316" spans="1:4" x14ac:dyDescent="0.2">
      <c r="A316" s="207">
        <v>192</v>
      </c>
      <c r="B316" s="208">
        <v>1243</v>
      </c>
      <c r="C316" s="209" t="s">
        <v>279</v>
      </c>
      <c r="D316" s="210" t="s">
        <v>479</v>
      </c>
    </row>
    <row r="317" spans="1:4" x14ac:dyDescent="0.2">
      <c r="A317" s="207">
        <v>193</v>
      </c>
      <c r="B317" s="208">
        <v>1244</v>
      </c>
      <c r="C317" s="209" t="s">
        <v>279</v>
      </c>
      <c r="D317" s="210" t="s">
        <v>479</v>
      </c>
    </row>
    <row r="318" spans="1:4" x14ac:dyDescent="0.2">
      <c r="A318" s="207">
        <v>193</v>
      </c>
      <c r="B318" s="208">
        <v>1245</v>
      </c>
      <c r="C318" s="209" t="s">
        <v>279</v>
      </c>
      <c r="D318" s="210" t="s">
        <v>479</v>
      </c>
    </row>
    <row r="319" spans="1:4" x14ac:dyDescent="0.2">
      <c r="A319" s="207">
        <v>194</v>
      </c>
      <c r="B319" s="208">
        <v>1246</v>
      </c>
      <c r="C319" s="209" t="s">
        <v>279</v>
      </c>
      <c r="D319" s="210" t="s">
        <v>479</v>
      </c>
    </row>
    <row r="320" spans="1:4" x14ac:dyDescent="0.2">
      <c r="A320" s="207">
        <v>194</v>
      </c>
      <c r="B320" s="208">
        <v>1247</v>
      </c>
      <c r="C320" s="209" t="s">
        <v>279</v>
      </c>
      <c r="D320" s="210" t="s">
        <v>479</v>
      </c>
    </row>
    <row r="321" spans="1:4" x14ac:dyDescent="0.2">
      <c r="A321" s="207">
        <v>195</v>
      </c>
      <c r="B321" s="208">
        <v>1248</v>
      </c>
      <c r="C321" s="209" t="s">
        <v>279</v>
      </c>
      <c r="D321" s="210" t="s">
        <v>479</v>
      </c>
    </row>
    <row r="322" spans="1:4" x14ac:dyDescent="0.2">
      <c r="A322" s="207">
        <v>195</v>
      </c>
      <c r="B322" s="208">
        <v>1249</v>
      </c>
      <c r="C322" s="209" t="s">
        <v>279</v>
      </c>
      <c r="D322" s="210" t="s">
        <v>479</v>
      </c>
    </row>
    <row r="323" spans="1:4" x14ac:dyDescent="0.2">
      <c r="A323" s="207">
        <v>196</v>
      </c>
      <c r="B323" s="208">
        <v>1250</v>
      </c>
      <c r="C323" s="209" t="s">
        <v>279</v>
      </c>
      <c r="D323" s="210" t="s">
        <v>479</v>
      </c>
    </row>
    <row r="324" spans="1:4" x14ac:dyDescent="0.2">
      <c r="A324" s="207">
        <v>196</v>
      </c>
      <c r="B324" s="208">
        <v>1251</v>
      </c>
      <c r="C324" s="209" t="s">
        <v>279</v>
      </c>
      <c r="D324" s="210" t="s">
        <v>479</v>
      </c>
    </row>
    <row r="325" spans="1:4" x14ac:dyDescent="0.2">
      <c r="A325" s="207">
        <v>197</v>
      </c>
      <c r="B325" s="208">
        <v>1252</v>
      </c>
      <c r="C325" s="209" t="s">
        <v>279</v>
      </c>
      <c r="D325" s="210" t="s">
        <v>479</v>
      </c>
    </row>
    <row r="326" spans="1:4" x14ac:dyDescent="0.2">
      <c r="A326" s="207">
        <v>197</v>
      </c>
      <c r="B326" s="208">
        <v>1253</v>
      </c>
      <c r="C326" s="209" t="s">
        <v>279</v>
      </c>
      <c r="D326" s="210" t="s">
        <v>479</v>
      </c>
    </row>
    <row r="327" spans="1:4" x14ac:dyDescent="0.2">
      <c r="A327" s="207">
        <v>198</v>
      </c>
      <c r="B327" s="208">
        <v>1254</v>
      </c>
      <c r="C327" s="209" t="s">
        <v>279</v>
      </c>
      <c r="D327" s="210" t="s">
        <v>479</v>
      </c>
    </row>
    <row r="328" spans="1:4" x14ac:dyDescent="0.2">
      <c r="A328" s="207">
        <v>198</v>
      </c>
      <c r="B328" s="208">
        <v>1255</v>
      </c>
      <c r="C328" s="209" t="s">
        <v>279</v>
      </c>
      <c r="D328" s="210" t="s">
        <v>479</v>
      </c>
    </row>
    <row r="329" spans="1:4" x14ac:dyDescent="0.2">
      <c r="A329" s="207">
        <v>199</v>
      </c>
      <c r="B329" s="208">
        <v>1256</v>
      </c>
      <c r="C329" s="209" t="s">
        <v>279</v>
      </c>
      <c r="D329" s="210" t="s">
        <v>479</v>
      </c>
    </row>
    <row r="330" spans="1:4" x14ac:dyDescent="0.2">
      <c r="A330" s="207">
        <v>199</v>
      </c>
      <c r="B330" s="208">
        <v>1257</v>
      </c>
      <c r="C330" s="209" t="s">
        <v>279</v>
      </c>
      <c r="D330" s="210" t="s">
        <v>479</v>
      </c>
    </row>
    <row r="331" spans="1:4" x14ac:dyDescent="0.2">
      <c r="A331" s="207">
        <v>201</v>
      </c>
      <c r="B331" s="208">
        <v>1265</v>
      </c>
      <c r="C331" s="209" t="s">
        <v>279</v>
      </c>
      <c r="D331" s="210" t="s">
        <v>479</v>
      </c>
    </row>
    <row r="332" spans="1:4" x14ac:dyDescent="0.2">
      <c r="A332" s="207">
        <v>201</v>
      </c>
      <c r="B332" s="208">
        <v>1266</v>
      </c>
      <c r="C332" s="209" t="s">
        <v>279</v>
      </c>
      <c r="D332" s="210" t="s">
        <v>479</v>
      </c>
    </row>
    <row r="333" spans="1:4" x14ac:dyDescent="0.2">
      <c r="A333" s="207">
        <v>202</v>
      </c>
      <c r="B333" s="208">
        <v>1267</v>
      </c>
      <c r="C333" s="209" t="s">
        <v>279</v>
      </c>
      <c r="D333" s="210" t="s">
        <v>479</v>
      </c>
    </row>
    <row r="334" spans="1:4" x14ac:dyDescent="0.2">
      <c r="A334" s="207">
        <v>202</v>
      </c>
      <c r="B334" s="208">
        <v>1268</v>
      </c>
      <c r="C334" s="209" t="s">
        <v>279</v>
      </c>
      <c r="D334" s="210" t="s">
        <v>479</v>
      </c>
    </row>
    <row r="335" spans="1:4" x14ac:dyDescent="0.2">
      <c r="A335" s="207">
        <v>203</v>
      </c>
      <c r="B335" s="208">
        <v>1269</v>
      </c>
      <c r="C335" s="209" t="s">
        <v>279</v>
      </c>
      <c r="D335" s="210" t="s">
        <v>479</v>
      </c>
    </row>
    <row r="336" spans="1:4" x14ac:dyDescent="0.2">
      <c r="A336" s="207">
        <v>203</v>
      </c>
      <c r="B336" s="208">
        <v>1270</v>
      </c>
      <c r="C336" s="209" t="s">
        <v>279</v>
      </c>
      <c r="D336" s="210" t="s">
        <v>479</v>
      </c>
    </row>
    <row r="337" spans="1:4" x14ac:dyDescent="0.2">
      <c r="A337" s="207">
        <v>204</v>
      </c>
      <c r="B337" s="208">
        <v>1271</v>
      </c>
      <c r="C337" s="209" t="s">
        <v>279</v>
      </c>
      <c r="D337" s="210" t="s">
        <v>479</v>
      </c>
    </row>
    <row r="338" spans="1:4" x14ac:dyDescent="0.2">
      <c r="A338" s="207">
        <v>204</v>
      </c>
      <c r="B338" s="208">
        <v>1272</v>
      </c>
      <c r="C338" s="209" t="s">
        <v>279</v>
      </c>
      <c r="D338" s="210" t="s">
        <v>479</v>
      </c>
    </row>
    <row r="339" spans="1:4" x14ac:dyDescent="0.2">
      <c r="A339" s="207">
        <v>205</v>
      </c>
      <c r="B339" s="208">
        <v>1273</v>
      </c>
      <c r="C339" s="209" t="s">
        <v>279</v>
      </c>
      <c r="D339" s="210" t="s">
        <v>479</v>
      </c>
    </row>
    <row r="340" spans="1:4" x14ac:dyDescent="0.2">
      <c r="A340" s="207">
        <v>205</v>
      </c>
      <c r="B340" s="208">
        <v>1274</v>
      </c>
      <c r="C340" s="209" t="s">
        <v>279</v>
      </c>
      <c r="D340" s="210" t="s">
        <v>479</v>
      </c>
    </row>
    <row r="341" spans="1:4" x14ac:dyDescent="0.2">
      <c r="A341" s="207">
        <v>206</v>
      </c>
      <c r="B341" s="208">
        <v>1275</v>
      </c>
      <c r="C341" s="209" t="s">
        <v>279</v>
      </c>
      <c r="D341" s="210" t="s">
        <v>479</v>
      </c>
    </row>
    <row r="342" spans="1:4" x14ac:dyDescent="0.2">
      <c r="A342" s="207">
        <v>206</v>
      </c>
      <c r="B342" s="208">
        <v>1276</v>
      </c>
      <c r="C342" s="209" t="s">
        <v>279</v>
      </c>
      <c r="D342" s="210" t="s">
        <v>479</v>
      </c>
    </row>
    <row r="343" spans="1:4" x14ac:dyDescent="0.2">
      <c r="A343" s="207">
        <v>207</v>
      </c>
      <c r="B343" s="208">
        <v>1277</v>
      </c>
      <c r="C343" s="209" t="s">
        <v>279</v>
      </c>
      <c r="D343" s="210" t="s">
        <v>479</v>
      </c>
    </row>
    <row r="344" spans="1:4" x14ac:dyDescent="0.2">
      <c r="A344" s="207">
        <v>207</v>
      </c>
      <c r="B344" s="208">
        <v>1278</v>
      </c>
      <c r="C344" s="209" t="s">
        <v>279</v>
      </c>
      <c r="D344" s="210" t="s">
        <v>479</v>
      </c>
    </row>
    <row r="345" spans="1:4" x14ac:dyDescent="0.2">
      <c r="A345" s="207">
        <v>208</v>
      </c>
      <c r="B345" s="208">
        <v>1279</v>
      </c>
      <c r="C345" s="209" t="s">
        <v>279</v>
      </c>
      <c r="D345" s="210" t="s">
        <v>479</v>
      </c>
    </row>
    <row r="346" spans="1:4" x14ac:dyDescent="0.2">
      <c r="A346" s="207">
        <v>208</v>
      </c>
      <c r="B346" s="208">
        <v>1280</v>
      </c>
      <c r="C346" s="209" t="s">
        <v>279</v>
      </c>
      <c r="D346" s="210" t="s">
        <v>479</v>
      </c>
    </row>
    <row r="347" spans="1:4" x14ac:dyDescent="0.2">
      <c r="A347" s="207">
        <v>209</v>
      </c>
      <c r="B347" s="208">
        <v>1286</v>
      </c>
      <c r="C347" s="209" t="s">
        <v>279</v>
      </c>
      <c r="D347" s="210">
        <v>2</v>
      </c>
    </row>
    <row r="348" spans="1:4" x14ac:dyDescent="0.2">
      <c r="A348" s="207">
        <v>209</v>
      </c>
      <c r="B348" s="208">
        <v>1287</v>
      </c>
      <c r="C348" s="209" t="s">
        <v>279</v>
      </c>
      <c r="D348" s="210">
        <v>1</v>
      </c>
    </row>
    <row r="349" spans="1:4" x14ac:dyDescent="0.2">
      <c r="A349" s="207">
        <v>210</v>
      </c>
      <c r="B349" s="208">
        <v>1293</v>
      </c>
      <c r="C349" s="209" t="s">
        <v>279</v>
      </c>
      <c r="D349" s="210">
        <v>2</v>
      </c>
    </row>
    <row r="350" spans="1:4" x14ac:dyDescent="0.2">
      <c r="A350" s="207">
        <v>210</v>
      </c>
      <c r="B350" s="208">
        <v>1294</v>
      </c>
      <c r="C350" s="209" t="s">
        <v>279</v>
      </c>
      <c r="D350" s="210">
        <v>1</v>
      </c>
    </row>
    <row r="351" spans="1:4" x14ac:dyDescent="0.2">
      <c r="A351" s="207">
        <v>211</v>
      </c>
      <c r="B351" s="208">
        <v>1295</v>
      </c>
      <c r="C351" s="209" t="s">
        <v>279</v>
      </c>
      <c r="D351" s="210">
        <v>2</v>
      </c>
    </row>
    <row r="352" spans="1:4" x14ac:dyDescent="0.2">
      <c r="A352" s="207">
        <v>211</v>
      </c>
      <c r="B352" s="208">
        <v>1296</v>
      </c>
      <c r="C352" s="209" t="s">
        <v>279</v>
      </c>
      <c r="D352" s="210">
        <v>1</v>
      </c>
    </row>
    <row r="353" spans="1:4" x14ac:dyDescent="0.2">
      <c r="A353" s="207">
        <v>212</v>
      </c>
      <c r="B353" s="208">
        <v>1297</v>
      </c>
      <c r="C353" s="209" t="s">
        <v>279</v>
      </c>
      <c r="D353" s="210">
        <v>2</v>
      </c>
    </row>
    <row r="354" spans="1:4" x14ac:dyDescent="0.2">
      <c r="A354" s="207">
        <v>212</v>
      </c>
      <c r="B354" s="208">
        <v>1298</v>
      </c>
      <c r="C354" s="209" t="s">
        <v>279</v>
      </c>
      <c r="D354" s="210">
        <v>1</v>
      </c>
    </row>
    <row r="355" spans="1:4" x14ac:dyDescent="0.2">
      <c r="A355" s="207">
        <v>213</v>
      </c>
      <c r="B355" s="208">
        <v>1299</v>
      </c>
      <c r="C355" s="209" t="s">
        <v>279</v>
      </c>
      <c r="D355" s="210">
        <v>2</v>
      </c>
    </row>
    <row r="356" spans="1:4" x14ac:dyDescent="0.2">
      <c r="A356" s="207">
        <v>213</v>
      </c>
      <c r="B356" s="208">
        <v>1300</v>
      </c>
      <c r="C356" s="209" t="s">
        <v>279</v>
      </c>
      <c r="D356" s="210">
        <v>1</v>
      </c>
    </row>
    <row r="357" spans="1:4" x14ac:dyDescent="0.2">
      <c r="A357" s="207">
        <v>214</v>
      </c>
      <c r="B357" s="208">
        <v>1326</v>
      </c>
      <c r="C357" s="209" t="s">
        <v>279</v>
      </c>
      <c r="D357" s="210">
        <v>2</v>
      </c>
    </row>
    <row r="358" spans="1:4" x14ac:dyDescent="0.2">
      <c r="A358" s="207">
        <v>214</v>
      </c>
      <c r="B358" s="208">
        <v>1327</v>
      </c>
      <c r="C358" s="209" t="s">
        <v>279</v>
      </c>
      <c r="D358" s="210">
        <v>1</v>
      </c>
    </row>
    <row r="359" spans="1:4" x14ac:dyDescent="0.2">
      <c r="A359" s="207">
        <v>215</v>
      </c>
      <c r="B359" s="208">
        <v>1328</v>
      </c>
      <c r="C359" s="209" t="s">
        <v>279</v>
      </c>
      <c r="D359" s="210">
        <v>2</v>
      </c>
    </row>
    <row r="360" spans="1:4" x14ac:dyDescent="0.2">
      <c r="A360" s="207">
        <v>215</v>
      </c>
      <c r="B360" s="208">
        <v>1329</v>
      </c>
      <c r="C360" s="209" t="s">
        <v>279</v>
      </c>
      <c r="D360" s="210">
        <v>1</v>
      </c>
    </row>
    <row r="361" spans="1:4" x14ac:dyDescent="0.2">
      <c r="A361" s="207">
        <v>216</v>
      </c>
      <c r="B361" s="208">
        <v>1330</v>
      </c>
      <c r="C361" s="209" t="s">
        <v>279</v>
      </c>
      <c r="D361" s="210">
        <v>2</v>
      </c>
    </row>
    <row r="362" spans="1:4" x14ac:dyDescent="0.2">
      <c r="A362" s="207">
        <v>216</v>
      </c>
      <c r="B362" s="208">
        <v>1331</v>
      </c>
      <c r="C362" s="209" t="s">
        <v>279</v>
      </c>
      <c r="D362" s="210">
        <v>1</v>
      </c>
    </row>
    <row r="363" spans="1:4" x14ac:dyDescent="0.2">
      <c r="A363" s="207">
        <v>217</v>
      </c>
      <c r="B363" s="208">
        <v>1332</v>
      </c>
      <c r="C363" s="209" t="s">
        <v>279</v>
      </c>
      <c r="D363" s="210">
        <v>2</v>
      </c>
    </row>
    <row r="364" spans="1:4" x14ac:dyDescent="0.2">
      <c r="A364" s="207">
        <v>217</v>
      </c>
      <c r="B364" s="208">
        <v>1333</v>
      </c>
      <c r="C364" s="209" t="s">
        <v>279</v>
      </c>
      <c r="D364" s="210">
        <v>1</v>
      </c>
    </row>
    <row r="365" spans="1:4" x14ac:dyDescent="0.2">
      <c r="A365" s="207">
        <v>218</v>
      </c>
      <c r="B365" s="208">
        <v>1334</v>
      </c>
      <c r="C365" s="209" t="s">
        <v>279</v>
      </c>
      <c r="D365" s="210">
        <v>2</v>
      </c>
    </row>
    <row r="366" spans="1:4" x14ac:dyDescent="0.2">
      <c r="A366" s="207">
        <v>218</v>
      </c>
      <c r="B366" s="208">
        <v>1335</v>
      </c>
      <c r="C366" s="209" t="s">
        <v>279</v>
      </c>
      <c r="D366" s="210">
        <v>1</v>
      </c>
    </row>
    <row r="367" spans="1:4" x14ac:dyDescent="0.2">
      <c r="A367" s="207">
        <v>219</v>
      </c>
      <c r="B367" s="208">
        <v>1336</v>
      </c>
      <c r="C367" s="209" t="s">
        <v>279</v>
      </c>
      <c r="D367" s="210">
        <v>2</v>
      </c>
    </row>
    <row r="368" spans="1:4" x14ac:dyDescent="0.2">
      <c r="A368" s="207">
        <v>219</v>
      </c>
      <c r="B368" s="208">
        <v>1337</v>
      </c>
      <c r="C368" s="209" t="s">
        <v>279</v>
      </c>
      <c r="D368" s="210">
        <v>1</v>
      </c>
    </row>
    <row r="369" spans="1:4" x14ac:dyDescent="0.2">
      <c r="A369" s="207">
        <v>220</v>
      </c>
      <c r="B369" s="208">
        <v>1338</v>
      </c>
      <c r="C369" s="209" t="s">
        <v>279</v>
      </c>
      <c r="D369" s="210">
        <v>2</v>
      </c>
    </row>
    <row r="370" spans="1:4" x14ac:dyDescent="0.2">
      <c r="A370" s="207">
        <v>220</v>
      </c>
      <c r="B370" s="208">
        <v>1339</v>
      </c>
      <c r="C370" s="209" t="s">
        <v>279</v>
      </c>
      <c r="D370" s="210">
        <v>1</v>
      </c>
    </row>
    <row r="371" spans="1:4" x14ac:dyDescent="0.2">
      <c r="A371" s="207">
        <v>221</v>
      </c>
      <c r="B371" s="208">
        <v>1340</v>
      </c>
      <c r="C371" s="209" t="s">
        <v>279</v>
      </c>
      <c r="D371" s="210">
        <v>2</v>
      </c>
    </row>
    <row r="372" spans="1:4" x14ac:dyDescent="0.2">
      <c r="A372" s="207">
        <v>221</v>
      </c>
      <c r="B372" s="208">
        <v>1341</v>
      </c>
      <c r="C372" s="209" t="s">
        <v>279</v>
      </c>
      <c r="D372" s="210">
        <v>1</v>
      </c>
    </row>
    <row r="373" spans="1:4" x14ac:dyDescent="0.2">
      <c r="A373" s="207">
        <v>222</v>
      </c>
      <c r="B373" s="208">
        <v>1342</v>
      </c>
      <c r="C373" s="209" t="s">
        <v>279</v>
      </c>
      <c r="D373" s="210">
        <v>2</v>
      </c>
    </row>
    <row r="374" spans="1:4" x14ac:dyDescent="0.2">
      <c r="A374" s="207">
        <v>222</v>
      </c>
      <c r="B374" s="208">
        <v>1343</v>
      </c>
      <c r="C374" s="209" t="s">
        <v>279</v>
      </c>
      <c r="D374" s="210">
        <v>1</v>
      </c>
    </row>
    <row r="375" spans="1:4" x14ac:dyDescent="0.2">
      <c r="A375" s="207">
        <v>223</v>
      </c>
      <c r="B375" s="208">
        <v>1344</v>
      </c>
      <c r="C375" s="209" t="s">
        <v>279</v>
      </c>
      <c r="D375" s="210">
        <v>2</v>
      </c>
    </row>
    <row r="376" spans="1:4" x14ac:dyDescent="0.2">
      <c r="A376" s="207">
        <v>223</v>
      </c>
      <c r="B376" s="208">
        <v>1345</v>
      </c>
      <c r="C376" s="209" t="s">
        <v>279</v>
      </c>
      <c r="D376" s="210">
        <v>1</v>
      </c>
    </row>
    <row r="377" spans="1:4" x14ac:dyDescent="0.2">
      <c r="A377" s="207">
        <v>224</v>
      </c>
      <c r="B377" s="208">
        <v>1353</v>
      </c>
      <c r="C377" s="209" t="s">
        <v>279</v>
      </c>
      <c r="D377" s="210">
        <v>2</v>
      </c>
    </row>
    <row r="378" spans="1:4" x14ac:dyDescent="0.2">
      <c r="A378" s="207">
        <v>224</v>
      </c>
      <c r="B378" s="208">
        <v>1354</v>
      </c>
      <c r="C378" s="209" t="s">
        <v>279</v>
      </c>
      <c r="D378" s="210">
        <v>1</v>
      </c>
    </row>
    <row r="379" spans="1:4" x14ac:dyDescent="0.2">
      <c r="A379" s="207">
        <v>225</v>
      </c>
      <c r="B379" s="208">
        <v>1355</v>
      </c>
      <c r="C379" s="209" t="s">
        <v>279</v>
      </c>
      <c r="D379" s="210">
        <v>2</v>
      </c>
    </row>
    <row r="380" spans="1:4" x14ac:dyDescent="0.2">
      <c r="A380" s="207">
        <v>225</v>
      </c>
      <c r="B380" s="208">
        <v>1356</v>
      </c>
      <c r="C380" s="209" t="s">
        <v>279</v>
      </c>
      <c r="D380" s="210">
        <v>1</v>
      </c>
    </row>
    <row r="381" spans="1:4" x14ac:dyDescent="0.2">
      <c r="A381" s="207">
        <v>226</v>
      </c>
      <c r="B381" s="208">
        <v>1357</v>
      </c>
      <c r="C381" s="209" t="s">
        <v>279</v>
      </c>
      <c r="D381" s="210">
        <v>2</v>
      </c>
    </row>
    <row r="382" spans="1:4" x14ac:dyDescent="0.2">
      <c r="A382" s="207">
        <v>226</v>
      </c>
      <c r="B382" s="208">
        <v>1358</v>
      </c>
      <c r="C382" s="209" t="s">
        <v>279</v>
      </c>
      <c r="D382" s="210">
        <v>1</v>
      </c>
    </row>
    <row r="383" spans="1:4" x14ac:dyDescent="0.2">
      <c r="A383" s="207">
        <v>227</v>
      </c>
      <c r="B383" s="208">
        <v>1359</v>
      </c>
      <c r="C383" s="209" t="s">
        <v>279</v>
      </c>
      <c r="D383" s="210">
        <v>2</v>
      </c>
    </row>
    <row r="384" spans="1:4" x14ac:dyDescent="0.2">
      <c r="A384" s="207">
        <v>227</v>
      </c>
      <c r="B384" s="208">
        <v>1360</v>
      </c>
      <c r="C384" s="209" t="s">
        <v>279</v>
      </c>
      <c r="D384" s="210">
        <v>1</v>
      </c>
    </row>
    <row r="385" spans="1:4" x14ac:dyDescent="0.2">
      <c r="A385" s="207">
        <v>228</v>
      </c>
      <c r="B385" s="208">
        <v>1361</v>
      </c>
      <c r="C385" s="209" t="s">
        <v>290</v>
      </c>
      <c r="D385" s="210" t="s">
        <v>241</v>
      </c>
    </row>
    <row r="386" spans="1:4" x14ac:dyDescent="0.2">
      <c r="A386" s="207">
        <v>228</v>
      </c>
      <c r="B386" s="208">
        <v>1399</v>
      </c>
      <c r="C386" s="209" t="s">
        <v>290</v>
      </c>
      <c r="D386" s="210" t="s">
        <v>241</v>
      </c>
    </row>
    <row r="387" spans="1:4" x14ac:dyDescent="0.2">
      <c r="A387" s="207">
        <v>229</v>
      </c>
      <c r="B387" s="208">
        <v>1362</v>
      </c>
      <c r="C387" s="209" t="s">
        <v>290</v>
      </c>
      <c r="D387" s="210" t="s">
        <v>241</v>
      </c>
    </row>
    <row r="388" spans="1:4" x14ac:dyDescent="0.2">
      <c r="A388" s="207">
        <v>229</v>
      </c>
      <c r="B388" s="208">
        <v>1400</v>
      </c>
      <c r="C388" s="209" t="s">
        <v>290</v>
      </c>
      <c r="D388" s="210" t="s">
        <v>241</v>
      </c>
    </row>
    <row r="389" spans="1:4" x14ac:dyDescent="0.2">
      <c r="A389" s="207">
        <v>230</v>
      </c>
      <c r="B389" s="208">
        <v>1363</v>
      </c>
      <c r="C389" s="209" t="s">
        <v>279</v>
      </c>
      <c r="D389" s="210" t="s">
        <v>241</v>
      </c>
    </row>
    <row r="390" spans="1:4" x14ac:dyDescent="0.2">
      <c r="A390" s="207">
        <v>230</v>
      </c>
      <c r="B390" s="208">
        <v>1401</v>
      </c>
      <c r="C390" s="209" t="s">
        <v>279</v>
      </c>
      <c r="D390" s="210" t="s">
        <v>241</v>
      </c>
    </row>
    <row r="391" spans="1:4" x14ac:dyDescent="0.2">
      <c r="A391" s="207">
        <v>231</v>
      </c>
      <c r="B391" s="208">
        <v>1371</v>
      </c>
      <c r="C391" s="209" t="s">
        <v>267</v>
      </c>
      <c r="D391" s="210">
        <v>2</v>
      </c>
    </row>
    <row r="392" spans="1:4" x14ac:dyDescent="0.2">
      <c r="A392" s="207">
        <v>231</v>
      </c>
      <c r="B392" s="208">
        <v>1372</v>
      </c>
      <c r="C392" s="209" t="s">
        <v>267</v>
      </c>
      <c r="D392" s="210">
        <v>1</v>
      </c>
    </row>
    <row r="393" spans="1:4" x14ac:dyDescent="0.2">
      <c r="A393" s="207">
        <v>233</v>
      </c>
      <c r="B393" s="208">
        <v>1375</v>
      </c>
      <c r="C393" s="209" t="s">
        <v>267</v>
      </c>
      <c r="D393" s="210">
        <v>2</v>
      </c>
    </row>
    <row r="394" spans="1:4" x14ac:dyDescent="0.2">
      <c r="A394" s="207">
        <v>233</v>
      </c>
      <c r="B394" s="208">
        <v>1376</v>
      </c>
      <c r="C394" s="209" t="s">
        <v>267</v>
      </c>
      <c r="D394" s="210">
        <v>1</v>
      </c>
    </row>
    <row r="395" spans="1:4" x14ac:dyDescent="0.2">
      <c r="A395" s="207">
        <v>234</v>
      </c>
      <c r="B395" s="208">
        <v>1377</v>
      </c>
      <c r="C395" s="209" t="s">
        <v>267</v>
      </c>
      <c r="D395" s="210">
        <v>2</v>
      </c>
    </row>
    <row r="396" spans="1:4" x14ac:dyDescent="0.2">
      <c r="A396" s="207">
        <v>234</v>
      </c>
      <c r="B396" s="208">
        <v>1378</v>
      </c>
      <c r="C396" s="209" t="s">
        <v>267</v>
      </c>
      <c r="D396" s="210">
        <v>1</v>
      </c>
    </row>
    <row r="397" spans="1:4" x14ac:dyDescent="0.2">
      <c r="A397" s="207">
        <v>235</v>
      </c>
      <c r="B397" s="208">
        <v>1379</v>
      </c>
      <c r="C397" s="209" t="s">
        <v>267</v>
      </c>
      <c r="D397" s="210">
        <v>2</v>
      </c>
    </row>
    <row r="398" spans="1:4" x14ac:dyDescent="0.2">
      <c r="A398" s="207">
        <v>235</v>
      </c>
      <c r="B398" s="208">
        <v>1380</v>
      </c>
      <c r="C398" s="209" t="s">
        <v>267</v>
      </c>
      <c r="D398" s="210">
        <v>1</v>
      </c>
    </row>
    <row r="399" spans="1:4" x14ac:dyDescent="0.2">
      <c r="A399" s="207">
        <v>236</v>
      </c>
      <c r="B399" s="208">
        <v>1381</v>
      </c>
      <c r="C399" s="209" t="s">
        <v>267</v>
      </c>
      <c r="D399" s="210">
        <v>2</v>
      </c>
    </row>
    <row r="400" spans="1:4" x14ac:dyDescent="0.2">
      <c r="A400" s="207">
        <v>236</v>
      </c>
      <c r="B400" s="208">
        <v>1382</v>
      </c>
      <c r="C400" s="209" t="s">
        <v>267</v>
      </c>
      <c r="D400" s="210">
        <v>1</v>
      </c>
    </row>
    <row r="401" spans="1:4" x14ac:dyDescent="0.2">
      <c r="A401" s="207">
        <v>237</v>
      </c>
      <c r="B401" s="208">
        <v>1383</v>
      </c>
      <c r="C401" s="209" t="s">
        <v>267</v>
      </c>
      <c r="D401" s="210">
        <v>2</v>
      </c>
    </row>
    <row r="402" spans="1:4" x14ac:dyDescent="0.2">
      <c r="A402" s="207">
        <v>237</v>
      </c>
      <c r="B402" s="208">
        <v>1384</v>
      </c>
      <c r="C402" s="209" t="s">
        <v>267</v>
      </c>
      <c r="D402" s="210">
        <v>1</v>
      </c>
    </row>
    <row r="403" spans="1:4" x14ac:dyDescent="0.2">
      <c r="A403" s="207">
        <v>238</v>
      </c>
      <c r="B403" s="208">
        <v>1385</v>
      </c>
      <c r="C403" s="209" t="s">
        <v>279</v>
      </c>
      <c r="D403" s="210">
        <v>2</v>
      </c>
    </row>
    <row r="404" spans="1:4" x14ac:dyDescent="0.2">
      <c r="A404" s="207">
        <v>238</v>
      </c>
      <c r="B404" s="208">
        <v>1386</v>
      </c>
      <c r="C404" s="209" t="s">
        <v>279</v>
      </c>
      <c r="D404" s="210">
        <v>1</v>
      </c>
    </row>
    <row r="405" spans="1:4" x14ac:dyDescent="0.2">
      <c r="A405" s="207">
        <v>241</v>
      </c>
      <c r="B405" s="208">
        <v>1042</v>
      </c>
      <c r="C405" s="209" t="s">
        <v>291</v>
      </c>
      <c r="D405" s="210">
        <v>2</v>
      </c>
    </row>
    <row r="406" spans="1:4" x14ac:dyDescent="0.2">
      <c r="A406" s="207">
        <v>241</v>
      </c>
      <c r="B406" s="208">
        <v>1043</v>
      </c>
      <c r="C406" s="209" t="s">
        <v>291</v>
      </c>
      <c r="D406" s="210">
        <v>1</v>
      </c>
    </row>
    <row r="407" spans="1:4" x14ac:dyDescent="0.2">
      <c r="A407" s="207">
        <v>242</v>
      </c>
      <c r="B407" s="208">
        <v>44</v>
      </c>
      <c r="C407" s="209" t="s">
        <v>292</v>
      </c>
      <c r="D407" s="210">
        <v>1</v>
      </c>
    </row>
    <row r="408" spans="1:4" x14ac:dyDescent="0.2">
      <c r="A408" s="207">
        <v>242</v>
      </c>
      <c r="B408" s="208">
        <v>208</v>
      </c>
      <c r="C408" s="209" t="s">
        <v>292</v>
      </c>
      <c r="D408" s="210">
        <v>2</v>
      </c>
    </row>
    <row r="409" spans="1:4" x14ac:dyDescent="0.2">
      <c r="A409" s="207">
        <v>243</v>
      </c>
      <c r="B409" s="208">
        <v>21</v>
      </c>
      <c r="C409" s="209" t="s">
        <v>293</v>
      </c>
      <c r="D409" s="210">
        <v>1</v>
      </c>
    </row>
    <row r="410" spans="1:4" x14ac:dyDescent="0.2">
      <c r="A410" s="207">
        <v>243</v>
      </c>
      <c r="B410" s="208">
        <v>231</v>
      </c>
      <c r="C410" s="209" t="s">
        <v>293</v>
      </c>
      <c r="D410" s="210" t="s">
        <v>483</v>
      </c>
    </row>
    <row r="411" spans="1:4" x14ac:dyDescent="0.2">
      <c r="A411" s="207">
        <v>244</v>
      </c>
      <c r="B411" s="208">
        <v>40</v>
      </c>
      <c r="C411" s="209" t="s">
        <v>279</v>
      </c>
      <c r="D411" s="210">
        <v>1</v>
      </c>
    </row>
    <row r="412" spans="1:4" x14ac:dyDescent="0.2">
      <c r="A412" s="207">
        <v>244</v>
      </c>
      <c r="B412" s="208">
        <v>206</v>
      </c>
      <c r="C412" s="209" t="s">
        <v>279</v>
      </c>
      <c r="D412" s="210">
        <v>2</v>
      </c>
    </row>
    <row r="413" spans="1:4" x14ac:dyDescent="0.2">
      <c r="A413" s="207">
        <v>245</v>
      </c>
      <c r="B413" s="208">
        <v>1012</v>
      </c>
      <c r="C413" s="209" t="s">
        <v>292</v>
      </c>
      <c r="D413" s="210">
        <v>2</v>
      </c>
    </row>
    <row r="414" spans="1:4" x14ac:dyDescent="0.2">
      <c r="A414" s="207">
        <v>245</v>
      </c>
      <c r="B414" s="208">
        <v>1013</v>
      </c>
      <c r="C414" s="209" t="s">
        <v>292</v>
      </c>
      <c r="D414" s="210">
        <v>1</v>
      </c>
    </row>
    <row r="415" spans="1:4" x14ac:dyDescent="0.2">
      <c r="A415" s="207">
        <v>246</v>
      </c>
      <c r="B415" s="208">
        <v>160</v>
      </c>
      <c r="C415" s="209" t="s">
        <v>294</v>
      </c>
      <c r="D415" s="210">
        <v>2</v>
      </c>
    </row>
    <row r="416" spans="1:4" x14ac:dyDescent="0.2">
      <c r="A416" s="207">
        <v>246</v>
      </c>
      <c r="B416" s="208">
        <v>276</v>
      </c>
      <c r="C416" s="209" t="s">
        <v>294</v>
      </c>
      <c r="D416" s="210">
        <v>1</v>
      </c>
    </row>
    <row r="417" spans="1:4" x14ac:dyDescent="0.2">
      <c r="A417" s="207">
        <v>246</v>
      </c>
      <c r="B417" s="208">
        <v>277</v>
      </c>
      <c r="C417" s="209" t="s">
        <v>294</v>
      </c>
      <c r="D417" s="210">
        <v>1</v>
      </c>
    </row>
    <row r="418" spans="1:4" x14ac:dyDescent="0.2">
      <c r="A418" s="207">
        <v>247</v>
      </c>
      <c r="B418" s="208">
        <v>1288</v>
      </c>
      <c r="C418" s="209" t="s">
        <v>292</v>
      </c>
      <c r="D418" s="210">
        <v>1</v>
      </c>
    </row>
    <row r="419" spans="1:4" x14ac:dyDescent="0.2">
      <c r="A419" s="207">
        <v>247</v>
      </c>
      <c r="B419" s="208">
        <v>1289</v>
      </c>
      <c r="C419" s="209" t="s">
        <v>292</v>
      </c>
      <c r="D419" s="210">
        <v>2</v>
      </c>
    </row>
    <row r="420" spans="1:4" x14ac:dyDescent="0.2">
      <c r="A420" s="207">
        <v>248</v>
      </c>
      <c r="B420" s="208">
        <v>1174</v>
      </c>
      <c r="C420" s="209" t="s">
        <v>279</v>
      </c>
      <c r="D420" s="210">
        <v>1</v>
      </c>
    </row>
    <row r="421" spans="1:4" x14ac:dyDescent="0.2">
      <c r="A421" s="207">
        <v>248</v>
      </c>
      <c r="B421" s="208">
        <v>1175</v>
      </c>
      <c r="C421" s="209" t="s">
        <v>279</v>
      </c>
      <c r="D421" s="210">
        <v>2</v>
      </c>
    </row>
    <row r="422" spans="1:4" x14ac:dyDescent="0.2">
      <c r="A422" s="207">
        <v>249</v>
      </c>
      <c r="B422" s="208">
        <v>1351</v>
      </c>
      <c r="C422" s="209" t="s">
        <v>292</v>
      </c>
      <c r="D422" s="210">
        <v>2</v>
      </c>
    </row>
    <row r="423" spans="1:4" x14ac:dyDescent="0.2">
      <c r="A423" s="207">
        <v>249</v>
      </c>
      <c r="B423" s="208">
        <v>1352</v>
      </c>
      <c r="C423" s="209" t="s">
        <v>292</v>
      </c>
      <c r="D423" s="210">
        <v>1</v>
      </c>
    </row>
    <row r="424" spans="1:4" x14ac:dyDescent="0.2">
      <c r="A424" s="207">
        <v>250</v>
      </c>
      <c r="B424" s="208">
        <v>206</v>
      </c>
      <c r="C424" s="209" t="s">
        <v>295</v>
      </c>
      <c r="D424" s="210" t="s">
        <v>241</v>
      </c>
    </row>
    <row r="425" spans="1:4" x14ac:dyDescent="0.2">
      <c r="A425" s="207">
        <v>251</v>
      </c>
      <c r="B425" s="208">
        <v>210</v>
      </c>
      <c r="C425" s="209" t="s">
        <v>295</v>
      </c>
      <c r="D425" s="210" t="s">
        <v>241</v>
      </c>
    </row>
    <row r="426" spans="1:4" x14ac:dyDescent="0.2">
      <c r="A426" s="207">
        <v>252</v>
      </c>
      <c r="B426" s="208">
        <v>212</v>
      </c>
      <c r="C426" s="209" t="s">
        <v>295</v>
      </c>
      <c r="D426" s="210" t="s">
        <v>241</v>
      </c>
    </row>
    <row r="427" spans="1:4" x14ac:dyDescent="0.2">
      <c r="A427" s="207">
        <v>253</v>
      </c>
      <c r="B427" s="208">
        <v>1290</v>
      </c>
      <c r="C427" s="209" t="s">
        <v>295</v>
      </c>
      <c r="D427" s="210" t="s">
        <v>241</v>
      </c>
    </row>
    <row r="428" spans="1:4" x14ac:dyDescent="0.2">
      <c r="A428" s="207">
        <v>254</v>
      </c>
      <c r="B428" s="208">
        <v>1316</v>
      </c>
      <c r="C428" s="209" t="s">
        <v>296</v>
      </c>
      <c r="D428" s="210">
        <v>2</v>
      </c>
    </row>
    <row r="429" spans="1:4" x14ac:dyDescent="0.2">
      <c r="A429" s="207">
        <v>254</v>
      </c>
      <c r="B429" s="208">
        <v>1317</v>
      </c>
      <c r="C429" s="209" t="s">
        <v>296</v>
      </c>
      <c r="D429" s="210">
        <v>1</v>
      </c>
    </row>
    <row r="430" spans="1:4" x14ac:dyDescent="0.2">
      <c r="A430" s="207">
        <v>255</v>
      </c>
      <c r="B430" s="208">
        <v>1320</v>
      </c>
      <c r="C430" s="209" t="s">
        <v>297</v>
      </c>
      <c r="D430" s="210">
        <v>2</v>
      </c>
    </row>
    <row r="431" spans="1:4" x14ac:dyDescent="0.2">
      <c r="A431" s="207">
        <v>255</v>
      </c>
      <c r="B431" s="208">
        <v>1321</v>
      </c>
      <c r="C431" s="209" t="s">
        <v>297</v>
      </c>
      <c r="D431" s="210">
        <v>1</v>
      </c>
    </row>
    <row r="432" spans="1:4" x14ac:dyDescent="0.2">
      <c r="A432" s="207">
        <v>257</v>
      </c>
      <c r="B432" s="208">
        <v>57</v>
      </c>
      <c r="C432" s="209" t="s">
        <v>298</v>
      </c>
      <c r="D432" s="210">
        <v>1</v>
      </c>
    </row>
    <row r="433" spans="1:4" x14ac:dyDescent="0.2">
      <c r="A433" s="207">
        <v>257</v>
      </c>
      <c r="B433" s="208">
        <v>196</v>
      </c>
      <c r="C433" s="209" t="s">
        <v>298</v>
      </c>
      <c r="D433" s="210">
        <v>2</v>
      </c>
    </row>
    <row r="434" spans="1:4" x14ac:dyDescent="0.2">
      <c r="A434" s="207">
        <v>258</v>
      </c>
      <c r="B434" s="208">
        <v>56</v>
      </c>
      <c r="C434" s="209" t="s">
        <v>299</v>
      </c>
      <c r="D434" s="210">
        <v>1</v>
      </c>
    </row>
    <row r="435" spans="1:4" x14ac:dyDescent="0.2">
      <c r="A435" s="207">
        <v>258</v>
      </c>
      <c r="B435" s="208">
        <v>195</v>
      </c>
      <c r="C435" s="209" t="s">
        <v>299</v>
      </c>
      <c r="D435" s="210">
        <v>2</v>
      </c>
    </row>
    <row r="436" spans="1:4" x14ac:dyDescent="0.2">
      <c r="A436" s="207">
        <v>259</v>
      </c>
      <c r="B436" s="208">
        <v>94</v>
      </c>
      <c r="C436" s="209" t="s">
        <v>300</v>
      </c>
      <c r="D436" s="210">
        <v>1</v>
      </c>
    </row>
    <row r="437" spans="1:4" x14ac:dyDescent="0.2">
      <c r="A437" s="207">
        <v>259</v>
      </c>
      <c r="B437" s="208">
        <v>167</v>
      </c>
      <c r="C437" s="209" t="s">
        <v>300</v>
      </c>
      <c r="D437" s="210">
        <v>2</v>
      </c>
    </row>
    <row r="438" spans="1:4" x14ac:dyDescent="0.2">
      <c r="A438" s="207">
        <v>260</v>
      </c>
      <c r="B438" s="208">
        <v>59</v>
      </c>
      <c r="C438" s="209" t="s">
        <v>299</v>
      </c>
      <c r="D438" s="210" t="s">
        <v>479</v>
      </c>
    </row>
    <row r="439" spans="1:4" x14ac:dyDescent="0.2">
      <c r="A439" s="207">
        <v>260</v>
      </c>
      <c r="B439" s="208">
        <v>191</v>
      </c>
      <c r="C439" s="209" t="s">
        <v>299</v>
      </c>
      <c r="D439" s="210" t="s">
        <v>479</v>
      </c>
    </row>
    <row r="440" spans="1:4" x14ac:dyDescent="0.2">
      <c r="A440" s="207">
        <v>261</v>
      </c>
      <c r="B440" s="208">
        <v>55</v>
      </c>
      <c r="C440" s="209" t="s">
        <v>299</v>
      </c>
      <c r="D440" s="210">
        <v>1</v>
      </c>
    </row>
    <row r="441" spans="1:4" x14ac:dyDescent="0.2">
      <c r="A441" s="207">
        <v>261</v>
      </c>
      <c r="B441" s="208">
        <v>194</v>
      </c>
      <c r="C441" s="209" t="s">
        <v>299</v>
      </c>
      <c r="D441" s="210" t="s">
        <v>482</v>
      </c>
    </row>
    <row r="442" spans="1:4" x14ac:dyDescent="0.2">
      <c r="A442" s="207">
        <v>262</v>
      </c>
      <c r="B442" s="208">
        <v>57</v>
      </c>
      <c r="C442" s="209" t="s">
        <v>299</v>
      </c>
      <c r="D442" s="210">
        <v>1</v>
      </c>
    </row>
    <row r="443" spans="1:4" x14ac:dyDescent="0.2">
      <c r="A443" s="207">
        <v>262</v>
      </c>
      <c r="B443" s="208">
        <v>196</v>
      </c>
      <c r="C443" s="209" t="s">
        <v>299</v>
      </c>
      <c r="D443" s="210" t="s">
        <v>484</v>
      </c>
    </row>
    <row r="444" spans="1:4" x14ac:dyDescent="0.2">
      <c r="A444" s="207">
        <v>263</v>
      </c>
      <c r="B444" s="208">
        <v>1010</v>
      </c>
      <c r="C444" s="209" t="s">
        <v>299</v>
      </c>
      <c r="D444" s="210">
        <v>2</v>
      </c>
    </row>
    <row r="445" spans="1:4" x14ac:dyDescent="0.2">
      <c r="A445" s="207">
        <v>263</v>
      </c>
      <c r="B445" s="208">
        <v>1011</v>
      </c>
      <c r="C445" s="209" t="s">
        <v>299</v>
      </c>
      <c r="D445" s="210">
        <v>1</v>
      </c>
    </row>
    <row r="446" spans="1:4" x14ac:dyDescent="0.2">
      <c r="A446" s="207">
        <v>264</v>
      </c>
      <c r="B446" s="208">
        <v>1069</v>
      </c>
      <c r="C446" s="209" t="s">
        <v>299</v>
      </c>
      <c r="D446" s="210">
        <v>1</v>
      </c>
    </row>
    <row r="447" spans="1:4" x14ac:dyDescent="0.2">
      <c r="A447" s="207">
        <v>264</v>
      </c>
      <c r="B447" s="208">
        <v>1070</v>
      </c>
      <c r="C447" s="209" t="s">
        <v>299</v>
      </c>
      <c r="D447" s="210">
        <v>2</v>
      </c>
    </row>
    <row r="448" spans="1:4" x14ac:dyDescent="0.2">
      <c r="A448" s="207">
        <v>265</v>
      </c>
      <c r="B448" s="208">
        <v>190</v>
      </c>
      <c r="C448" s="209" t="s">
        <v>301</v>
      </c>
      <c r="D448" s="210" t="s">
        <v>481</v>
      </c>
    </row>
    <row r="449" spans="1:4" x14ac:dyDescent="0.2">
      <c r="A449" s="207">
        <v>266</v>
      </c>
      <c r="B449" s="208">
        <v>191</v>
      </c>
      <c r="C449" s="209" t="s">
        <v>301</v>
      </c>
      <c r="D449" s="210" t="s">
        <v>241</v>
      </c>
    </row>
    <row r="450" spans="1:4" x14ac:dyDescent="0.2">
      <c r="A450" s="207">
        <v>267</v>
      </c>
      <c r="B450" s="208">
        <v>192</v>
      </c>
      <c r="C450" s="209" t="s">
        <v>301</v>
      </c>
      <c r="D450" s="210" t="s">
        <v>241</v>
      </c>
    </row>
    <row r="451" spans="1:4" x14ac:dyDescent="0.2">
      <c r="A451" s="207">
        <v>268</v>
      </c>
      <c r="B451" s="208">
        <v>193</v>
      </c>
      <c r="C451" s="209" t="s">
        <v>301</v>
      </c>
      <c r="D451" s="210" t="s">
        <v>481</v>
      </c>
    </row>
    <row r="452" spans="1:4" x14ac:dyDescent="0.2">
      <c r="A452" s="207">
        <v>269</v>
      </c>
      <c r="B452" s="208">
        <v>194</v>
      </c>
      <c r="C452" s="209" t="s">
        <v>301</v>
      </c>
      <c r="D452" s="210" t="s">
        <v>241</v>
      </c>
    </row>
    <row r="453" spans="1:4" x14ac:dyDescent="0.2">
      <c r="A453" s="207">
        <v>270</v>
      </c>
      <c r="B453" s="208">
        <v>196</v>
      </c>
      <c r="C453" s="209" t="s">
        <v>301</v>
      </c>
      <c r="D453" s="210" t="s">
        <v>481</v>
      </c>
    </row>
    <row r="454" spans="1:4" x14ac:dyDescent="0.2">
      <c r="A454" s="207">
        <v>271</v>
      </c>
      <c r="B454" s="208">
        <v>1088</v>
      </c>
      <c r="C454" s="209" t="s">
        <v>301</v>
      </c>
      <c r="D454" s="210" t="s">
        <v>241</v>
      </c>
    </row>
    <row r="455" spans="1:4" x14ac:dyDescent="0.2">
      <c r="A455" s="207">
        <v>272</v>
      </c>
      <c r="B455" s="208">
        <v>1089</v>
      </c>
      <c r="C455" s="209" t="s">
        <v>301</v>
      </c>
      <c r="D455" s="210" t="s">
        <v>241</v>
      </c>
    </row>
    <row r="456" spans="1:4" x14ac:dyDescent="0.2">
      <c r="A456" s="207">
        <v>273</v>
      </c>
      <c r="B456" s="208">
        <v>1090</v>
      </c>
      <c r="C456" s="209" t="s">
        <v>301</v>
      </c>
      <c r="D456" s="210" t="s">
        <v>241</v>
      </c>
    </row>
    <row r="457" spans="1:4" x14ac:dyDescent="0.2">
      <c r="A457" s="207">
        <v>274</v>
      </c>
      <c r="B457" s="208">
        <v>1115</v>
      </c>
      <c r="C457" s="209" t="s">
        <v>301</v>
      </c>
      <c r="D457" s="210" t="s">
        <v>241</v>
      </c>
    </row>
    <row r="458" spans="1:4" x14ac:dyDescent="0.2">
      <c r="A458" s="207">
        <v>276</v>
      </c>
      <c r="B458" s="208">
        <v>1347</v>
      </c>
      <c r="C458" s="209" t="s">
        <v>301</v>
      </c>
      <c r="D458" s="210" t="s">
        <v>241</v>
      </c>
    </row>
    <row r="459" spans="1:4" x14ac:dyDescent="0.2">
      <c r="A459" s="207">
        <v>277</v>
      </c>
      <c r="B459" s="208">
        <v>52</v>
      </c>
      <c r="C459" s="209" t="s">
        <v>302</v>
      </c>
      <c r="D459" s="210" t="s">
        <v>241</v>
      </c>
    </row>
    <row r="460" spans="1:4" x14ac:dyDescent="0.2">
      <c r="A460" s="207">
        <v>278</v>
      </c>
      <c r="B460" s="208">
        <v>105</v>
      </c>
      <c r="C460" s="209" t="s">
        <v>303</v>
      </c>
      <c r="D460" s="210" t="s">
        <v>241</v>
      </c>
    </row>
    <row r="461" spans="1:4" x14ac:dyDescent="0.2">
      <c r="A461" s="207">
        <v>279</v>
      </c>
      <c r="B461" s="208">
        <v>16</v>
      </c>
      <c r="C461" s="209" t="s">
        <v>304</v>
      </c>
      <c r="D461" s="210" t="s">
        <v>241</v>
      </c>
    </row>
    <row r="462" spans="1:4" x14ac:dyDescent="0.2">
      <c r="A462" s="207">
        <v>280</v>
      </c>
      <c r="B462" s="208">
        <v>170</v>
      </c>
      <c r="C462" s="209" t="s">
        <v>305</v>
      </c>
      <c r="D462" s="210" t="s">
        <v>479</v>
      </c>
    </row>
    <row r="463" spans="1:4" x14ac:dyDescent="0.2">
      <c r="A463" s="207">
        <v>281</v>
      </c>
      <c r="B463" s="208">
        <v>11</v>
      </c>
      <c r="C463" s="209" t="s">
        <v>306</v>
      </c>
      <c r="D463" s="210">
        <v>2</v>
      </c>
    </row>
    <row r="464" spans="1:4" x14ac:dyDescent="0.2">
      <c r="A464" s="207">
        <v>281</v>
      </c>
      <c r="B464" s="208">
        <v>95</v>
      </c>
      <c r="C464" s="209" t="s">
        <v>306</v>
      </c>
      <c r="D464" s="210">
        <v>1</v>
      </c>
    </row>
    <row r="465" spans="1:4" x14ac:dyDescent="0.2">
      <c r="A465" s="207">
        <v>283</v>
      </c>
      <c r="B465" s="208">
        <v>1016</v>
      </c>
      <c r="C465" s="209" t="s">
        <v>307</v>
      </c>
      <c r="D465" s="210">
        <v>1</v>
      </c>
    </row>
    <row r="466" spans="1:4" x14ac:dyDescent="0.2">
      <c r="A466" s="207">
        <v>283</v>
      </c>
      <c r="B466" s="208">
        <v>1017</v>
      </c>
      <c r="C466" s="209" t="s">
        <v>307</v>
      </c>
      <c r="D466" s="210">
        <v>2</v>
      </c>
    </row>
    <row r="467" spans="1:4" x14ac:dyDescent="0.2">
      <c r="A467" s="207">
        <v>284</v>
      </c>
      <c r="B467" s="208">
        <v>177</v>
      </c>
      <c r="C467" s="209" t="s">
        <v>248</v>
      </c>
      <c r="D467" s="210" t="s">
        <v>241</v>
      </c>
    </row>
    <row r="468" spans="1:4" x14ac:dyDescent="0.2">
      <c r="A468" s="207">
        <v>285</v>
      </c>
      <c r="B468" s="208">
        <v>178</v>
      </c>
      <c r="C468" s="209" t="s">
        <v>248</v>
      </c>
      <c r="D468" s="210" t="s">
        <v>479</v>
      </c>
    </row>
    <row r="469" spans="1:4" x14ac:dyDescent="0.2">
      <c r="A469" s="207">
        <v>286</v>
      </c>
      <c r="B469" s="208">
        <v>103</v>
      </c>
      <c r="C469" s="209" t="s">
        <v>308</v>
      </c>
      <c r="D469" s="210" t="s">
        <v>241</v>
      </c>
    </row>
    <row r="470" spans="1:4" x14ac:dyDescent="0.2">
      <c r="A470" s="207">
        <v>287</v>
      </c>
      <c r="B470" s="208">
        <v>1364</v>
      </c>
      <c r="C470" s="209" t="s">
        <v>309</v>
      </c>
      <c r="D470" s="210" t="s">
        <v>241</v>
      </c>
    </row>
    <row r="471" spans="1:4" x14ac:dyDescent="0.2">
      <c r="A471" s="207">
        <v>287</v>
      </c>
      <c r="B471" s="208">
        <v>1402</v>
      </c>
      <c r="C471" s="209" t="s">
        <v>309</v>
      </c>
      <c r="D471" s="210" t="s">
        <v>241</v>
      </c>
    </row>
    <row r="472" spans="1:4" x14ac:dyDescent="0.2">
      <c r="A472" s="207">
        <v>288</v>
      </c>
      <c r="B472" s="208">
        <v>1036</v>
      </c>
      <c r="C472" s="209" t="s">
        <v>310</v>
      </c>
      <c r="D472" s="210" t="s">
        <v>241</v>
      </c>
    </row>
    <row r="473" spans="1:4" x14ac:dyDescent="0.2">
      <c r="A473" s="207">
        <v>289</v>
      </c>
      <c r="B473" s="208">
        <v>1041</v>
      </c>
      <c r="C473" s="209" t="s">
        <v>310</v>
      </c>
      <c r="D473" s="210" t="s">
        <v>241</v>
      </c>
    </row>
    <row r="474" spans="1:4" x14ac:dyDescent="0.2">
      <c r="A474" s="207">
        <v>290</v>
      </c>
      <c r="B474" s="208">
        <v>1050</v>
      </c>
      <c r="C474" s="209" t="s">
        <v>310</v>
      </c>
      <c r="D474" s="210" t="s">
        <v>241</v>
      </c>
    </row>
    <row r="475" spans="1:4" x14ac:dyDescent="0.2">
      <c r="A475" s="207">
        <v>291</v>
      </c>
      <c r="B475" s="208">
        <v>1051</v>
      </c>
      <c r="C475" s="209" t="s">
        <v>310</v>
      </c>
      <c r="D475" s="210" t="s">
        <v>241</v>
      </c>
    </row>
    <row r="476" spans="1:4" x14ac:dyDescent="0.2">
      <c r="A476" s="207">
        <v>292</v>
      </c>
      <c r="B476" s="208">
        <v>1052</v>
      </c>
      <c r="C476" s="209" t="s">
        <v>310</v>
      </c>
      <c r="D476" s="210" t="s">
        <v>241</v>
      </c>
    </row>
    <row r="477" spans="1:4" x14ac:dyDescent="0.2">
      <c r="A477" s="207">
        <v>297</v>
      </c>
      <c r="B477" s="208">
        <v>1367</v>
      </c>
      <c r="C477" s="209" t="s">
        <v>310</v>
      </c>
      <c r="D477" s="210" t="s">
        <v>241</v>
      </c>
    </row>
    <row r="478" spans="1:4" x14ac:dyDescent="0.2">
      <c r="A478" s="207">
        <v>298</v>
      </c>
      <c r="B478" s="208">
        <v>1368</v>
      </c>
      <c r="C478" s="209" t="s">
        <v>310</v>
      </c>
      <c r="D478" s="210" t="s">
        <v>241</v>
      </c>
    </row>
    <row r="479" spans="1:4" x14ac:dyDescent="0.2">
      <c r="A479" s="207">
        <v>299</v>
      </c>
      <c r="B479" s="208">
        <v>1053</v>
      </c>
      <c r="C479" s="209" t="s">
        <v>310</v>
      </c>
      <c r="D479" s="210" t="s">
        <v>241</v>
      </c>
    </row>
    <row r="480" spans="1:4" x14ac:dyDescent="0.2">
      <c r="A480" s="207">
        <v>300</v>
      </c>
      <c r="B480" s="208">
        <v>1080</v>
      </c>
      <c r="C480" s="209" t="s">
        <v>311</v>
      </c>
      <c r="D480" s="210">
        <v>1</v>
      </c>
    </row>
    <row r="481" spans="1:4" x14ac:dyDescent="0.2">
      <c r="A481" s="207">
        <v>300</v>
      </c>
      <c r="B481" s="208">
        <v>1081</v>
      </c>
      <c r="C481" s="209" t="s">
        <v>311</v>
      </c>
      <c r="D481" s="210">
        <v>1</v>
      </c>
    </row>
    <row r="482" spans="1:4" x14ac:dyDescent="0.2">
      <c r="A482" s="207">
        <v>301</v>
      </c>
      <c r="B482" s="208">
        <v>1095</v>
      </c>
      <c r="C482" s="209" t="s">
        <v>312</v>
      </c>
      <c r="D482" s="210">
        <v>1</v>
      </c>
    </row>
    <row r="483" spans="1:4" x14ac:dyDescent="0.2">
      <c r="A483" s="207">
        <v>301</v>
      </c>
      <c r="B483" s="208">
        <v>1096</v>
      </c>
      <c r="C483" s="209" t="s">
        <v>312</v>
      </c>
      <c r="D483" s="210">
        <v>1</v>
      </c>
    </row>
    <row r="484" spans="1:4" x14ac:dyDescent="0.2">
      <c r="A484" s="207">
        <v>302</v>
      </c>
      <c r="B484" s="208">
        <v>1101</v>
      </c>
      <c r="C484" s="209" t="s">
        <v>313</v>
      </c>
      <c r="D484" s="210">
        <v>1</v>
      </c>
    </row>
    <row r="485" spans="1:4" x14ac:dyDescent="0.2">
      <c r="A485" s="207">
        <v>302</v>
      </c>
      <c r="B485" s="208">
        <v>1102</v>
      </c>
      <c r="C485" s="209" t="s">
        <v>313</v>
      </c>
      <c r="D485" s="210">
        <v>1</v>
      </c>
    </row>
    <row r="486" spans="1:4" x14ac:dyDescent="0.2">
      <c r="A486" s="207">
        <v>303</v>
      </c>
      <c r="B486" s="208">
        <v>1054</v>
      </c>
      <c r="C486" s="209" t="s">
        <v>310</v>
      </c>
      <c r="D486" s="210" t="s">
        <v>241</v>
      </c>
    </row>
    <row r="487" spans="1:4" x14ac:dyDescent="0.2">
      <c r="A487" s="207">
        <v>304</v>
      </c>
      <c r="B487" s="208">
        <v>1083</v>
      </c>
      <c r="C487" s="209" t="s">
        <v>310</v>
      </c>
      <c r="D487" s="210" t="s">
        <v>241</v>
      </c>
    </row>
    <row r="488" spans="1:4" x14ac:dyDescent="0.2">
      <c r="A488" s="207">
        <v>305</v>
      </c>
      <c r="B488" s="208">
        <v>1084</v>
      </c>
      <c r="C488" s="209" t="s">
        <v>314</v>
      </c>
      <c r="D488" s="210">
        <v>1</v>
      </c>
    </row>
    <row r="489" spans="1:4" x14ac:dyDescent="0.2">
      <c r="A489" s="207">
        <v>305</v>
      </c>
      <c r="B489" s="208">
        <v>1085</v>
      </c>
      <c r="C489" s="209" t="s">
        <v>314</v>
      </c>
      <c r="D489" s="210">
        <v>2</v>
      </c>
    </row>
    <row r="490" spans="1:4" x14ac:dyDescent="0.2">
      <c r="A490" s="207">
        <v>306</v>
      </c>
      <c r="B490" s="208">
        <v>1086</v>
      </c>
      <c r="C490" s="209" t="s">
        <v>314</v>
      </c>
      <c r="D490" s="210">
        <v>1</v>
      </c>
    </row>
    <row r="491" spans="1:4" x14ac:dyDescent="0.2">
      <c r="A491" s="207">
        <v>306</v>
      </c>
      <c r="B491" s="208">
        <v>1087</v>
      </c>
      <c r="C491" s="209" t="s">
        <v>314</v>
      </c>
      <c r="D491" s="210">
        <v>2</v>
      </c>
    </row>
    <row r="492" spans="1:4" x14ac:dyDescent="0.2">
      <c r="A492" s="207">
        <v>307</v>
      </c>
      <c r="B492" s="208">
        <v>1091</v>
      </c>
      <c r="C492" s="209" t="s">
        <v>314</v>
      </c>
      <c r="D492" s="210">
        <v>1</v>
      </c>
    </row>
    <row r="493" spans="1:4" x14ac:dyDescent="0.2">
      <c r="A493" s="207">
        <v>307</v>
      </c>
      <c r="B493" s="208">
        <v>1092</v>
      </c>
      <c r="C493" s="209" t="s">
        <v>314</v>
      </c>
      <c r="D493" s="210">
        <v>2</v>
      </c>
    </row>
    <row r="494" spans="1:4" x14ac:dyDescent="0.2">
      <c r="A494" s="207">
        <v>308</v>
      </c>
      <c r="B494" s="208">
        <v>1093</v>
      </c>
      <c r="C494" s="209" t="s">
        <v>314</v>
      </c>
      <c r="D494" s="210">
        <v>1</v>
      </c>
    </row>
    <row r="495" spans="1:4" x14ac:dyDescent="0.2">
      <c r="A495" s="207">
        <v>308</v>
      </c>
      <c r="B495" s="208">
        <v>1094</v>
      </c>
      <c r="C495" s="209" t="s">
        <v>314</v>
      </c>
      <c r="D495" s="210">
        <v>2</v>
      </c>
    </row>
    <row r="496" spans="1:4" x14ac:dyDescent="0.2">
      <c r="A496" s="207">
        <v>309</v>
      </c>
      <c r="B496" s="208">
        <v>1098</v>
      </c>
      <c r="C496" s="209" t="s">
        <v>315</v>
      </c>
      <c r="D496" s="210">
        <v>1</v>
      </c>
    </row>
    <row r="497" spans="1:4" x14ac:dyDescent="0.2">
      <c r="A497" s="207">
        <v>309</v>
      </c>
      <c r="B497" s="208">
        <v>1099</v>
      </c>
      <c r="C497" s="209" t="s">
        <v>315</v>
      </c>
      <c r="D497" s="210">
        <v>1</v>
      </c>
    </row>
    <row r="498" spans="1:4" x14ac:dyDescent="0.2">
      <c r="A498" s="207">
        <v>310</v>
      </c>
      <c r="B498" s="208">
        <v>1155</v>
      </c>
      <c r="C498" s="209" t="s">
        <v>316</v>
      </c>
      <c r="D498" s="210">
        <v>2</v>
      </c>
    </row>
    <row r="499" spans="1:4" x14ac:dyDescent="0.2">
      <c r="A499" s="207">
        <v>310</v>
      </c>
      <c r="B499" s="208">
        <v>1156</v>
      </c>
      <c r="C499" s="209" t="s">
        <v>316</v>
      </c>
      <c r="D499" s="210">
        <v>1</v>
      </c>
    </row>
    <row r="500" spans="1:4" x14ac:dyDescent="0.2">
      <c r="A500" s="207">
        <v>312</v>
      </c>
      <c r="B500" s="208">
        <v>1154</v>
      </c>
      <c r="C500" s="209" t="s">
        <v>317</v>
      </c>
      <c r="D500" s="210">
        <v>2</v>
      </c>
    </row>
    <row r="501" spans="1:4" x14ac:dyDescent="0.2">
      <c r="A501" s="207">
        <v>313</v>
      </c>
      <c r="B501" s="208">
        <v>1006</v>
      </c>
      <c r="C501" s="209" t="s">
        <v>318</v>
      </c>
      <c r="D501" s="210" t="s">
        <v>241</v>
      </c>
    </row>
    <row r="502" spans="1:4" x14ac:dyDescent="0.2">
      <c r="A502" s="207">
        <v>314</v>
      </c>
      <c r="B502" s="208">
        <v>104</v>
      </c>
      <c r="C502" s="209" t="s">
        <v>319</v>
      </c>
      <c r="D502" s="210" t="s">
        <v>479</v>
      </c>
    </row>
    <row r="503" spans="1:4" x14ac:dyDescent="0.2">
      <c r="A503" s="207">
        <v>315</v>
      </c>
      <c r="B503" s="208">
        <v>178</v>
      </c>
      <c r="C503" s="209" t="s">
        <v>320</v>
      </c>
      <c r="D503" s="210" t="s">
        <v>479</v>
      </c>
    </row>
    <row r="504" spans="1:4" x14ac:dyDescent="0.2">
      <c r="A504" s="207">
        <v>315</v>
      </c>
      <c r="B504" s="208">
        <v>227</v>
      </c>
      <c r="C504" s="209" t="s">
        <v>320</v>
      </c>
      <c r="D504" s="210" t="s">
        <v>479</v>
      </c>
    </row>
    <row r="505" spans="1:4" x14ac:dyDescent="0.2">
      <c r="A505" s="207">
        <v>316</v>
      </c>
      <c r="B505" s="208">
        <v>53</v>
      </c>
      <c r="C505" s="209" t="s">
        <v>321</v>
      </c>
      <c r="D505" s="210">
        <v>2</v>
      </c>
    </row>
    <row r="506" spans="1:4" x14ac:dyDescent="0.2">
      <c r="A506" s="207">
        <v>316</v>
      </c>
      <c r="B506" s="208">
        <v>198</v>
      </c>
      <c r="C506" s="209" t="s">
        <v>321</v>
      </c>
      <c r="D506" s="210">
        <v>1</v>
      </c>
    </row>
    <row r="507" spans="1:4" x14ac:dyDescent="0.2">
      <c r="A507" s="207">
        <v>317</v>
      </c>
      <c r="B507" s="208">
        <v>70</v>
      </c>
      <c r="C507" s="209" t="s">
        <v>321</v>
      </c>
      <c r="D507" s="210" t="s">
        <v>484</v>
      </c>
    </row>
    <row r="508" spans="1:4" x14ac:dyDescent="0.2">
      <c r="A508" s="207">
        <v>317</v>
      </c>
      <c r="B508" s="208">
        <v>183</v>
      </c>
      <c r="C508" s="209" t="s">
        <v>321</v>
      </c>
      <c r="D508" s="210" t="s">
        <v>485</v>
      </c>
    </row>
    <row r="509" spans="1:4" x14ac:dyDescent="0.2">
      <c r="A509" s="207">
        <v>318</v>
      </c>
      <c r="B509" s="208">
        <v>74</v>
      </c>
      <c r="C509" s="209" t="s">
        <v>321</v>
      </c>
      <c r="D509" s="210">
        <v>1</v>
      </c>
    </row>
    <row r="510" spans="1:4" x14ac:dyDescent="0.2">
      <c r="A510" s="207">
        <v>318</v>
      </c>
      <c r="B510" s="208">
        <v>180</v>
      </c>
      <c r="C510" s="209" t="s">
        <v>321</v>
      </c>
      <c r="D510" s="210">
        <v>1</v>
      </c>
    </row>
    <row r="511" spans="1:4" x14ac:dyDescent="0.2">
      <c r="A511" s="207">
        <v>319</v>
      </c>
      <c r="B511" s="208">
        <v>71</v>
      </c>
      <c r="C511" s="209" t="s">
        <v>322</v>
      </c>
      <c r="D511" s="210" t="s">
        <v>488</v>
      </c>
    </row>
    <row r="512" spans="1:4" x14ac:dyDescent="0.2">
      <c r="A512" s="207">
        <v>319</v>
      </c>
      <c r="B512" s="208">
        <v>183</v>
      </c>
      <c r="C512" s="209" t="s">
        <v>322</v>
      </c>
      <c r="D512" s="210" t="s">
        <v>486</v>
      </c>
    </row>
    <row r="513" spans="1:4" x14ac:dyDescent="0.2">
      <c r="A513" s="207">
        <v>320</v>
      </c>
      <c r="B513" s="208">
        <v>72</v>
      </c>
      <c r="C513" s="209" t="s">
        <v>321</v>
      </c>
      <c r="D513" s="210">
        <v>2</v>
      </c>
    </row>
    <row r="514" spans="1:4" x14ac:dyDescent="0.2">
      <c r="A514" s="207">
        <v>320</v>
      </c>
      <c r="B514" s="208">
        <v>184</v>
      </c>
      <c r="C514" s="209" t="s">
        <v>321</v>
      </c>
      <c r="D514" s="210">
        <v>1</v>
      </c>
    </row>
    <row r="515" spans="1:4" x14ac:dyDescent="0.2">
      <c r="A515" s="207">
        <v>321</v>
      </c>
      <c r="B515" s="208">
        <v>1004</v>
      </c>
      <c r="C515" s="209" t="s">
        <v>321</v>
      </c>
      <c r="D515" s="210">
        <v>1</v>
      </c>
    </row>
    <row r="516" spans="1:4" x14ac:dyDescent="0.2">
      <c r="A516" s="207">
        <v>321</v>
      </c>
      <c r="B516" s="208">
        <v>1005</v>
      </c>
      <c r="C516" s="209" t="s">
        <v>321</v>
      </c>
      <c r="D516" s="210">
        <v>1</v>
      </c>
    </row>
    <row r="517" spans="1:4" x14ac:dyDescent="0.2">
      <c r="A517" s="207">
        <v>322</v>
      </c>
      <c r="B517" s="208">
        <v>1073</v>
      </c>
      <c r="C517" s="209" t="s">
        <v>321</v>
      </c>
      <c r="D517" s="210">
        <v>1</v>
      </c>
    </row>
    <row r="518" spans="1:4" x14ac:dyDescent="0.2">
      <c r="A518" s="207">
        <v>322</v>
      </c>
      <c r="B518" s="208">
        <v>1074</v>
      </c>
      <c r="C518" s="209" t="s">
        <v>321</v>
      </c>
      <c r="D518" s="210">
        <v>1</v>
      </c>
    </row>
    <row r="519" spans="1:4" x14ac:dyDescent="0.2">
      <c r="A519" s="207">
        <v>323</v>
      </c>
      <c r="B519" s="208">
        <v>1284</v>
      </c>
      <c r="C519" s="209" t="s">
        <v>321</v>
      </c>
      <c r="D519" s="210">
        <v>1</v>
      </c>
    </row>
    <row r="520" spans="1:4" x14ac:dyDescent="0.2">
      <c r="A520" s="207">
        <v>323</v>
      </c>
      <c r="B520" s="208">
        <v>1285</v>
      </c>
      <c r="C520" s="209" t="s">
        <v>321</v>
      </c>
      <c r="D520" s="210" t="s">
        <v>487</v>
      </c>
    </row>
    <row r="521" spans="1:4" x14ac:dyDescent="0.2">
      <c r="A521" s="207">
        <v>324</v>
      </c>
      <c r="B521" s="208">
        <v>1007</v>
      </c>
      <c r="C521" s="209" t="s">
        <v>323</v>
      </c>
      <c r="D521" s="210">
        <v>1</v>
      </c>
    </row>
    <row r="522" spans="1:4" x14ac:dyDescent="0.2">
      <c r="A522" s="207">
        <v>325</v>
      </c>
      <c r="B522" s="208">
        <v>183</v>
      </c>
      <c r="C522" s="209" t="s">
        <v>324</v>
      </c>
      <c r="D522" s="210">
        <v>1</v>
      </c>
    </row>
    <row r="523" spans="1:4" x14ac:dyDescent="0.2">
      <c r="A523" s="207">
        <v>325</v>
      </c>
      <c r="B523" s="208">
        <v>186</v>
      </c>
      <c r="C523" s="209" t="s">
        <v>324</v>
      </c>
      <c r="D523" s="210">
        <v>1</v>
      </c>
    </row>
    <row r="524" spans="1:4" x14ac:dyDescent="0.2">
      <c r="A524" s="207">
        <v>325</v>
      </c>
      <c r="B524" s="208">
        <v>206</v>
      </c>
      <c r="C524" s="209" t="s">
        <v>324</v>
      </c>
      <c r="D524" s="210">
        <v>2</v>
      </c>
    </row>
    <row r="525" spans="1:4" x14ac:dyDescent="0.2">
      <c r="A525" s="207">
        <v>326</v>
      </c>
      <c r="B525" s="208">
        <v>184</v>
      </c>
      <c r="C525" s="209" t="s">
        <v>324</v>
      </c>
      <c r="D525" s="210">
        <v>1</v>
      </c>
    </row>
    <row r="526" spans="1:4" x14ac:dyDescent="0.2">
      <c r="A526" s="207">
        <v>326</v>
      </c>
      <c r="B526" s="208">
        <v>187</v>
      </c>
      <c r="C526" s="209" t="s">
        <v>324</v>
      </c>
      <c r="D526" s="210" t="s">
        <v>484</v>
      </c>
    </row>
    <row r="527" spans="1:4" x14ac:dyDescent="0.2">
      <c r="A527" s="207">
        <v>326</v>
      </c>
      <c r="B527" s="208">
        <v>210</v>
      </c>
      <c r="C527" s="209" t="s">
        <v>324</v>
      </c>
      <c r="D527" s="210" t="s">
        <v>484</v>
      </c>
    </row>
    <row r="528" spans="1:4" x14ac:dyDescent="0.2">
      <c r="A528" s="207">
        <v>327</v>
      </c>
      <c r="B528" s="208">
        <v>135</v>
      </c>
      <c r="C528" s="209" t="s">
        <v>324</v>
      </c>
      <c r="D528" s="210">
        <v>1</v>
      </c>
    </row>
    <row r="529" spans="1:4" x14ac:dyDescent="0.2">
      <c r="A529" s="207">
        <v>327</v>
      </c>
      <c r="B529" s="208">
        <v>198</v>
      </c>
      <c r="C529" s="209" t="s">
        <v>324</v>
      </c>
      <c r="D529" s="210">
        <v>1</v>
      </c>
    </row>
    <row r="530" spans="1:4" x14ac:dyDescent="0.2">
      <c r="A530" s="207">
        <v>327</v>
      </c>
      <c r="B530" s="208">
        <v>222</v>
      </c>
      <c r="C530" s="209" t="s">
        <v>324</v>
      </c>
      <c r="D530" s="210">
        <v>2</v>
      </c>
    </row>
    <row r="531" spans="1:4" x14ac:dyDescent="0.2">
      <c r="A531" s="207">
        <v>328</v>
      </c>
      <c r="B531" s="208">
        <v>1022</v>
      </c>
      <c r="C531" s="209" t="s">
        <v>324</v>
      </c>
      <c r="D531" s="210">
        <v>1</v>
      </c>
    </row>
    <row r="532" spans="1:4" x14ac:dyDescent="0.2">
      <c r="A532" s="207">
        <v>328</v>
      </c>
      <c r="B532" s="208">
        <v>1023</v>
      </c>
      <c r="C532" s="209" t="s">
        <v>324</v>
      </c>
      <c r="D532" s="210">
        <v>2</v>
      </c>
    </row>
    <row r="533" spans="1:4" x14ac:dyDescent="0.2">
      <c r="A533" s="207">
        <v>328</v>
      </c>
      <c r="B533" s="208">
        <v>1024</v>
      </c>
      <c r="C533" s="209" t="s">
        <v>324</v>
      </c>
      <c r="D533" s="210">
        <v>1</v>
      </c>
    </row>
    <row r="534" spans="1:4" x14ac:dyDescent="0.2">
      <c r="A534" s="207">
        <v>329</v>
      </c>
      <c r="B534" s="208">
        <v>1027</v>
      </c>
      <c r="C534" s="209" t="s">
        <v>324</v>
      </c>
      <c r="D534" s="210">
        <v>1</v>
      </c>
    </row>
    <row r="535" spans="1:4" x14ac:dyDescent="0.2">
      <c r="A535" s="207">
        <v>329</v>
      </c>
      <c r="B535" s="208">
        <v>1028</v>
      </c>
      <c r="C535" s="209" t="s">
        <v>324</v>
      </c>
      <c r="D535" s="210">
        <v>2</v>
      </c>
    </row>
    <row r="536" spans="1:4" x14ac:dyDescent="0.2">
      <c r="A536" s="207">
        <v>329</v>
      </c>
      <c r="B536" s="208">
        <v>1029</v>
      </c>
      <c r="C536" s="209" t="s">
        <v>324</v>
      </c>
      <c r="D536" s="210">
        <v>1</v>
      </c>
    </row>
    <row r="537" spans="1:4" x14ac:dyDescent="0.2">
      <c r="A537" s="207">
        <v>330</v>
      </c>
      <c r="B537" s="208">
        <v>1075</v>
      </c>
      <c r="C537" s="209" t="s">
        <v>324</v>
      </c>
      <c r="D537" s="210">
        <v>2</v>
      </c>
    </row>
    <row r="538" spans="1:4" x14ac:dyDescent="0.2">
      <c r="A538" s="207">
        <v>330</v>
      </c>
      <c r="B538" s="208">
        <v>1076</v>
      </c>
      <c r="C538" s="209" t="s">
        <v>324</v>
      </c>
      <c r="D538" s="210">
        <v>1</v>
      </c>
    </row>
    <row r="539" spans="1:4" x14ac:dyDescent="0.2">
      <c r="A539" s="207">
        <v>330</v>
      </c>
      <c r="B539" s="208">
        <v>1077</v>
      </c>
      <c r="C539" s="209" t="s">
        <v>324</v>
      </c>
      <c r="D539" s="210">
        <v>2</v>
      </c>
    </row>
    <row r="540" spans="1:4" x14ac:dyDescent="0.2">
      <c r="A540" s="207">
        <v>331</v>
      </c>
      <c r="B540" s="208">
        <v>1167</v>
      </c>
      <c r="C540" s="209" t="s">
        <v>324</v>
      </c>
      <c r="D540" s="210">
        <v>1</v>
      </c>
    </row>
    <row r="541" spans="1:4" x14ac:dyDescent="0.2">
      <c r="A541" s="207">
        <v>331</v>
      </c>
      <c r="B541" s="208">
        <v>1168</v>
      </c>
      <c r="C541" s="209" t="s">
        <v>324</v>
      </c>
      <c r="D541" s="210">
        <v>1</v>
      </c>
    </row>
    <row r="542" spans="1:4" x14ac:dyDescent="0.2">
      <c r="A542" s="207">
        <v>331</v>
      </c>
      <c r="B542" s="208">
        <v>1169</v>
      </c>
      <c r="C542" s="209" t="s">
        <v>324</v>
      </c>
      <c r="D542" s="210">
        <v>2</v>
      </c>
    </row>
    <row r="543" spans="1:4" x14ac:dyDescent="0.2">
      <c r="A543" s="207">
        <v>332</v>
      </c>
      <c r="B543" s="208">
        <v>1235</v>
      </c>
      <c r="C543" s="209" t="s">
        <v>324</v>
      </c>
      <c r="D543" s="210" t="s">
        <v>479</v>
      </c>
    </row>
    <row r="544" spans="1:4" x14ac:dyDescent="0.2">
      <c r="A544" s="207">
        <v>332</v>
      </c>
      <c r="B544" s="208">
        <v>1236</v>
      </c>
      <c r="C544" s="209" t="s">
        <v>324</v>
      </c>
      <c r="D544" s="210" t="s">
        <v>479</v>
      </c>
    </row>
    <row r="545" spans="1:4" x14ac:dyDescent="0.2">
      <c r="A545" s="207">
        <v>332</v>
      </c>
      <c r="B545" s="208">
        <v>1237</v>
      </c>
      <c r="C545" s="209" t="s">
        <v>324</v>
      </c>
      <c r="D545" s="210" t="s">
        <v>479</v>
      </c>
    </row>
    <row r="546" spans="1:4" x14ac:dyDescent="0.2">
      <c r="A546" s="207">
        <v>334</v>
      </c>
      <c r="B546" s="208">
        <v>1131</v>
      </c>
      <c r="C546" s="209" t="s">
        <v>325</v>
      </c>
      <c r="D546" s="210">
        <v>1</v>
      </c>
    </row>
    <row r="547" spans="1:4" x14ac:dyDescent="0.2">
      <c r="A547" s="207">
        <v>334</v>
      </c>
      <c r="B547" s="208">
        <v>1132</v>
      </c>
      <c r="C547" s="209" t="s">
        <v>325</v>
      </c>
      <c r="D547" s="210">
        <v>1</v>
      </c>
    </row>
    <row r="548" spans="1:4" x14ac:dyDescent="0.2">
      <c r="A548" s="207">
        <v>334</v>
      </c>
      <c r="B548" s="208">
        <v>1133</v>
      </c>
      <c r="C548" s="209" t="s">
        <v>325</v>
      </c>
      <c r="D548" s="210">
        <v>2</v>
      </c>
    </row>
    <row r="549" spans="1:4" x14ac:dyDescent="0.2">
      <c r="A549" s="207">
        <v>335</v>
      </c>
      <c r="B549" s="208">
        <v>18</v>
      </c>
      <c r="C549" s="209" t="s">
        <v>326</v>
      </c>
      <c r="D549" s="210">
        <v>1</v>
      </c>
    </row>
    <row r="550" spans="1:4" x14ac:dyDescent="0.2">
      <c r="A550" s="207">
        <v>336</v>
      </c>
      <c r="B550" s="208">
        <v>20</v>
      </c>
      <c r="C550" s="209" t="s">
        <v>327</v>
      </c>
      <c r="D550" s="210" t="s">
        <v>241</v>
      </c>
    </row>
    <row r="551" spans="1:4" x14ac:dyDescent="0.2">
      <c r="A551" s="207">
        <v>337</v>
      </c>
      <c r="B551" s="208">
        <v>82</v>
      </c>
      <c r="C551" s="209" t="s">
        <v>327</v>
      </c>
      <c r="D551" s="210" t="s">
        <v>241</v>
      </c>
    </row>
    <row r="552" spans="1:4" x14ac:dyDescent="0.2">
      <c r="A552" s="207">
        <v>338</v>
      </c>
      <c r="B552" s="208">
        <v>1365</v>
      </c>
      <c r="C552" s="209" t="s">
        <v>328</v>
      </c>
      <c r="D552" s="210">
        <v>2</v>
      </c>
    </row>
    <row r="553" spans="1:4" x14ac:dyDescent="0.2">
      <c r="A553" s="207">
        <v>338</v>
      </c>
      <c r="B553" s="208">
        <v>1366</v>
      </c>
      <c r="C553" s="209" t="s">
        <v>328</v>
      </c>
      <c r="D553" s="210">
        <v>1</v>
      </c>
    </row>
    <row r="554" spans="1:4" x14ac:dyDescent="0.2">
      <c r="A554" s="207">
        <v>339</v>
      </c>
      <c r="B554" s="208">
        <v>1025</v>
      </c>
      <c r="C554" s="209" t="s">
        <v>329</v>
      </c>
      <c r="D554" s="210" t="s">
        <v>241</v>
      </c>
    </row>
    <row r="555" spans="1:4" x14ac:dyDescent="0.2">
      <c r="A555" s="207">
        <v>340</v>
      </c>
      <c r="B555" s="208">
        <v>1030</v>
      </c>
      <c r="C555" s="209" t="s">
        <v>329</v>
      </c>
      <c r="D555" s="210" t="s">
        <v>241</v>
      </c>
    </row>
    <row r="556" spans="1:4" x14ac:dyDescent="0.2">
      <c r="A556" s="207">
        <v>341</v>
      </c>
      <c r="B556" s="208">
        <v>1032</v>
      </c>
      <c r="C556" s="209" t="s">
        <v>329</v>
      </c>
      <c r="D556" s="210" t="s">
        <v>241</v>
      </c>
    </row>
    <row r="557" spans="1:4" x14ac:dyDescent="0.2">
      <c r="A557" s="207">
        <v>342</v>
      </c>
      <c r="B557" s="208">
        <v>1123</v>
      </c>
      <c r="C557" s="209" t="s">
        <v>330</v>
      </c>
      <c r="D557" s="210">
        <v>2</v>
      </c>
    </row>
    <row r="558" spans="1:4" x14ac:dyDescent="0.2">
      <c r="A558" s="207">
        <v>343</v>
      </c>
      <c r="B558" s="208">
        <v>1134</v>
      </c>
      <c r="C558" s="209" t="s">
        <v>331</v>
      </c>
      <c r="D558" s="210">
        <v>2</v>
      </c>
    </row>
    <row r="559" spans="1:4" x14ac:dyDescent="0.2">
      <c r="A559" s="207">
        <v>344</v>
      </c>
      <c r="B559" s="208">
        <v>1135</v>
      </c>
      <c r="C559" s="209" t="s">
        <v>332</v>
      </c>
      <c r="D559" s="210">
        <v>1</v>
      </c>
    </row>
    <row r="560" spans="1:4" x14ac:dyDescent="0.2">
      <c r="A560" s="207">
        <v>344</v>
      </c>
      <c r="B560" s="208">
        <v>1136</v>
      </c>
      <c r="C560" s="209" t="s">
        <v>332</v>
      </c>
      <c r="D560" s="210" t="s">
        <v>241</v>
      </c>
    </row>
    <row r="561" spans="1:4" x14ac:dyDescent="0.2">
      <c r="A561" s="207">
        <v>344</v>
      </c>
      <c r="B561" s="208">
        <v>1137</v>
      </c>
      <c r="C561" s="209" t="s">
        <v>332</v>
      </c>
      <c r="D561" s="210">
        <v>2</v>
      </c>
    </row>
    <row r="562" spans="1:4" x14ac:dyDescent="0.2">
      <c r="A562" s="207">
        <v>345</v>
      </c>
      <c r="B562" s="208">
        <v>1138</v>
      </c>
      <c r="C562" s="209" t="s">
        <v>333</v>
      </c>
      <c r="D562" s="210">
        <v>2</v>
      </c>
    </row>
    <row r="563" spans="1:4" x14ac:dyDescent="0.2">
      <c r="A563" s="207">
        <v>346</v>
      </c>
      <c r="B563" s="208">
        <v>1130</v>
      </c>
      <c r="C563" s="209" t="s">
        <v>334</v>
      </c>
      <c r="D563" s="210" t="s">
        <v>481</v>
      </c>
    </row>
    <row r="564" spans="1:4" x14ac:dyDescent="0.2">
      <c r="A564" s="207">
        <v>347</v>
      </c>
      <c r="B564" s="208">
        <v>48</v>
      </c>
      <c r="C564" s="209" t="s">
        <v>335</v>
      </c>
      <c r="D564" s="210" t="s">
        <v>241</v>
      </c>
    </row>
    <row r="565" spans="1:4" x14ac:dyDescent="0.2">
      <c r="A565" s="207">
        <v>348</v>
      </c>
      <c r="B565" s="208">
        <v>49</v>
      </c>
      <c r="C565" s="209" t="s">
        <v>335</v>
      </c>
      <c r="D565" s="210" t="s">
        <v>241</v>
      </c>
    </row>
    <row r="566" spans="1:4" x14ac:dyDescent="0.2">
      <c r="A566" s="207">
        <v>349</v>
      </c>
      <c r="B566" s="208">
        <v>50</v>
      </c>
      <c r="C566" s="209" t="s">
        <v>279</v>
      </c>
      <c r="D566" s="210">
        <v>1</v>
      </c>
    </row>
    <row r="567" spans="1:4" x14ac:dyDescent="0.2">
      <c r="A567" s="207">
        <v>349</v>
      </c>
      <c r="B567" s="208">
        <v>222</v>
      </c>
      <c r="C567" s="209" t="s">
        <v>279</v>
      </c>
      <c r="D567" s="210">
        <v>2</v>
      </c>
    </row>
    <row r="568" spans="1:4" x14ac:dyDescent="0.2">
      <c r="A568" s="207">
        <v>350</v>
      </c>
      <c r="B568" s="208">
        <v>1047</v>
      </c>
      <c r="C568" s="209" t="s">
        <v>336</v>
      </c>
      <c r="D568" s="210" t="s">
        <v>241</v>
      </c>
    </row>
    <row r="569" spans="1:4" x14ac:dyDescent="0.2">
      <c r="A569" s="207">
        <v>351</v>
      </c>
      <c r="B569" s="208">
        <v>1082</v>
      </c>
      <c r="C569" s="209" t="s">
        <v>337</v>
      </c>
      <c r="D569" s="210">
        <v>1</v>
      </c>
    </row>
    <row r="570" spans="1:4" x14ac:dyDescent="0.2">
      <c r="A570" s="207">
        <v>352</v>
      </c>
      <c r="B570" s="208">
        <v>1097</v>
      </c>
      <c r="C570" s="209" t="s">
        <v>338</v>
      </c>
      <c r="D570" s="210">
        <v>1</v>
      </c>
    </row>
    <row r="571" spans="1:4" x14ac:dyDescent="0.2">
      <c r="A571" s="207">
        <v>353</v>
      </c>
      <c r="B571" s="208">
        <v>1103</v>
      </c>
      <c r="C571" s="209" t="s">
        <v>339</v>
      </c>
      <c r="D571" s="210">
        <v>1</v>
      </c>
    </row>
    <row r="572" spans="1:4" x14ac:dyDescent="0.2">
      <c r="A572" s="207">
        <v>354</v>
      </c>
      <c r="B572" s="208">
        <v>64</v>
      </c>
      <c r="C572" s="209" t="s">
        <v>255</v>
      </c>
      <c r="D572" s="210" t="s">
        <v>479</v>
      </c>
    </row>
    <row r="573" spans="1:4" x14ac:dyDescent="0.2">
      <c r="A573" s="207">
        <v>355</v>
      </c>
      <c r="B573" s="208">
        <v>1392</v>
      </c>
      <c r="C573" s="209" t="s">
        <v>340</v>
      </c>
      <c r="D573" s="210">
        <v>1</v>
      </c>
    </row>
    <row r="574" spans="1:4" x14ac:dyDescent="0.2">
      <c r="A574" s="207">
        <v>355</v>
      </c>
      <c r="B574" s="208">
        <v>1393</v>
      </c>
      <c r="C574" s="209" t="s">
        <v>340</v>
      </c>
      <c r="D574" s="210">
        <v>1</v>
      </c>
    </row>
    <row r="575" spans="1:4" x14ac:dyDescent="0.2">
      <c r="A575" s="207">
        <v>357</v>
      </c>
      <c r="B575" s="208">
        <v>1200</v>
      </c>
      <c r="C575" s="209" t="s">
        <v>341</v>
      </c>
      <c r="D575" s="210" t="s">
        <v>479</v>
      </c>
    </row>
    <row r="576" spans="1:4" x14ac:dyDescent="0.2">
      <c r="A576" s="207">
        <v>357</v>
      </c>
      <c r="B576" s="208">
        <v>1201</v>
      </c>
      <c r="C576" s="209" t="s">
        <v>341</v>
      </c>
      <c r="D576" s="210" t="s">
        <v>479</v>
      </c>
    </row>
    <row r="577" spans="1:4" x14ac:dyDescent="0.2">
      <c r="A577" s="207">
        <v>358</v>
      </c>
      <c r="B577" s="208">
        <v>1202</v>
      </c>
      <c r="C577" s="209" t="s">
        <v>341</v>
      </c>
      <c r="D577" s="210" t="s">
        <v>479</v>
      </c>
    </row>
    <row r="578" spans="1:4" x14ac:dyDescent="0.2">
      <c r="A578" s="207">
        <v>358</v>
      </c>
      <c r="B578" s="208">
        <v>1203</v>
      </c>
      <c r="C578" s="209" t="s">
        <v>341</v>
      </c>
      <c r="D578" s="210" t="s">
        <v>479</v>
      </c>
    </row>
    <row r="579" spans="1:4" x14ac:dyDescent="0.2">
      <c r="A579" s="207">
        <v>359</v>
      </c>
      <c r="B579" s="208">
        <v>1204</v>
      </c>
      <c r="C579" s="209" t="s">
        <v>341</v>
      </c>
      <c r="D579" s="210" t="s">
        <v>479</v>
      </c>
    </row>
    <row r="580" spans="1:4" x14ac:dyDescent="0.2">
      <c r="A580" s="207">
        <v>359</v>
      </c>
      <c r="B580" s="208">
        <v>1205</v>
      </c>
      <c r="C580" s="209" t="s">
        <v>341</v>
      </c>
      <c r="D580" s="210" t="s">
        <v>479</v>
      </c>
    </row>
    <row r="581" spans="1:4" x14ac:dyDescent="0.2">
      <c r="A581" s="207">
        <v>360</v>
      </c>
      <c r="B581" s="208">
        <v>1206</v>
      </c>
      <c r="C581" s="209" t="s">
        <v>341</v>
      </c>
      <c r="D581" s="210" t="s">
        <v>479</v>
      </c>
    </row>
    <row r="582" spans="1:4" x14ac:dyDescent="0.2">
      <c r="A582" s="207">
        <v>360</v>
      </c>
      <c r="B582" s="208">
        <v>1207</v>
      </c>
      <c r="C582" s="209" t="s">
        <v>341</v>
      </c>
      <c r="D582" s="210" t="s">
        <v>479</v>
      </c>
    </row>
    <row r="583" spans="1:4" x14ac:dyDescent="0.2">
      <c r="A583" s="207">
        <v>361</v>
      </c>
      <c r="B583" s="208">
        <v>1208</v>
      </c>
      <c r="C583" s="209" t="s">
        <v>341</v>
      </c>
      <c r="D583" s="210" t="s">
        <v>479</v>
      </c>
    </row>
    <row r="584" spans="1:4" x14ac:dyDescent="0.2">
      <c r="A584" s="207">
        <v>361</v>
      </c>
      <c r="B584" s="208">
        <v>1209</v>
      </c>
      <c r="C584" s="209" t="s">
        <v>341</v>
      </c>
      <c r="D584" s="210" t="s">
        <v>479</v>
      </c>
    </row>
    <row r="585" spans="1:4" x14ac:dyDescent="0.2">
      <c r="A585" s="207">
        <v>362</v>
      </c>
      <c r="B585" s="208">
        <v>1210</v>
      </c>
      <c r="C585" s="209" t="s">
        <v>341</v>
      </c>
      <c r="D585" s="210" t="s">
        <v>479</v>
      </c>
    </row>
    <row r="586" spans="1:4" x14ac:dyDescent="0.2">
      <c r="A586" s="207">
        <v>362</v>
      </c>
      <c r="B586" s="208">
        <v>1211</v>
      </c>
      <c r="C586" s="209" t="s">
        <v>341</v>
      </c>
      <c r="D586" s="210" t="s">
        <v>479</v>
      </c>
    </row>
    <row r="587" spans="1:4" x14ac:dyDescent="0.2">
      <c r="A587" s="207">
        <v>363</v>
      </c>
      <c r="B587" s="208">
        <v>1212</v>
      </c>
      <c r="C587" s="209" t="s">
        <v>341</v>
      </c>
      <c r="D587" s="210" t="s">
        <v>479</v>
      </c>
    </row>
    <row r="588" spans="1:4" x14ac:dyDescent="0.2">
      <c r="A588" s="207">
        <v>363</v>
      </c>
      <c r="B588" s="208">
        <v>1213</v>
      </c>
      <c r="C588" s="209" t="s">
        <v>341</v>
      </c>
      <c r="D588" s="210" t="s">
        <v>479</v>
      </c>
    </row>
    <row r="589" spans="1:4" x14ac:dyDescent="0.2">
      <c r="A589" s="207">
        <v>364</v>
      </c>
      <c r="B589" s="208">
        <v>1214</v>
      </c>
      <c r="C589" s="209" t="s">
        <v>341</v>
      </c>
      <c r="D589" s="210" t="s">
        <v>479</v>
      </c>
    </row>
    <row r="590" spans="1:4" x14ac:dyDescent="0.2">
      <c r="A590" s="207">
        <v>364</v>
      </c>
      <c r="B590" s="208">
        <v>1215</v>
      </c>
      <c r="C590" s="209" t="s">
        <v>341</v>
      </c>
      <c r="D590" s="210" t="s">
        <v>479</v>
      </c>
    </row>
    <row r="591" spans="1:4" x14ac:dyDescent="0.2">
      <c r="A591" s="207">
        <v>365</v>
      </c>
      <c r="B591" s="208">
        <v>1216</v>
      </c>
      <c r="C591" s="209" t="s">
        <v>341</v>
      </c>
      <c r="D591" s="210" t="s">
        <v>479</v>
      </c>
    </row>
    <row r="592" spans="1:4" x14ac:dyDescent="0.2">
      <c r="A592" s="207">
        <v>365</v>
      </c>
      <c r="B592" s="208">
        <v>1217</v>
      </c>
      <c r="C592" s="209" t="s">
        <v>341</v>
      </c>
      <c r="D592" s="210" t="s">
        <v>479</v>
      </c>
    </row>
    <row r="593" spans="1:4" x14ac:dyDescent="0.2">
      <c r="A593" s="207">
        <v>366</v>
      </c>
      <c r="B593" s="208">
        <v>1218</v>
      </c>
      <c r="C593" s="209" t="s">
        <v>341</v>
      </c>
      <c r="D593" s="210" t="s">
        <v>479</v>
      </c>
    </row>
    <row r="594" spans="1:4" x14ac:dyDescent="0.2">
      <c r="A594" s="207">
        <v>366</v>
      </c>
      <c r="B594" s="208">
        <v>1219</v>
      </c>
      <c r="C594" s="209" t="s">
        <v>341</v>
      </c>
      <c r="D594" s="210" t="s">
        <v>479</v>
      </c>
    </row>
    <row r="595" spans="1:4" x14ac:dyDescent="0.2">
      <c r="A595" s="207">
        <v>367</v>
      </c>
      <c r="B595" s="208">
        <v>1220</v>
      </c>
      <c r="C595" s="209" t="s">
        <v>341</v>
      </c>
      <c r="D595" s="210" t="s">
        <v>479</v>
      </c>
    </row>
    <row r="596" spans="1:4" x14ac:dyDescent="0.2">
      <c r="A596" s="207">
        <v>367</v>
      </c>
      <c r="B596" s="208">
        <v>1221</v>
      </c>
      <c r="C596" s="209" t="s">
        <v>341</v>
      </c>
      <c r="D596" s="210" t="s">
        <v>479</v>
      </c>
    </row>
    <row r="597" spans="1:4" x14ac:dyDescent="0.2">
      <c r="A597" s="207">
        <v>368</v>
      </c>
      <c r="B597" s="208">
        <v>1222</v>
      </c>
      <c r="C597" s="209" t="s">
        <v>341</v>
      </c>
      <c r="D597" s="210" t="s">
        <v>479</v>
      </c>
    </row>
    <row r="598" spans="1:4" x14ac:dyDescent="0.2">
      <c r="A598" s="207">
        <v>368</v>
      </c>
      <c r="B598" s="208">
        <v>1223</v>
      </c>
      <c r="C598" s="209" t="s">
        <v>341</v>
      </c>
      <c r="D598" s="210" t="s">
        <v>479</v>
      </c>
    </row>
    <row r="599" spans="1:4" x14ac:dyDescent="0.2">
      <c r="A599" s="207">
        <v>369</v>
      </c>
      <c r="B599" s="208">
        <v>1224</v>
      </c>
      <c r="C599" s="209" t="s">
        <v>341</v>
      </c>
      <c r="D599" s="210" t="s">
        <v>479</v>
      </c>
    </row>
    <row r="600" spans="1:4" x14ac:dyDescent="0.2">
      <c r="A600" s="207">
        <v>369</v>
      </c>
      <c r="B600" s="208">
        <v>1225</v>
      </c>
      <c r="C600" s="209" t="s">
        <v>341</v>
      </c>
      <c r="D600" s="210" t="s">
        <v>479</v>
      </c>
    </row>
    <row r="601" spans="1:4" x14ac:dyDescent="0.2">
      <c r="A601" s="207">
        <v>370</v>
      </c>
      <c r="B601" s="208">
        <v>1226</v>
      </c>
      <c r="C601" s="209" t="s">
        <v>341</v>
      </c>
      <c r="D601" s="210" t="s">
        <v>479</v>
      </c>
    </row>
    <row r="602" spans="1:4" x14ac:dyDescent="0.2">
      <c r="A602" s="207">
        <v>370</v>
      </c>
      <c r="B602" s="208">
        <v>1227</v>
      </c>
      <c r="C602" s="209" t="s">
        <v>341</v>
      </c>
      <c r="D602" s="210" t="s">
        <v>479</v>
      </c>
    </row>
    <row r="603" spans="1:4" x14ac:dyDescent="0.2">
      <c r="A603" s="207">
        <v>371</v>
      </c>
      <c r="B603" s="208">
        <v>1228</v>
      </c>
      <c r="C603" s="209" t="s">
        <v>341</v>
      </c>
      <c r="D603" s="210" t="s">
        <v>479</v>
      </c>
    </row>
    <row r="604" spans="1:4" x14ac:dyDescent="0.2">
      <c r="A604" s="207">
        <v>371</v>
      </c>
      <c r="B604" s="208">
        <v>1229</v>
      </c>
      <c r="C604" s="209" t="s">
        <v>341</v>
      </c>
      <c r="D604" s="210" t="s">
        <v>479</v>
      </c>
    </row>
    <row r="605" spans="1:4" x14ac:dyDescent="0.2">
      <c r="A605" s="207">
        <v>372</v>
      </c>
      <c r="B605" s="208">
        <v>1180</v>
      </c>
      <c r="C605" s="209" t="s">
        <v>321</v>
      </c>
      <c r="D605" s="210">
        <v>1</v>
      </c>
    </row>
    <row r="606" spans="1:4" x14ac:dyDescent="0.2">
      <c r="A606" s="207">
        <v>372</v>
      </c>
      <c r="B606" s="208">
        <v>1181</v>
      </c>
      <c r="C606" s="209" t="s">
        <v>321</v>
      </c>
      <c r="D606" s="210">
        <v>1</v>
      </c>
    </row>
    <row r="607" spans="1:4" x14ac:dyDescent="0.2">
      <c r="A607" s="207">
        <v>373</v>
      </c>
      <c r="B607" s="208">
        <v>31</v>
      </c>
      <c r="C607" s="209" t="s">
        <v>267</v>
      </c>
      <c r="D607" s="210">
        <v>1</v>
      </c>
    </row>
    <row r="608" spans="1:4" x14ac:dyDescent="0.2">
      <c r="A608" s="207">
        <v>373</v>
      </c>
      <c r="B608" s="208">
        <v>213</v>
      </c>
      <c r="C608" s="209" t="s">
        <v>267</v>
      </c>
      <c r="D608" s="210">
        <v>2</v>
      </c>
    </row>
    <row r="609" spans="1:4" x14ac:dyDescent="0.2">
      <c r="A609" s="207">
        <v>374</v>
      </c>
      <c r="B609" s="208">
        <v>30</v>
      </c>
      <c r="C609" s="209" t="s">
        <v>267</v>
      </c>
      <c r="D609" s="210">
        <v>1</v>
      </c>
    </row>
    <row r="610" spans="1:4" x14ac:dyDescent="0.2">
      <c r="A610" s="207">
        <v>374</v>
      </c>
      <c r="B610" s="208">
        <v>214</v>
      </c>
      <c r="C610" s="209" t="s">
        <v>267</v>
      </c>
      <c r="D610" s="210">
        <v>2</v>
      </c>
    </row>
    <row r="611" spans="1:4" x14ac:dyDescent="0.2">
      <c r="A611" s="207">
        <v>375</v>
      </c>
      <c r="B611" s="208">
        <v>32</v>
      </c>
      <c r="C611" s="209" t="s">
        <v>267</v>
      </c>
      <c r="D611" s="210">
        <v>1</v>
      </c>
    </row>
    <row r="612" spans="1:4" x14ac:dyDescent="0.2">
      <c r="A612" s="207">
        <v>375</v>
      </c>
      <c r="B612" s="208">
        <v>215</v>
      </c>
      <c r="C612" s="209" t="s">
        <v>267</v>
      </c>
      <c r="D612" s="210">
        <v>2</v>
      </c>
    </row>
    <row r="613" spans="1:4" x14ac:dyDescent="0.2">
      <c r="A613" s="207">
        <v>376</v>
      </c>
      <c r="B613" s="208">
        <v>34</v>
      </c>
      <c r="C613" s="209" t="s">
        <v>267</v>
      </c>
      <c r="D613" s="210">
        <v>1</v>
      </c>
    </row>
    <row r="614" spans="1:4" x14ac:dyDescent="0.2">
      <c r="A614" s="207">
        <v>376</v>
      </c>
      <c r="B614" s="208">
        <v>216</v>
      </c>
      <c r="C614" s="209" t="s">
        <v>267</v>
      </c>
      <c r="D614" s="210">
        <v>2</v>
      </c>
    </row>
    <row r="615" spans="1:4" x14ac:dyDescent="0.2">
      <c r="A615" s="207">
        <v>377</v>
      </c>
      <c r="B615" s="208">
        <v>35</v>
      </c>
      <c r="C615" s="209" t="s">
        <v>267</v>
      </c>
      <c r="D615" s="210">
        <v>1</v>
      </c>
    </row>
    <row r="616" spans="1:4" x14ac:dyDescent="0.2">
      <c r="A616" s="207">
        <v>377</v>
      </c>
      <c r="B616" s="208">
        <v>217</v>
      </c>
      <c r="C616" s="209" t="s">
        <v>267</v>
      </c>
      <c r="D616" s="210">
        <v>2</v>
      </c>
    </row>
    <row r="617" spans="1:4" x14ac:dyDescent="0.2">
      <c r="A617" s="207">
        <v>378</v>
      </c>
      <c r="B617" s="208">
        <v>36</v>
      </c>
      <c r="C617" s="209" t="s">
        <v>267</v>
      </c>
      <c r="D617" s="210">
        <v>1</v>
      </c>
    </row>
    <row r="618" spans="1:4" x14ac:dyDescent="0.2">
      <c r="A618" s="207">
        <v>378</v>
      </c>
      <c r="B618" s="208">
        <v>218</v>
      </c>
      <c r="C618" s="209" t="s">
        <v>267</v>
      </c>
      <c r="D618" s="210">
        <v>2</v>
      </c>
    </row>
    <row r="619" spans="1:4" x14ac:dyDescent="0.2">
      <c r="A619" s="207">
        <v>380</v>
      </c>
      <c r="B619" s="208">
        <v>37</v>
      </c>
      <c r="C619" s="209" t="s">
        <v>267</v>
      </c>
      <c r="D619" s="210">
        <v>1</v>
      </c>
    </row>
    <row r="620" spans="1:4" x14ac:dyDescent="0.2">
      <c r="A620" s="207">
        <v>380</v>
      </c>
      <c r="B620" s="208">
        <v>220</v>
      </c>
      <c r="C620" s="209" t="s">
        <v>267</v>
      </c>
      <c r="D620" s="210">
        <v>2</v>
      </c>
    </row>
    <row r="621" spans="1:4" x14ac:dyDescent="0.2">
      <c r="A621" s="207">
        <v>381</v>
      </c>
      <c r="B621" s="208">
        <v>1170</v>
      </c>
      <c r="C621" s="209" t="s">
        <v>267</v>
      </c>
      <c r="D621" s="210">
        <v>2</v>
      </c>
    </row>
    <row r="622" spans="1:4" x14ac:dyDescent="0.2">
      <c r="A622" s="207">
        <v>381</v>
      </c>
      <c r="B622" s="208">
        <v>1171</v>
      </c>
      <c r="C622" s="209" t="s">
        <v>267</v>
      </c>
      <c r="D622" s="210">
        <v>1</v>
      </c>
    </row>
    <row r="623" spans="1:4" x14ac:dyDescent="0.2">
      <c r="A623" s="207">
        <v>382</v>
      </c>
      <c r="B623" s="208">
        <v>1172</v>
      </c>
      <c r="C623" s="209" t="s">
        <v>267</v>
      </c>
      <c r="D623" s="210">
        <v>2</v>
      </c>
    </row>
    <row r="624" spans="1:4" x14ac:dyDescent="0.2">
      <c r="A624" s="207">
        <v>382</v>
      </c>
      <c r="B624" s="208">
        <v>1173</v>
      </c>
      <c r="C624" s="209" t="s">
        <v>267</v>
      </c>
      <c r="D624" s="210">
        <v>1</v>
      </c>
    </row>
    <row r="625" spans="1:4" x14ac:dyDescent="0.2">
      <c r="A625" s="207">
        <v>384</v>
      </c>
      <c r="B625" s="208">
        <v>1185</v>
      </c>
      <c r="C625" s="209" t="s">
        <v>279</v>
      </c>
      <c r="D625" s="210">
        <v>1</v>
      </c>
    </row>
    <row r="626" spans="1:4" x14ac:dyDescent="0.2">
      <c r="A626" s="207">
        <v>384</v>
      </c>
      <c r="B626" s="208">
        <v>1186</v>
      </c>
      <c r="C626" s="209" t="s">
        <v>279</v>
      </c>
      <c r="D626" s="210">
        <v>2</v>
      </c>
    </row>
    <row r="627" spans="1:4" x14ac:dyDescent="0.2">
      <c r="A627" s="207">
        <v>385</v>
      </c>
      <c r="B627" s="208">
        <v>1260</v>
      </c>
      <c r="C627" s="209" t="s">
        <v>267</v>
      </c>
      <c r="D627" s="210" t="s">
        <v>479</v>
      </c>
    </row>
    <row r="628" spans="1:4" x14ac:dyDescent="0.2">
      <c r="A628" s="207">
        <v>385</v>
      </c>
      <c r="B628" s="208">
        <v>1261</v>
      </c>
      <c r="C628" s="209" t="s">
        <v>267</v>
      </c>
      <c r="D628" s="210" t="s">
        <v>479</v>
      </c>
    </row>
    <row r="629" spans="1:4" x14ac:dyDescent="0.2">
      <c r="A629" s="207">
        <v>386</v>
      </c>
      <c r="B629" s="208">
        <v>1184</v>
      </c>
      <c r="C629" s="209" t="s">
        <v>248</v>
      </c>
      <c r="D629" s="210" t="s">
        <v>241</v>
      </c>
    </row>
    <row r="630" spans="1:4" x14ac:dyDescent="0.2">
      <c r="A630" s="207">
        <v>387</v>
      </c>
      <c r="B630" s="208">
        <v>1183</v>
      </c>
      <c r="C630" s="209" t="s">
        <v>272</v>
      </c>
      <c r="D630" s="210" t="s">
        <v>241</v>
      </c>
    </row>
    <row r="631" spans="1:4" x14ac:dyDescent="0.2">
      <c r="A631" s="207">
        <v>388</v>
      </c>
      <c r="B631" s="208">
        <v>1262</v>
      </c>
      <c r="C631" s="209" t="s">
        <v>267</v>
      </c>
      <c r="D631" s="210" t="s">
        <v>479</v>
      </c>
    </row>
    <row r="632" spans="1:4" x14ac:dyDescent="0.2">
      <c r="A632" s="207">
        <v>388</v>
      </c>
      <c r="B632" s="208">
        <v>1263</v>
      </c>
      <c r="C632" s="209" t="s">
        <v>267</v>
      </c>
      <c r="D632" s="210" t="s">
        <v>479</v>
      </c>
    </row>
    <row r="633" spans="1:4" x14ac:dyDescent="0.2">
      <c r="A633" s="207">
        <v>389</v>
      </c>
      <c r="B633" s="208">
        <v>1182</v>
      </c>
      <c r="C633" s="209" t="s">
        <v>258</v>
      </c>
      <c r="D633" s="210" t="s">
        <v>241</v>
      </c>
    </row>
    <row r="634" spans="1:4" x14ac:dyDescent="0.2">
      <c r="A634" s="207">
        <v>390</v>
      </c>
      <c r="B634" s="208">
        <v>1291</v>
      </c>
      <c r="C634" s="209" t="s">
        <v>267</v>
      </c>
      <c r="D634" s="210">
        <v>2</v>
      </c>
    </row>
    <row r="635" spans="1:4" x14ac:dyDescent="0.2">
      <c r="A635" s="207">
        <v>390</v>
      </c>
      <c r="B635" s="208">
        <v>1292</v>
      </c>
      <c r="C635" s="209" t="s">
        <v>267</v>
      </c>
      <c r="D635" s="210">
        <v>1</v>
      </c>
    </row>
    <row r="636" spans="1:4" x14ac:dyDescent="0.2">
      <c r="A636" s="207">
        <v>391</v>
      </c>
      <c r="B636" s="208">
        <v>29</v>
      </c>
      <c r="C636" s="209" t="s">
        <v>342</v>
      </c>
      <c r="D636" s="210" t="s">
        <v>241</v>
      </c>
    </row>
    <row r="637" spans="1:4" x14ac:dyDescent="0.2">
      <c r="A637" s="207">
        <v>392</v>
      </c>
      <c r="B637" s="208">
        <v>90</v>
      </c>
      <c r="C637" s="209" t="s">
        <v>343</v>
      </c>
      <c r="D637" s="210">
        <v>1</v>
      </c>
    </row>
    <row r="638" spans="1:4" x14ac:dyDescent="0.2">
      <c r="A638" s="207">
        <v>393</v>
      </c>
      <c r="B638" s="208">
        <v>1</v>
      </c>
      <c r="C638" s="209" t="s">
        <v>344</v>
      </c>
      <c r="D638" s="210">
        <v>1</v>
      </c>
    </row>
    <row r="639" spans="1:4" x14ac:dyDescent="0.2">
      <c r="A639" s="207">
        <v>394</v>
      </c>
      <c r="B639" s="208">
        <v>1176</v>
      </c>
      <c r="C639" s="209" t="s">
        <v>300</v>
      </c>
      <c r="D639" s="210">
        <v>1</v>
      </c>
    </row>
    <row r="640" spans="1:4" x14ac:dyDescent="0.2">
      <c r="A640" s="207">
        <v>394</v>
      </c>
      <c r="B640" s="208">
        <v>1177</v>
      </c>
      <c r="C640" s="209" t="s">
        <v>300</v>
      </c>
      <c r="D640" s="210">
        <v>2</v>
      </c>
    </row>
    <row r="641" spans="1:4" x14ac:dyDescent="0.2">
      <c r="A641" s="207">
        <v>395</v>
      </c>
      <c r="B641" s="208">
        <v>1044</v>
      </c>
      <c r="C641" s="209" t="s">
        <v>345</v>
      </c>
      <c r="D641" s="210">
        <v>2</v>
      </c>
    </row>
    <row r="642" spans="1:4" x14ac:dyDescent="0.2">
      <c r="A642" s="207">
        <v>395</v>
      </c>
      <c r="B642" s="208">
        <v>1045</v>
      </c>
      <c r="C642" s="209" t="s">
        <v>345</v>
      </c>
      <c r="D642" s="210">
        <v>1</v>
      </c>
    </row>
    <row r="643" spans="1:4" x14ac:dyDescent="0.2">
      <c r="A643" s="207">
        <v>395</v>
      </c>
      <c r="B643" s="208">
        <v>1046</v>
      </c>
      <c r="C643" s="209" t="s">
        <v>345</v>
      </c>
      <c r="D643" s="210">
        <v>1</v>
      </c>
    </row>
    <row r="644" spans="1:4" x14ac:dyDescent="0.2">
      <c r="A644" s="207">
        <v>396</v>
      </c>
      <c r="B644" s="208">
        <v>1323</v>
      </c>
      <c r="C644" s="209" t="s">
        <v>277</v>
      </c>
      <c r="D644" s="210">
        <v>1</v>
      </c>
    </row>
    <row r="645" spans="1:4" x14ac:dyDescent="0.2">
      <c r="A645" s="207">
        <v>397</v>
      </c>
      <c r="B645" s="208">
        <v>1346</v>
      </c>
      <c r="C645" s="209" t="s">
        <v>346</v>
      </c>
      <c r="D645" s="210">
        <v>1</v>
      </c>
    </row>
    <row r="646" spans="1:4" x14ac:dyDescent="0.2">
      <c r="A646" s="207">
        <v>398</v>
      </c>
      <c r="B646" s="208">
        <v>72</v>
      </c>
      <c r="C646" s="209" t="s">
        <v>347</v>
      </c>
      <c r="D646" s="210">
        <v>2</v>
      </c>
    </row>
    <row r="647" spans="1:4" x14ac:dyDescent="0.2">
      <c r="A647" s="207">
        <v>399</v>
      </c>
      <c r="B647" s="208">
        <v>27</v>
      </c>
      <c r="C647" s="209" t="s">
        <v>348</v>
      </c>
      <c r="D647" s="210" t="s">
        <v>487</v>
      </c>
    </row>
    <row r="648" spans="1:4" x14ac:dyDescent="0.2">
      <c r="A648" s="207">
        <v>400</v>
      </c>
      <c r="B648" s="208">
        <v>58</v>
      </c>
      <c r="C648" s="209" t="s">
        <v>299</v>
      </c>
      <c r="D648" s="210">
        <v>1</v>
      </c>
    </row>
    <row r="649" spans="1:4" x14ac:dyDescent="0.2">
      <c r="A649" s="207">
        <v>400</v>
      </c>
      <c r="B649" s="208">
        <v>190</v>
      </c>
      <c r="C649" s="209" t="s">
        <v>299</v>
      </c>
      <c r="D649" s="210" t="s">
        <v>484</v>
      </c>
    </row>
    <row r="650" spans="1:4" x14ac:dyDescent="0.2">
      <c r="A650" s="207">
        <v>401</v>
      </c>
      <c r="B650" s="208">
        <v>1157</v>
      </c>
      <c r="C650" s="209" t="s">
        <v>349</v>
      </c>
      <c r="D650" s="210" t="s">
        <v>241</v>
      </c>
    </row>
    <row r="651" spans="1:4" x14ac:dyDescent="0.2">
      <c r="A651" s="207">
        <v>403</v>
      </c>
      <c r="B651" s="208">
        <v>1178</v>
      </c>
      <c r="C651" s="209" t="s">
        <v>254</v>
      </c>
      <c r="D651" s="210">
        <v>1</v>
      </c>
    </row>
    <row r="652" spans="1:4" x14ac:dyDescent="0.2">
      <c r="A652" s="207">
        <v>403</v>
      </c>
      <c r="B652" s="208">
        <v>1179</v>
      </c>
      <c r="C652" s="209" t="s">
        <v>254</v>
      </c>
      <c r="D652" s="210">
        <v>2</v>
      </c>
    </row>
    <row r="653" spans="1:4" x14ac:dyDescent="0.2">
      <c r="A653" s="207">
        <v>404</v>
      </c>
      <c r="B653" s="208">
        <v>1161</v>
      </c>
      <c r="C653" s="209" t="s">
        <v>350</v>
      </c>
      <c r="D653" s="210">
        <v>2</v>
      </c>
    </row>
    <row r="654" spans="1:4" x14ac:dyDescent="0.2">
      <c r="A654" s="207">
        <v>404</v>
      </c>
      <c r="B654" s="208">
        <v>1162</v>
      </c>
      <c r="C654" s="209" t="s">
        <v>350</v>
      </c>
      <c r="D654" s="210">
        <v>1</v>
      </c>
    </row>
    <row r="655" spans="1:4" x14ac:dyDescent="0.2">
      <c r="A655" s="207">
        <v>405</v>
      </c>
      <c r="B655" s="208">
        <v>1163</v>
      </c>
      <c r="C655" s="209" t="s">
        <v>351</v>
      </c>
      <c r="D655" s="210" t="s">
        <v>241</v>
      </c>
    </row>
    <row r="656" spans="1:4" x14ac:dyDescent="0.2">
      <c r="A656" s="207">
        <v>406</v>
      </c>
      <c r="B656" s="208">
        <v>77</v>
      </c>
      <c r="C656" s="209" t="s">
        <v>352</v>
      </c>
      <c r="D656" s="210" t="s">
        <v>241</v>
      </c>
    </row>
    <row r="657" spans="1:4" x14ac:dyDescent="0.2">
      <c r="A657" s="207">
        <v>407</v>
      </c>
      <c r="B657" s="208">
        <v>81</v>
      </c>
      <c r="C657" s="209" t="s">
        <v>353</v>
      </c>
      <c r="D657" s="210" t="s">
        <v>241</v>
      </c>
    </row>
    <row r="658" spans="1:4" x14ac:dyDescent="0.2">
      <c r="A658" s="207">
        <v>408</v>
      </c>
      <c r="B658" s="208">
        <v>87</v>
      </c>
      <c r="C658" s="209" t="s">
        <v>354</v>
      </c>
      <c r="D658" s="210" t="s">
        <v>241</v>
      </c>
    </row>
    <row r="659" spans="1:4" x14ac:dyDescent="0.2">
      <c r="A659" s="207">
        <v>409</v>
      </c>
      <c r="B659" s="208">
        <v>89</v>
      </c>
      <c r="C659" s="209" t="s">
        <v>355</v>
      </c>
      <c r="D659" s="210" t="s">
        <v>241</v>
      </c>
    </row>
    <row r="660" spans="1:4" x14ac:dyDescent="0.2">
      <c r="A660" s="207">
        <v>410</v>
      </c>
      <c r="B660" s="208">
        <v>98</v>
      </c>
      <c r="C660" s="209" t="s">
        <v>356</v>
      </c>
      <c r="D660" s="210" t="s">
        <v>241</v>
      </c>
    </row>
    <row r="661" spans="1:4" x14ac:dyDescent="0.2">
      <c r="A661" s="207">
        <v>411</v>
      </c>
      <c r="B661" s="208">
        <v>106</v>
      </c>
      <c r="C661" s="209" t="s">
        <v>357</v>
      </c>
      <c r="D661" s="210" t="s">
        <v>241</v>
      </c>
    </row>
    <row r="662" spans="1:4" x14ac:dyDescent="0.2">
      <c r="A662" s="207">
        <v>412</v>
      </c>
      <c r="B662" s="208">
        <v>107</v>
      </c>
      <c r="C662" s="209" t="s">
        <v>358</v>
      </c>
      <c r="D662" s="210" t="s">
        <v>241</v>
      </c>
    </row>
    <row r="663" spans="1:4" x14ac:dyDescent="0.2">
      <c r="A663" s="207">
        <v>413</v>
      </c>
      <c r="B663" s="208">
        <v>108</v>
      </c>
      <c r="C663" s="209" t="s">
        <v>359</v>
      </c>
      <c r="D663" s="210" t="s">
        <v>241</v>
      </c>
    </row>
    <row r="664" spans="1:4" x14ac:dyDescent="0.2">
      <c r="A664" s="207">
        <v>414</v>
      </c>
      <c r="B664" s="208">
        <v>110</v>
      </c>
      <c r="C664" s="209" t="s">
        <v>360</v>
      </c>
      <c r="D664" s="210" t="s">
        <v>241</v>
      </c>
    </row>
    <row r="665" spans="1:4" x14ac:dyDescent="0.2">
      <c r="A665" s="207">
        <v>415</v>
      </c>
      <c r="B665" s="208">
        <v>165</v>
      </c>
      <c r="C665" s="209" t="s">
        <v>361</v>
      </c>
      <c r="D665" s="210" t="s">
        <v>241</v>
      </c>
    </row>
    <row r="666" spans="1:4" x14ac:dyDescent="0.2">
      <c r="A666" s="207">
        <v>416</v>
      </c>
      <c r="B666" s="208">
        <v>179</v>
      </c>
      <c r="C666" s="209" t="s">
        <v>362</v>
      </c>
      <c r="D666" s="210" t="s">
        <v>241</v>
      </c>
    </row>
    <row r="667" spans="1:4" x14ac:dyDescent="0.2">
      <c r="A667" s="207">
        <v>417</v>
      </c>
      <c r="B667" s="208">
        <v>209</v>
      </c>
      <c r="C667" s="209" t="s">
        <v>363</v>
      </c>
      <c r="D667" s="210" t="s">
        <v>241</v>
      </c>
    </row>
    <row r="668" spans="1:4" x14ac:dyDescent="0.2">
      <c r="A668" s="207">
        <v>418</v>
      </c>
      <c r="B668" s="208">
        <v>188</v>
      </c>
      <c r="C668" s="209" t="s">
        <v>364</v>
      </c>
      <c r="D668" s="210" t="s">
        <v>241</v>
      </c>
    </row>
    <row r="669" spans="1:4" x14ac:dyDescent="0.2">
      <c r="A669" s="207">
        <v>419</v>
      </c>
      <c r="B669" s="208">
        <v>176</v>
      </c>
      <c r="C669" s="209" t="s">
        <v>365</v>
      </c>
      <c r="D669" s="210" t="s">
        <v>241</v>
      </c>
    </row>
    <row r="670" spans="1:4" x14ac:dyDescent="0.2">
      <c r="A670" s="207">
        <v>420</v>
      </c>
      <c r="B670" s="208">
        <v>253</v>
      </c>
      <c r="C670" s="209" t="s">
        <v>366</v>
      </c>
      <c r="D670" s="210" t="s">
        <v>241</v>
      </c>
    </row>
    <row r="671" spans="1:4" x14ac:dyDescent="0.2">
      <c r="A671" s="207">
        <v>421</v>
      </c>
      <c r="B671" s="208">
        <v>222</v>
      </c>
      <c r="C671" s="209" t="s">
        <v>367</v>
      </c>
      <c r="D671" s="210" t="s">
        <v>241</v>
      </c>
    </row>
    <row r="672" spans="1:4" x14ac:dyDescent="0.2">
      <c r="A672" s="207">
        <v>422</v>
      </c>
      <c r="B672" s="208">
        <v>254</v>
      </c>
      <c r="C672" s="209" t="s">
        <v>368</v>
      </c>
      <c r="D672" s="210" t="s">
        <v>241</v>
      </c>
    </row>
    <row r="673" spans="1:4" x14ac:dyDescent="0.2">
      <c r="A673" s="207">
        <v>423</v>
      </c>
      <c r="B673" s="208">
        <v>255</v>
      </c>
      <c r="C673" s="209" t="s">
        <v>369</v>
      </c>
      <c r="D673" s="210" t="s">
        <v>241</v>
      </c>
    </row>
    <row r="674" spans="1:4" x14ac:dyDescent="0.2">
      <c r="A674" s="207">
        <v>424</v>
      </c>
      <c r="B674" s="208">
        <v>256</v>
      </c>
      <c r="C674" s="209" t="s">
        <v>370</v>
      </c>
      <c r="D674" s="210" t="s">
        <v>241</v>
      </c>
    </row>
    <row r="675" spans="1:4" x14ac:dyDescent="0.2">
      <c r="A675" s="207">
        <v>425</v>
      </c>
      <c r="B675" s="208">
        <v>1100</v>
      </c>
      <c r="C675" s="209" t="s">
        <v>371</v>
      </c>
      <c r="D675" s="210">
        <v>2</v>
      </c>
    </row>
    <row r="676" spans="1:4" x14ac:dyDescent="0.2">
      <c r="A676" s="207">
        <v>426</v>
      </c>
      <c r="B676" s="208">
        <v>1189</v>
      </c>
      <c r="C676" s="209" t="s">
        <v>279</v>
      </c>
      <c r="D676" s="210">
        <v>1</v>
      </c>
    </row>
    <row r="677" spans="1:4" x14ac:dyDescent="0.2">
      <c r="A677" s="207">
        <v>426</v>
      </c>
      <c r="B677" s="208">
        <v>1190</v>
      </c>
      <c r="C677" s="209" t="s">
        <v>279</v>
      </c>
      <c r="D677" s="210">
        <v>2</v>
      </c>
    </row>
    <row r="678" spans="1:4" x14ac:dyDescent="0.2">
      <c r="A678" s="207">
        <v>427</v>
      </c>
      <c r="B678" s="208">
        <v>1118</v>
      </c>
      <c r="C678" s="209" t="s">
        <v>372</v>
      </c>
      <c r="D678" s="210">
        <v>1</v>
      </c>
    </row>
    <row r="679" spans="1:4" x14ac:dyDescent="0.2">
      <c r="A679" s="207">
        <v>427</v>
      </c>
      <c r="B679" s="208">
        <v>1119</v>
      </c>
      <c r="C679" s="209" t="s">
        <v>372</v>
      </c>
      <c r="D679" s="210" t="s">
        <v>482</v>
      </c>
    </row>
    <row r="680" spans="1:4" x14ac:dyDescent="0.2">
      <c r="A680" s="207">
        <v>428</v>
      </c>
      <c r="B680" s="208">
        <v>258</v>
      </c>
      <c r="C680" s="209" t="s">
        <v>373</v>
      </c>
      <c r="D680" s="210" t="s">
        <v>374</v>
      </c>
    </row>
    <row r="681" spans="1:4" x14ac:dyDescent="0.2">
      <c r="A681" s="207">
        <v>428</v>
      </c>
      <c r="B681" s="208">
        <v>259</v>
      </c>
      <c r="C681" s="209" t="s">
        <v>373</v>
      </c>
      <c r="D681" s="210" t="s">
        <v>374</v>
      </c>
    </row>
    <row r="682" spans="1:4" x14ac:dyDescent="0.2">
      <c r="A682" s="207">
        <v>429</v>
      </c>
      <c r="B682" s="208">
        <v>260</v>
      </c>
      <c r="C682" s="209" t="s">
        <v>375</v>
      </c>
      <c r="D682" s="210" t="s">
        <v>374</v>
      </c>
    </row>
    <row r="683" spans="1:4" x14ac:dyDescent="0.2">
      <c r="A683" s="207">
        <v>429</v>
      </c>
      <c r="B683" s="208">
        <v>261</v>
      </c>
      <c r="C683" s="209" t="s">
        <v>375</v>
      </c>
      <c r="D683" s="210" t="s">
        <v>374</v>
      </c>
    </row>
    <row r="684" spans="1:4" x14ac:dyDescent="0.2">
      <c r="A684" s="207">
        <v>430</v>
      </c>
      <c r="B684" s="208">
        <v>264</v>
      </c>
      <c r="C684" s="209" t="s">
        <v>376</v>
      </c>
      <c r="D684" s="210" t="s">
        <v>374</v>
      </c>
    </row>
    <row r="685" spans="1:4" x14ac:dyDescent="0.2">
      <c r="A685" s="207">
        <v>430</v>
      </c>
      <c r="B685" s="208">
        <v>265</v>
      </c>
      <c r="C685" s="209" t="s">
        <v>376</v>
      </c>
      <c r="D685" s="210" t="s">
        <v>374</v>
      </c>
    </row>
    <row r="686" spans="1:4" x14ac:dyDescent="0.2">
      <c r="A686" s="207">
        <v>431</v>
      </c>
      <c r="B686" s="208">
        <v>262</v>
      </c>
      <c r="C686" s="209" t="s">
        <v>377</v>
      </c>
      <c r="D686" s="210" t="s">
        <v>374</v>
      </c>
    </row>
    <row r="687" spans="1:4" x14ac:dyDescent="0.2">
      <c r="A687" s="207">
        <v>431</v>
      </c>
      <c r="B687" s="208">
        <v>263</v>
      </c>
      <c r="C687" s="209" t="s">
        <v>377</v>
      </c>
      <c r="D687" s="210" t="s">
        <v>374</v>
      </c>
    </row>
    <row r="688" spans="1:4" x14ac:dyDescent="0.2">
      <c r="A688" s="207">
        <v>432</v>
      </c>
      <c r="B688" s="208">
        <v>1397</v>
      </c>
      <c r="C688" s="209" t="s">
        <v>279</v>
      </c>
      <c r="D688" s="210">
        <v>1</v>
      </c>
    </row>
    <row r="689" spans="1:4" x14ac:dyDescent="0.2">
      <c r="A689" s="207">
        <v>432</v>
      </c>
      <c r="B689" s="208">
        <v>1398</v>
      </c>
      <c r="C689" s="209" t="s">
        <v>279</v>
      </c>
      <c r="D689" s="210">
        <v>2</v>
      </c>
    </row>
    <row r="690" spans="1:4" x14ac:dyDescent="0.2">
      <c r="A690" s="207">
        <v>434</v>
      </c>
      <c r="B690" s="208">
        <v>269</v>
      </c>
      <c r="C690" s="209" t="s">
        <v>378</v>
      </c>
      <c r="D690" s="210" t="s">
        <v>479</v>
      </c>
    </row>
    <row r="691" spans="1:4" x14ac:dyDescent="0.2">
      <c r="A691" s="207">
        <v>435</v>
      </c>
      <c r="B691" s="208">
        <v>270</v>
      </c>
      <c r="C691" s="209" t="s">
        <v>379</v>
      </c>
      <c r="D691" s="210">
        <v>1</v>
      </c>
    </row>
    <row r="692" spans="1:4" x14ac:dyDescent="0.2">
      <c r="A692" s="207">
        <v>435</v>
      </c>
      <c r="B692" s="208">
        <v>271</v>
      </c>
      <c r="C692" s="209" t="s">
        <v>379</v>
      </c>
      <c r="D692" s="210">
        <v>1</v>
      </c>
    </row>
    <row r="693" spans="1:4" x14ac:dyDescent="0.2">
      <c r="A693" s="207">
        <v>435</v>
      </c>
      <c r="B693" s="208">
        <v>272</v>
      </c>
      <c r="C693" s="209" t="s">
        <v>379</v>
      </c>
      <c r="D693" s="210">
        <v>2</v>
      </c>
    </row>
    <row r="694" spans="1:4" x14ac:dyDescent="0.2">
      <c r="A694" s="207">
        <v>436</v>
      </c>
      <c r="B694" s="208">
        <v>273</v>
      </c>
      <c r="C694" s="209" t="s">
        <v>380</v>
      </c>
      <c r="D694" s="210">
        <v>1</v>
      </c>
    </row>
    <row r="695" spans="1:4" x14ac:dyDescent="0.2">
      <c r="A695" s="207">
        <v>436</v>
      </c>
      <c r="B695" s="208">
        <v>274</v>
      </c>
      <c r="C695" s="209" t="s">
        <v>380</v>
      </c>
      <c r="D695" s="210">
        <v>1</v>
      </c>
    </row>
    <row r="696" spans="1:4" x14ac:dyDescent="0.2">
      <c r="A696" s="207">
        <v>436</v>
      </c>
      <c r="B696" s="208">
        <v>275</v>
      </c>
      <c r="C696" s="209" t="s">
        <v>380</v>
      </c>
      <c r="D696" s="210">
        <v>2</v>
      </c>
    </row>
    <row r="697" spans="1:4" x14ac:dyDescent="0.2">
      <c r="A697" s="207">
        <v>437</v>
      </c>
      <c r="B697" s="208">
        <v>1403</v>
      </c>
      <c r="C697" s="209" t="s">
        <v>381</v>
      </c>
      <c r="D697" s="210">
        <v>2</v>
      </c>
    </row>
    <row r="698" spans="1:4" x14ac:dyDescent="0.2">
      <c r="A698" s="207">
        <v>437</v>
      </c>
      <c r="B698" s="208">
        <v>1404</v>
      </c>
      <c r="C698" s="209" t="s">
        <v>381</v>
      </c>
      <c r="D698" s="210">
        <v>1</v>
      </c>
    </row>
    <row r="699" spans="1:4" x14ac:dyDescent="0.2">
      <c r="A699" s="207">
        <v>437</v>
      </c>
      <c r="B699" s="208">
        <v>1405</v>
      </c>
      <c r="C699" s="209" t="s">
        <v>381</v>
      </c>
      <c r="D699" s="210">
        <v>1</v>
      </c>
    </row>
    <row r="700" spans="1:4" x14ac:dyDescent="0.2">
      <c r="A700" s="207">
        <v>439</v>
      </c>
      <c r="B700" s="208">
        <v>346</v>
      </c>
      <c r="C700" s="209" t="s">
        <v>382</v>
      </c>
      <c r="D700" s="210">
        <v>2</v>
      </c>
    </row>
    <row r="701" spans="1:4" x14ac:dyDescent="0.2">
      <c r="A701" s="207">
        <v>439</v>
      </c>
      <c r="B701" s="208">
        <v>349</v>
      </c>
      <c r="C701" s="209" t="s">
        <v>382</v>
      </c>
      <c r="D701" s="210">
        <v>1</v>
      </c>
    </row>
    <row r="702" spans="1:4" x14ac:dyDescent="0.2">
      <c r="A702" s="207">
        <v>440</v>
      </c>
      <c r="B702" s="208">
        <v>210</v>
      </c>
      <c r="C702" s="209" t="s">
        <v>383</v>
      </c>
      <c r="D702" s="210">
        <v>2</v>
      </c>
    </row>
    <row r="703" spans="1:4" x14ac:dyDescent="0.2">
      <c r="A703" s="207">
        <v>440</v>
      </c>
      <c r="B703" s="208">
        <v>347</v>
      </c>
      <c r="C703" s="209" t="s">
        <v>383</v>
      </c>
      <c r="D703" s="210" t="s">
        <v>479</v>
      </c>
    </row>
    <row r="704" spans="1:4" x14ac:dyDescent="0.2">
      <c r="A704" s="207">
        <v>440</v>
      </c>
      <c r="B704" s="208">
        <v>348</v>
      </c>
      <c r="C704" s="209" t="s">
        <v>383</v>
      </c>
      <c r="D704" s="210" t="s">
        <v>479</v>
      </c>
    </row>
    <row r="705" spans="1:4" x14ac:dyDescent="0.2">
      <c r="A705" s="207">
        <v>441</v>
      </c>
      <c r="B705" s="208">
        <v>206</v>
      </c>
      <c r="C705" s="209" t="s">
        <v>283</v>
      </c>
      <c r="D705" s="210">
        <v>2</v>
      </c>
    </row>
    <row r="706" spans="1:4" x14ac:dyDescent="0.2">
      <c r="A706" s="207">
        <v>441</v>
      </c>
      <c r="B706" s="208">
        <v>350</v>
      </c>
      <c r="C706" s="209" t="s">
        <v>283</v>
      </c>
      <c r="D706" s="210">
        <v>1</v>
      </c>
    </row>
    <row r="707" spans="1:4" x14ac:dyDescent="0.2">
      <c r="A707" s="207">
        <v>441</v>
      </c>
      <c r="B707" s="208">
        <v>351</v>
      </c>
      <c r="C707" s="209" t="s">
        <v>283</v>
      </c>
      <c r="D707" s="210">
        <v>1</v>
      </c>
    </row>
    <row r="708" spans="1:4" x14ac:dyDescent="0.2">
      <c r="A708" s="207">
        <v>441</v>
      </c>
      <c r="B708" s="208">
        <v>352</v>
      </c>
      <c r="C708" s="209" t="s">
        <v>283</v>
      </c>
      <c r="D708" s="210">
        <v>1</v>
      </c>
    </row>
    <row r="709" spans="1:4" x14ac:dyDescent="0.2">
      <c r="A709" s="207">
        <v>442</v>
      </c>
      <c r="B709" s="208">
        <v>356</v>
      </c>
      <c r="C709" s="209" t="s">
        <v>279</v>
      </c>
      <c r="D709" s="210" t="s">
        <v>479</v>
      </c>
    </row>
    <row r="710" spans="1:4" x14ac:dyDescent="0.2">
      <c r="A710" s="207">
        <v>442</v>
      </c>
      <c r="B710" s="208">
        <v>357</v>
      </c>
      <c r="C710" s="209" t="s">
        <v>279</v>
      </c>
      <c r="D710" s="210" t="s">
        <v>479</v>
      </c>
    </row>
    <row r="711" spans="1:4" x14ac:dyDescent="0.2">
      <c r="A711" s="207">
        <v>443</v>
      </c>
      <c r="B711" s="208">
        <v>358</v>
      </c>
      <c r="C711" s="209" t="s">
        <v>321</v>
      </c>
      <c r="D711" s="210">
        <v>1</v>
      </c>
    </row>
    <row r="712" spans="1:4" x14ac:dyDescent="0.2">
      <c r="A712" s="207">
        <v>443</v>
      </c>
      <c r="B712" s="208">
        <v>359</v>
      </c>
      <c r="C712" s="209" t="s">
        <v>321</v>
      </c>
      <c r="D712" s="210" t="s">
        <v>484</v>
      </c>
    </row>
    <row r="713" spans="1:4" x14ac:dyDescent="0.2">
      <c r="A713" s="207">
        <v>444</v>
      </c>
      <c r="B713" s="208">
        <v>208</v>
      </c>
      <c r="C713" s="209" t="s">
        <v>324</v>
      </c>
      <c r="D713" s="210">
        <v>2</v>
      </c>
    </row>
    <row r="714" spans="1:4" x14ac:dyDescent="0.2">
      <c r="A714" s="207">
        <v>444</v>
      </c>
      <c r="B714" s="208">
        <v>358</v>
      </c>
      <c r="C714" s="209" t="s">
        <v>324</v>
      </c>
      <c r="D714" s="210" t="s">
        <v>487</v>
      </c>
    </row>
    <row r="715" spans="1:4" x14ac:dyDescent="0.2">
      <c r="A715" s="207">
        <v>444</v>
      </c>
      <c r="B715" s="208">
        <v>360</v>
      </c>
      <c r="C715" s="209" t="s">
        <v>324</v>
      </c>
      <c r="D715" s="210" t="s">
        <v>487</v>
      </c>
    </row>
    <row r="716" spans="1:4" x14ac:dyDescent="0.2">
      <c r="A716" s="207">
        <v>445</v>
      </c>
      <c r="B716" s="208">
        <v>1406</v>
      </c>
      <c r="C716" s="209" t="s">
        <v>384</v>
      </c>
      <c r="D716" s="210">
        <v>1</v>
      </c>
    </row>
    <row r="717" spans="1:4" x14ac:dyDescent="0.2">
      <c r="A717" s="207">
        <v>445</v>
      </c>
      <c r="B717" s="208">
        <v>1407</v>
      </c>
      <c r="C717" s="209" t="s">
        <v>384</v>
      </c>
      <c r="D717" s="210">
        <v>2</v>
      </c>
    </row>
    <row r="718" spans="1:4" x14ac:dyDescent="0.2">
      <c r="A718" s="207">
        <v>446</v>
      </c>
      <c r="B718" s="208">
        <v>1408</v>
      </c>
      <c r="C718" s="209" t="s">
        <v>384</v>
      </c>
      <c r="D718" s="210">
        <v>1</v>
      </c>
    </row>
    <row r="719" spans="1:4" x14ac:dyDescent="0.2">
      <c r="A719" s="207">
        <v>446</v>
      </c>
      <c r="B719" s="208">
        <v>1409</v>
      </c>
      <c r="C719" s="209" t="s">
        <v>384</v>
      </c>
      <c r="D719" s="210">
        <v>2</v>
      </c>
    </row>
    <row r="720" spans="1:4" x14ac:dyDescent="0.2">
      <c r="A720" s="207">
        <v>447</v>
      </c>
      <c r="B720" s="208">
        <v>206</v>
      </c>
      <c r="C720" s="209" t="s">
        <v>295</v>
      </c>
      <c r="D720" s="210">
        <v>2</v>
      </c>
    </row>
    <row r="721" spans="1:4" x14ac:dyDescent="0.2">
      <c r="A721" s="207">
        <v>448</v>
      </c>
      <c r="B721" s="208">
        <v>1125</v>
      </c>
      <c r="C721" s="209" t="s">
        <v>295</v>
      </c>
      <c r="D721" s="210">
        <v>2</v>
      </c>
    </row>
    <row r="722" spans="1:4" x14ac:dyDescent="0.2">
      <c r="A722" s="207">
        <v>449</v>
      </c>
      <c r="B722" s="208">
        <v>1127</v>
      </c>
      <c r="C722" s="209" t="s">
        <v>295</v>
      </c>
      <c r="D722" s="210">
        <v>2</v>
      </c>
    </row>
    <row r="723" spans="1:4" x14ac:dyDescent="0.2">
      <c r="A723" s="207">
        <v>450</v>
      </c>
      <c r="B723" s="208">
        <v>1129</v>
      </c>
      <c r="C723" s="209" t="s">
        <v>295</v>
      </c>
      <c r="D723" s="210">
        <v>2</v>
      </c>
    </row>
    <row r="724" spans="1:4" x14ac:dyDescent="0.2">
      <c r="A724" s="207">
        <v>451</v>
      </c>
      <c r="B724" s="208">
        <v>1140</v>
      </c>
      <c r="C724" s="209" t="s">
        <v>295</v>
      </c>
      <c r="D724" s="210">
        <v>2</v>
      </c>
    </row>
    <row r="725" spans="1:4" x14ac:dyDescent="0.2">
      <c r="A725" s="207">
        <v>452</v>
      </c>
      <c r="B725" s="208">
        <v>1142</v>
      </c>
      <c r="C725" s="209" t="s">
        <v>295</v>
      </c>
      <c r="D725" s="210">
        <v>2</v>
      </c>
    </row>
    <row r="726" spans="1:4" x14ac:dyDescent="0.2">
      <c r="A726" s="207">
        <v>453</v>
      </c>
      <c r="B726" s="208">
        <v>1144</v>
      </c>
      <c r="C726" s="209" t="s">
        <v>295</v>
      </c>
      <c r="D726" s="210">
        <v>2</v>
      </c>
    </row>
    <row r="727" spans="1:4" x14ac:dyDescent="0.2">
      <c r="A727" s="207">
        <v>454</v>
      </c>
      <c r="B727" s="208">
        <v>1146</v>
      </c>
      <c r="C727" s="209" t="s">
        <v>295</v>
      </c>
      <c r="D727" s="210">
        <v>2</v>
      </c>
    </row>
    <row r="728" spans="1:4" x14ac:dyDescent="0.2">
      <c r="A728" s="207">
        <v>455</v>
      </c>
      <c r="B728" s="208">
        <v>1148</v>
      </c>
      <c r="C728" s="209" t="s">
        <v>295</v>
      </c>
      <c r="D728" s="210">
        <v>2</v>
      </c>
    </row>
    <row r="729" spans="1:4" x14ac:dyDescent="0.2">
      <c r="A729" s="207">
        <v>456</v>
      </c>
      <c r="B729" s="208">
        <v>1150</v>
      </c>
      <c r="C729" s="209" t="s">
        <v>295</v>
      </c>
      <c r="D729" s="210">
        <v>2</v>
      </c>
    </row>
    <row r="730" spans="1:4" x14ac:dyDescent="0.2">
      <c r="A730" s="207">
        <v>459</v>
      </c>
      <c r="B730" s="208">
        <v>1398</v>
      </c>
      <c r="C730" s="209" t="s">
        <v>295</v>
      </c>
      <c r="D730" s="210">
        <v>2</v>
      </c>
    </row>
    <row r="731" spans="1:4" x14ac:dyDescent="0.2">
      <c r="A731" s="207">
        <v>460</v>
      </c>
      <c r="B731" s="208">
        <v>361</v>
      </c>
      <c r="C731" s="209" t="s">
        <v>385</v>
      </c>
      <c r="D731" s="210" t="s">
        <v>241</v>
      </c>
    </row>
    <row r="732" spans="1:4" x14ac:dyDescent="0.2">
      <c r="A732" s="207">
        <v>461</v>
      </c>
      <c r="B732" s="208">
        <v>361</v>
      </c>
      <c r="C732" s="209" t="s">
        <v>385</v>
      </c>
      <c r="D732" s="210" t="s">
        <v>241</v>
      </c>
    </row>
    <row r="733" spans="1:4" x14ac:dyDescent="0.2">
      <c r="A733" s="207">
        <v>462</v>
      </c>
      <c r="B733" s="208">
        <v>362</v>
      </c>
      <c r="C733" s="209" t="s">
        <v>386</v>
      </c>
      <c r="D733" s="210" t="s">
        <v>241</v>
      </c>
    </row>
    <row r="734" spans="1:4" x14ac:dyDescent="0.2">
      <c r="A734" s="207">
        <v>463</v>
      </c>
      <c r="B734" s="208">
        <v>363</v>
      </c>
      <c r="C734" s="209" t="s">
        <v>387</v>
      </c>
      <c r="D734" s="210" t="s">
        <v>241</v>
      </c>
    </row>
    <row r="735" spans="1:4" x14ac:dyDescent="0.2">
      <c r="A735" s="207">
        <v>464</v>
      </c>
      <c r="B735" s="208">
        <v>364</v>
      </c>
      <c r="C735" s="209" t="s">
        <v>388</v>
      </c>
      <c r="D735" s="210">
        <v>1</v>
      </c>
    </row>
    <row r="736" spans="1:4" x14ac:dyDescent="0.2">
      <c r="A736" s="207">
        <v>464</v>
      </c>
      <c r="B736" s="208">
        <v>365</v>
      </c>
      <c r="C736" s="209" t="s">
        <v>388</v>
      </c>
      <c r="D736" s="210">
        <v>1</v>
      </c>
    </row>
    <row r="737" spans="1:4" x14ac:dyDescent="0.2">
      <c r="A737" s="207">
        <v>465</v>
      </c>
      <c r="B737" s="208">
        <v>1410</v>
      </c>
      <c r="C737" s="209" t="s">
        <v>389</v>
      </c>
      <c r="D737" s="210">
        <v>1</v>
      </c>
    </row>
    <row r="738" spans="1:4" x14ac:dyDescent="0.2">
      <c r="A738" s="207">
        <v>465</v>
      </c>
      <c r="B738" s="208">
        <v>1411</v>
      </c>
      <c r="C738" s="209" t="s">
        <v>389</v>
      </c>
      <c r="D738" s="210">
        <v>1</v>
      </c>
    </row>
    <row r="739" spans="1:4" x14ac:dyDescent="0.2">
      <c r="A739" s="207">
        <v>466</v>
      </c>
      <c r="B739" s="208">
        <v>366</v>
      </c>
      <c r="C739" s="209" t="s">
        <v>390</v>
      </c>
      <c r="D739" s="210" t="s">
        <v>479</v>
      </c>
    </row>
    <row r="740" spans="1:4" x14ac:dyDescent="0.2">
      <c r="A740" s="207">
        <v>467</v>
      </c>
      <c r="B740" s="208">
        <v>367</v>
      </c>
      <c r="C740" s="209" t="s">
        <v>390</v>
      </c>
      <c r="D740" s="210" t="s">
        <v>479</v>
      </c>
    </row>
    <row r="741" spans="1:4" x14ac:dyDescent="0.2">
      <c r="A741" s="207">
        <v>468</v>
      </c>
      <c r="B741" s="208">
        <v>368</v>
      </c>
      <c r="C741" s="209" t="s">
        <v>390</v>
      </c>
      <c r="D741" s="210" t="s">
        <v>479</v>
      </c>
    </row>
    <row r="742" spans="1:4" x14ac:dyDescent="0.2">
      <c r="A742" s="207">
        <v>469</v>
      </c>
      <c r="B742" s="208">
        <v>369</v>
      </c>
      <c r="C742" s="209" t="s">
        <v>390</v>
      </c>
      <c r="D742" s="210" t="s">
        <v>479</v>
      </c>
    </row>
    <row r="743" spans="1:4" x14ac:dyDescent="0.2">
      <c r="A743" s="207">
        <v>470</v>
      </c>
      <c r="B743" s="208">
        <v>370</v>
      </c>
      <c r="C743" s="209" t="s">
        <v>390</v>
      </c>
      <c r="D743" s="210" t="s">
        <v>479</v>
      </c>
    </row>
    <row r="744" spans="1:4" x14ac:dyDescent="0.2">
      <c r="A744" s="207">
        <v>473</v>
      </c>
      <c r="B744" s="208">
        <v>1412</v>
      </c>
      <c r="C744" s="209" t="s">
        <v>391</v>
      </c>
      <c r="D744" s="210">
        <v>1</v>
      </c>
    </row>
    <row r="745" spans="1:4" x14ac:dyDescent="0.2">
      <c r="A745" s="207">
        <v>473</v>
      </c>
      <c r="B745" s="208">
        <v>1413</v>
      </c>
      <c r="C745" s="209" t="s">
        <v>391</v>
      </c>
      <c r="D745" s="210">
        <v>2</v>
      </c>
    </row>
    <row r="746" spans="1:4" x14ac:dyDescent="0.2">
      <c r="A746" s="207">
        <v>474</v>
      </c>
      <c r="B746" s="208">
        <v>1414</v>
      </c>
      <c r="C746" s="209" t="s">
        <v>392</v>
      </c>
      <c r="D746" s="210" t="s">
        <v>241</v>
      </c>
    </row>
    <row r="747" spans="1:4" x14ac:dyDescent="0.2">
      <c r="A747" s="207">
        <v>475</v>
      </c>
      <c r="B747" s="208">
        <v>1415</v>
      </c>
      <c r="C747" s="209" t="s">
        <v>393</v>
      </c>
      <c r="D747" s="210">
        <v>1</v>
      </c>
    </row>
    <row r="748" spans="1:4" x14ac:dyDescent="0.2">
      <c r="A748" s="207">
        <v>475</v>
      </c>
      <c r="B748" s="208">
        <v>1416</v>
      </c>
      <c r="C748" s="209" t="s">
        <v>393</v>
      </c>
      <c r="D748" s="210">
        <v>2</v>
      </c>
    </row>
    <row r="749" spans="1:4" x14ac:dyDescent="0.2">
      <c r="A749" s="207">
        <v>476</v>
      </c>
      <c r="B749" s="208">
        <v>1417</v>
      </c>
      <c r="C749" s="209" t="s">
        <v>394</v>
      </c>
      <c r="D749" s="210" t="s">
        <v>241</v>
      </c>
    </row>
    <row r="750" spans="1:4" x14ac:dyDescent="0.2">
      <c r="A750" s="207">
        <v>477</v>
      </c>
      <c r="B750" s="208">
        <v>1418</v>
      </c>
      <c r="C750" s="209" t="s">
        <v>394</v>
      </c>
      <c r="D750" s="210" t="s">
        <v>241</v>
      </c>
    </row>
    <row r="751" spans="1:4" x14ac:dyDescent="0.2">
      <c r="A751" s="207">
        <v>478</v>
      </c>
      <c r="B751" s="208">
        <v>1419</v>
      </c>
      <c r="C751" s="209" t="s">
        <v>324</v>
      </c>
      <c r="D751" s="210">
        <v>1</v>
      </c>
    </row>
    <row r="752" spans="1:4" x14ac:dyDescent="0.2">
      <c r="A752" s="207">
        <v>478</v>
      </c>
      <c r="B752" s="208">
        <v>1420</v>
      </c>
      <c r="C752" s="209" t="s">
        <v>324</v>
      </c>
      <c r="D752" s="210">
        <v>1</v>
      </c>
    </row>
    <row r="753" spans="1:4" x14ac:dyDescent="0.2">
      <c r="A753" s="207">
        <v>478</v>
      </c>
      <c r="B753" s="208">
        <v>1421</v>
      </c>
      <c r="C753" s="209" t="s">
        <v>324</v>
      </c>
      <c r="D753" s="210">
        <v>2</v>
      </c>
    </row>
    <row r="754" spans="1:4" x14ac:dyDescent="0.2">
      <c r="A754" s="207">
        <v>479</v>
      </c>
      <c r="B754" s="208">
        <v>1424</v>
      </c>
      <c r="C754" s="209" t="s">
        <v>382</v>
      </c>
      <c r="D754" s="210">
        <v>2</v>
      </c>
    </row>
    <row r="755" spans="1:4" x14ac:dyDescent="0.2">
      <c r="A755" s="207">
        <v>479</v>
      </c>
      <c r="B755" s="208">
        <v>1425</v>
      </c>
      <c r="C755" s="209" t="s">
        <v>382</v>
      </c>
      <c r="D755" s="210">
        <v>1</v>
      </c>
    </row>
    <row r="756" spans="1:4" x14ac:dyDescent="0.2">
      <c r="A756" s="207">
        <v>480</v>
      </c>
      <c r="B756" s="208">
        <v>1426</v>
      </c>
      <c r="C756" s="209" t="s">
        <v>382</v>
      </c>
      <c r="D756" s="210">
        <v>2</v>
      </c>
    </row>
    <row r="757" spans="1:4" x14ac:dyDescent="0.2">
      <c r="A757" s="207">
        <v>480</v>
      </c>
      <c r="B757" s="208">
        <v>1427</v>
      </c>
      <c r="C757" s="209" t="s">
        <v>382</v>
      </c>
      <c r="D757" s="210">
        <v>1</v>
      </c>
    </row>
    <row r="758" spans="1:4" x14ac:dyDescent="0.2">
      <c r="A758" s="207">
        <v>481</v>
      </c>
      <c r="B758" s="208">
        <v>1428</v>
      </c>
      <c r="C758" s="209" t="s">
        <v>382</v>
      </c>
      <c r="D758" s="210">
        <v>2</v>
      </c>
    </row>
    <row r="759" spans="1:4" x14ac:dyDescent="0.2">
      <c r="A759" s="207">
        <v>481</v>
      </c>
      <c r="B759" s="208">
        <v>1429</v>
      </c>
      <c r="C759" s="209" t="s">
        <v>382</v>
      </c>
      <c r="D759" s="210">
        <v>1</v>
      </c>
    </row>
    <row r="760" spans="1:4" x14ac:dyDescent="0.2">
      <c r="A760" s="207">
        <v>482</v>
      </c>
      <c r="B760" s="208">
        <v>378</v>
      </c>
      <c r="C760" s="209" t="s">
        <v>395</v>
      </c>
      <c r="D760" s="210" t="s">
        <v>396</v>
      </c>
    </row>
    <row r="761" spans="1:4" x14ac:dyDescent="0.2">
      <c r="A761" s="207">
        <v>483</v>
      </c>
      <c r="B761" s="208">
        <v>379</v>
      </c>
      <c r="C761" s="209" t="s">
        <v>397</v>
      </c>
      <c r="D761" s="210" t="s">
        <v>396</v>
      </c>
    </row>
    <row r="762" spans="1:4" x14ac:dyDescent="0.2">
      <c r="A762" s="207">
        <v>484</v>
      </c>
      <c r="B762" s="208">
        <v>380</v>
      </c>
      <c r="C762" s="209" t="s">
        <v>398</v>
      </c>
      <c r="D762" s="210" t="s">
        <v>396</v>
      </c>
    </row>
    <row r="763" spans="1:4" x14ac:dyDescent="0.2">
      <c r="A763" s="207">
        <v>485</v>
      </c>
      <c r="B763" s="208">
        <v>381</v>
      </c>
      <c r="C763" s="209" t="s">
        <v>399</v>
      </c>
      <c r="D763" s="210" t="s">
        <v>396</v>
      </c>
    </row>
    <row r="764" spans="1:4" x14ac:dyDescent="0.2">
      <c r="A764" s="207">
        <v>486</v>
      </c>
      <c r="B764" s="208">
        <v>382</v>
      </c>
      <c r="C764" s="209" t="s">
        <v>400</v>
      </c>
      <c r="D764" s="210" t="s">
        <v>396</v>
      </c>
    </row>
    <row r="765" spans="1:4" x14ac:dyDescent="0.2">
      <c r="A765" s="207">
        <v>487</v>
      </c>
      <c r="B765" s="208">
        <v>383</v>
      </c>
      <c r="C765" s="209" t="s">
        <v>401</v>
      </c>
      <c r="D765" s="210" t="s">
        <v>396</v>
      </c>
    </row>
    <row r="766" spans="1:4" x14ac:dyDescent="0.2">
      <c r="A766" s="207">
        <v>488</v>
      </c>
      <c r="B766" s="208">
        <v>384</v>
      </c>
      <c r="C766" s="209" t="s">
        <v>402</v>
      </c>
      <c r="D766" s="210" t="s">
        <v>396</v>
      </c>
    </row>
    <row r="767" spans="1:4" x14ac:dyDescent="0.2">
      <c r="A767" s="207">
        <v>489</v>
      </c>
      <c r="B767" s="208">
        <v>385</v>
      </c>
      <c r="C767" s="209" t="s">
        <v>403</v>
      </c>
      <c r="D767" s="210" t="s">
        <v>396</v>
      </c>
    </row>
    <row r="768" spans="1:4" x14ac:dyDescent="0.2">
      <c r="A768" s="207">
        <v>490</v>
      </c>
      <c r="B768" s="208">
        <v>386</v>
      </c>
      <c r="C768" s="209" t="s">
        <v>404</v>
      </c>
      <c r="D768" s="210" t="s">
        <v>396</v>
      </c>
    </row>
    <row r="769" spans="1:4" x14ac:dyDescent="0.2">
      <c r="A769" s="207">
        <v>491</v>
      </c>
      <c r="B769" s="208">
        <v>387</v>
      </c>
      <c r="C769" s="209" t="s">
        <v>405</v>
      </c>
      <c r="D769" s="210" t="s">
        <v>396</v>
      </c>
    </row>
    <row r="770" spans="1:4" x14ac:dyDescent="0.2">
      <c r="A770" s="207">
        <v>492</v>
      </c>
      <c r="B770" s="208">
        <v>388</v>
      </c>
      <c r="C770" s="209" t="s">
        <v>406</v>
      </c>
      <c r="D770" s="210" t="s">
        <v>396</v>
      </c>
    </row>
    <row r="771" spans="1:4" x14ac:dyDescent="0.2">
      <c r="A771" s="207">
        <v>493</v>
      </c>
      <c r="B771" s="208">
        <v>389</v>
      </c>
      <c r="C771" s="209" t="s">
        <v>407</v>
      </c>
      <c r="D771" s="210" t="s">
        <v>396</v>
      </c>
    </row>
    <row r="772" spans="1:4" x14ac:dyDescent="0.2">
      <c r="A772" s="207">
        <v>494</v>
      </c>
      <c r="B772" s="208">
        <v>390</v>
      </c>
      <c r="C772" s="209" t="s">
        <v>408</v>
      </c>
      <c r="D772" s="210" t="s">
        <v>396</v>
      </c>
    </row>
    <row r="773" spans="1:4" x14ac:dyDescent="0.2">
      <c r="A773" s="207">
        <v>495</v>
      </c>
      <c r="B773" s="208">
        <v>391</v>
      </c>
      <c r="C773" s="209" t="s">
        <v>409</v>
      </c>
      <c r="D773" s="210" t="s">
        <v>396</v>
      </c>
    </row>
    <row r="774" spans="1:4" x14ac:dyDescent="0.2">
      <c r="A774" s="207">
        <v>496</v>
      </c>
      <c r="B774" s="208">
        <v>392</v>
      </c>
      <c r="C774" s="209" t="s">
        <v>410</v>
      </c>
      <c r="D774" s="210" t="s">
        <v>396</v>
      </c>
    </row>
    <row r="775" spans="1:4" x14ac:dyDescent="0.2">
      <c r="A775" s="207">
        <v>497</v>
      </c>
      <c r="B775" s="208">
        <v>393</v>
      </c>
      <c r="C775" s="209" t="s">
        <v>411</v>
      </c>
      <c r="D775" s="210" t="s">
        <v>396</v>
      </c>
    </row>
    <row r="776" spans="1:4" x14ac:dyDescent="0.2">
      <c r="A776" s="207">
        <v>498</v>
      </c>
      <c r="B776" s="208">
        <v>394</v>
      </c>
      <c r="C776" s="209" t="s">
        <v>412</v>
      </c>
      <c r="D776" s="210" t="s">
        <v>396</v>
      </c>
    </row>
    <row r="777" spans="1:4" x14ac:dyDescent="0.2">
      <c r="A777" s="207">
        <v>701</v>
      </c>
      <c r="B777" s="208">
        <v>343</v>
      </c>
      <c r="C777" s="209" t="s">
        <v>413</v>
      </c>
      <c r="D777" s="210" t="s">
        <v>241</v>
      </c>
    </row>
    <row r="778" spans="1:4" x14ac:dyDescent="0.2">
      <c r="A778" s="207">
        <v>702</v>
      </c>
      <c r="B778" s="208">
        <v>344</v>
      </c>
      <c r="C778" s="209" t="s">
        <v>413</v>
      </c>
      <c r="D778" s="210" t="s">
        <v>241</v>
      </c>
    </row>
    <row r="779" spans="1:4" x14ac:dyDescent="0.2">
      <c r="A779" s="207">
        <v>703</v>
      </c>
      <c r="B779" s="208">
        <v>317</v>
      </c>
      <c r="C779" s="209" t="s">
        <v>347</v>
      </c>
      <c r="D779" s="210" t="s">
        <v>241</v>
      </c>
    </row>
    <row r="780" spans="1:4" x14ac:dyDescent="0.2">
      <c r="A780" s="207">
        <v>704</v>
      </c>
      <c r="B780" s="208">
        <v>318</v>
      </c>
      <c r="C780" s="209" t="s">
        <v>347</v>
      </c>
      <c r="D780" s="210" t="s">
        <v>241</v>
      </c>
    </row>
    <row r="781" spans="1:4" x14ac:dyDescent="0.2">
      <c r="A781" s="207">
        <v>705</v>
      </c>
      <c r="B781" s="208">
        <v>319</v>
      </c>
      <c r="C781" s="209" t="s">
        <v>347</v>
      </c>
      <c r="D781" s="210" t="s">
        <v>241</v>
      </c>
    </row>
    <row r="782" spans="1:4" x14ac:dyDescent="0.2">
      <c r="A782" s="207">
        <v>706</v>
      </c>
      <c r="B782" s="208">
        <v>320</v>
      </c>
      <c r="C782" s="209" t="s">
        <v>347</v>
      </c>
      <c r="D782" s="210" t="s">
        <v>241</v>
      </c>
    </row>
    <row r="783" spans="1:4" x14ac:dyDescent="0.2">
      <c r="A783" s="207">
        <v>707</v>
      </c>
      <c r="B783" s="208">
        <v>321</v>
      </c>
      <c r="C783" s="209" t="s">
        <v>347</v>
      </c>
      <c r="D783" s="210" t="s">
        <v>241</v>
      </c>
    </row>
    <row r="784" spans="1:4" x14ac:dyDescent="0.2">
      <c r="A784" s="207">
        <v>708</v>
      </c>
      <c r="B784" s="208">
        <v>322</v>
      </c>
      <c r="C784" s="209" t="s">
        <v>347</v>
      </c>
      <c r="D784" s="210" t="s">
        <v>241</v>
      </c>
    </row>
    <row r="785" spans="1:4" x14ac:dyDescent="0.2">
      <c r="A785" s="207">
        <v>709</v>
      </c>
      <c r="B785" s="208">
        <v>323</v>
      </c>
      <c r="C785" s="209" t="s">
        <v>347</v>
      </c>
      <c r="D785" s="210" t="s">
        <v>241</v>
      </c>
    </row>
    <row r="786" spans="1:4" x14ac:dyDescent="0.2">
      <c r="A786" s="207">
        <v>710</v>
      </c>
      <c r="B786" s="208">
        <v>324</v>
      </c>
      <c r="C786" s="209" t="s">
        <v>347</v>
      </c>
      <c r="D786" s="210" t="s">
        <v>241</v>
      </c>
    </row>
    <row r="787" spans="1:4" x14ac:dyDescent="0.2">
      <c r="A787" s="207">
        <v>711</v>
      </c>
      <c r="B787" s="208">
        <v>325</v>
      </c>
      <c r="C787" s="209" t="s">
        <v>347</v>
      </c>
      <c r="D787" s="210" t="s">
        <v>241</v>
      </c>
    </row>
    <row r="788" spans="1:4" x14ac:dyDescent="0.2">
      <c r="A788" s="207">
        <v>712</v>
      </c>
      <c r="B788" s="208">
        <v>326</v>
      </c>
      <c r="C788" s="209" t="s">
        <v>414</v>
      </c>
      <c r="D788" s="210" t="s">
        <v>241</v>
      </c>
    </row>
    <row r="789" spans="1:4" x14ac:dyDescent="0.2">
      <c r="A789" s="207">
        <v>713</v>
      </c>
      <c r="B789" s="208">
        <v>328</v>
      </c>
      <c r="C789" s="209" t="s">
        <v>414</v>
      </c>
      <c r="D789" s="210" t="s">
        <v>241</v>
      </c>
    </row>
    <row r="790" spans="1:4" x14ac:dyDescent="0.2">
      <c r="A790" s="207">
        <v>714</v>
      </c>
      <c r="B790" s="208">
        <v>329</v>
      </c>
      <c r="C790" s="209" t="s">
        <v>414</v>
      </c>
      <c r="D790" s="210" t="s">
        <v>241</v>
      </c>
    </row>
    <row r="791" spans="1:4" x14ac:dyDescent="0.2">
      <c r="A791" s="207">
        <v>715</v>
      </c>
      <c r="B791" s="208">
        <v>330</v>
      </c>
      <c r="C791" s="209" t="s">
        <v>414</v>
      </c>
      <c r="D791" s="210" t="s">
        <v>241</v>
      </c>
    </row>
    <row r="792" spans="1:4" x14ac:dyDescent="0.2">
      <c r="A792" s="207">
        <v>716</v>
      </c>
      <c r="B792" s="208">
        <v>339</v>
      </c>
      <c r="C792" s="209" t="s">
        <v>415</v>
      </c>
      <c r="D792" s="210" t="s">
        <v>241</v>
      </c>
    </row>
    <row r="793" spans="1:4" x14ac:dyDescent="0.2">
      <c r="A793" s="207">
        <v>717</v>
      </c>
      <c r="B793" s="208">
        <v>340</v>
      </c>
      <c r="C793" s="209" t="s">
        <v>415</v>
      </c>
      <c r="D793" s="210" t="s">
        <v>241</v>
      </c>
    </row>
    <row r="794" spans="1:4" x14ac:dyDescent="0.2">
      <c r="A794" s="207">
        <v>718</v>
      </c>
      <c r="B794" s="208">
        <v>341</v>
      </c>
      <c r="C794" s="209" t="s">
        <v>416</v>
      </c>
      <c r="D794" s="210" t="s">
        <v>241</v>
      </c>
    </row>
    <row r="795" spans="1:4" x14ac:dyDescent="0.2">
      <c r="A795" s="207">
        <v>719</v>
      </c>
      <c r="B795" s="208">
        <v>342</v>
      </c>
      <c r="C795" s="209" t="s">
        <v>416</v>
      </c>
      <c r="D795" s="210" t="s">
        <v>241</v>
      </c>
    </row>
    <row r="796" spans="1:4" x14ac:dyDescent="0.2">
      <c r="A796" s="207">
        <v>720</v>
      </c>
      <c r="B796" s="208">
        <v>331</v>
      </c>
      <c r="C796" s="209" t="s">
        <v>280</v>
      </c>
      <c r="D796" s="210">
        <v>1</v>
      </c>
    </row>
    <row r="797" spans="1:4" x14ac:dyDescent="0.2">
      <c r="A797" s="207">
        <v>720</v>
      </c>
      <c r="B797" s="208">
        <v>332</v>
      </c>
      <c r="C797" s="209" t="s">
        <v>280</v>
      </c>
      <c r="D797" s="210">
        <v>1</v>
      </c>
    </row>
    <row r="798" spans="1:4" x14ac:dyDescent="0.2">
      <c r="A798" s="207">
        <v>720</v>
      </c>
      <c r="B798" s="208">
        <v>333</v>
      </c>
      <c r="C798" s="209" t="s">
        <v>280</v>
      </c>
      <c r="D798" s="210">
        <v>2</v>
      </c>
    </row>
    <row r="799" spans="1:4" x14ac:dyDescent="0.2">
      <c r="A799" s="207">
        <v>721</v>
      </c>
      <c r="B799" s="208">
        <v>327</v>
      </c>
      <c r="C799" s="209" t="s">
        <v>417</v>
      </c>
      <c r="D799" s="210">
        <v>2</v>
      </c>
    </row>
    <row r="800" spans="1:4" x14ac:dyDescent="0.2">
      <c r="A800" s="207">
        <v>721</v>
      </c>
      <c r="B800" s="208">
        <v>336</v>
      </c>
      <c r="C800" s="209" t="s">
        <v>417</v>
      </c>
      <c r="D800" s="210">
        <v>1</v>
      </c>
    </row>
    <row r="801" spans="1:4" x14ac:dyDescent="0.2">
      <c r="A801" s="207">
        <v>722</v>
      </c>
      <c r="B801" s="208">
        <v>13067</v>
      </c>
      <c r="C801" s="209" t="s">
        <v>417</v>
      </c>
      <c r="D801" s="210">
        <v>2</v>
      </c>
    </row>
    <row r="802" spans="1:4" x14ac:dyDescent="0.2">
      <c r="A802" s="207">
        <v>722</v>
      </c>
      <c r="B802" s="208">
        <v>13068</v>
      </c>
      <c r="C802" s="209" t="s">
        <v>417</v>
      </c>
      <c r="D802" s="210">
        <v>1</v>
      </c>
    </row>
    <row r="803" spans="1:4" x14ac:dyDescent="0.2">
      <c r="A803" s="207">
        <v>723</v>
      </c>
      <c r="B803" s="208">
        <v>13070</v>
      </c>
      <c r="C803" s="209" t="s">
        <v>417</v>
      </c>
      <c r="D803" s="210">
        <v>2</v>
      </c>
    </row>
    <row r="804" spans="1:4" x14ac:dyDescent="0.2">
      <c r="A804" s="207">
        <v>723</v>
      </c>
      <c r="B804" s="208">
        <v>13071</v>
      </c>
      <c r="C804" s="209" t="s">
        <v>417</v>
      </c>
      <c r="D804" s="210">
        <v>1</v>
      </c>
    </row>
    <row r="805" spans="1:4" x14ac:dyDescent="0.2">
      <c r="A805" s="207">
        <v>724</v>
      </c>
      <c r="B805" s="208">
        <v>13073</v>
      </c>
      <c r="C805" s="209" t="s">
        <v>417</v>
      </c>
      <c r="D805" s="210">
        <v>2</v>
      </c>
    </row>
    <row r="806" spans="1:4" x14ac:dyDescent="0.2">
      <c r="A806" s="207">
        <v>724</v>
      </c>
      <c r="B806" s="208">
        <v>13074</v>
      </c>
      <c r="C806" s="209" t="s">
        <v>417</v>
      </c>
      <c r="D806" s="210">
        <v>1</v>
      </c>
    </row>
    <row r="807" spans="1:4" x14ac:dyDescent="0.2">
      <c r="A807" s="207">
        <v>725</v>
      </c>
      <c r="B807" s="208">
        <v>13076</v>
      </c>
      <c r="C807" s="209" t="s">
        <v>417</v>
      </c>
      <c r="D807" s="210">
        <v>2</v>
      </c>
    </row>
    <row r="808" spans="1:4" x14ac:dyDescent="0.2">
      <c r="A808" s="207">
        <v>725</v>
      </c>
      <c r="B808" s="208">
        <v>13077</v>
      </c>
      <c r="C808" s="209" t="s">
        <v>417</v>
      </c>
      <c r="D808" s="210">
        <v>1</v>
      </c>
    </row>
    <row r="809" spans="1:4" x14ac:dyDescent="0.2">
      <c r="A809" s="207">
        <v>726</v>
      </c>
      <c r="B809" s="208">
        <v>13079</v>
      </c>
      <c r="C809" s="209" t="s">
        <v>417</v>
      </c>
      <c r="D809" s="210">
        <v>2</v>
      </c>
    </row>
    <row r="810" spans="1:4" x14ac:dyDescent="0.2">
      <c r="A810" s="207">
        <v>726</v>
      </c>
      <c r="B810" s="208">
        <v>13080</v>
      </c>
      <c r="C810" s="209" t="s">
        <v>417</v>
      </c>
      <c r="D810" s="210">
        <v>1</v>
      </c>
    </row>
    <row r="811" spans="1:4" x14ac:dyDescent="0.2">
      <c r="A811" s="207">
        <v>727</v>
      </c>
      <c r="B811" s="208">
        <v>13032</v>
      </c>
      <c r="C811" s="209" t="s">
        <v>417</v>
      </c>
      <c r="D811" s="210">
        <v>2</v>
      </c>
    </row>
    <row r="812" spans="1:4" x14ac:dyDescent="0.2">
      <c r="A812" s="207">
        <v>727</v>
      </c>
      <c r="B812" s="208">
        <v>13033</v>
      </c>
      <c r="C812" s="209" t="s">
        <v>417</v>
      </c>
      <c r="D812" s="210">
        <v>1</v>
      </c>
    </row>
    <row r="813" spans="1:4" x14ac:dyDescent="0.2">
      <c r="A813" s="207">
        <v>728</v>
      </c>
      <c r="B813" s="208">
        <v>13034</v>
      </c>
      <c r="C813" s="209" t="s">
        <v>418</v>
      </c>
      <c r="D813" s="210">
        <v>2</v>
      </c>
    </row>
    <row r="814" spans="1:4" x14ac:dyDescent="0.2">
      <c r="A814" s="207">
        <v>729</v>
      </c>
      <c r="B814" s="208">
        <v>13035</v>
      </c>
      <c r="C814" s="209" t="s">
        <v>417</v>
      </c>
      <c r="D814" s="210">
        <v>2</v>
      </c>
    </row>
    <row r="815" spans="1:4" x14ac:dyDescent="0.2">
      <c r="A815" s="207">
        <v>729</v>
      </c>
      <c r="B815" s="208">
        <v>13036</v>
      </c>
      <c r="C815" s="209" t="s">
        <v>417</v>
      </c>
      <c r="D815" s="210">
        <v>1</v>
      </c>
    </row>
    <row r="816" spans="1:4" x14ac:dyDescent="0.2">
      <c r="A816" s="207">
        <v>730</v>
      </c>
      <c r="B816" s="208">
        <v>13037</v>
      </c>
      <c r="C816" s="209" t="s">
        <v>418</v>
      </c>
      <c r="D816" s="210">
        <v>2</v>
      </c>
    </row>
    <row r="817" spans="1:4" x14ac:dyDescent="0.2">
      <c r="A817" s="207">
        <v>731</v>
      </c>
      <c r="B817" s="208">
        <v>13038</v>
      </c>
      <c r="C817" s="209" t="s">
        <v>417</v>
      </c>
      <c r="D817" s="210">
        <v>2</v>
      </c>
    </row>
    <row r="818" spans="1:4" x14ac:dyDescent="0.2">
      <c r="A818" s="207">
        <v>731</v>
      </c>
      <c r="B818" s="208">
        <v>13039</v>
      </c>
      <c r="C818" s="209" t="s">
        <v>417</v>
      </c>
      <c r="D818" s="210">
        <v>1</v>
      </c>
    </row>
    <row r="819" spans="1:4" x14ac:dyDescent="0.2">
      <c r="A819" s="207">
        <v>732</v>
      </c>
      <c r="B819" s="208">
        <v>13040</v>
      </c>
      <c r="C819" s="209" t="s">
        <v>418</v>
      </c>
      <c r="D819" s="210">
        <v>2</v>
      </c>
    </row>
    <row r="820" spans="1:4" x14ac:dyDescent="0.2">
      <c r="A820" s="207">
        <v>733</v>
      </c>
      <c r="B820" s="208">
        <v>13041</v>
      </c>
      <c r="C820" s="209" t="s">
        <v>417</v>
      </c>
      <c r="D820" s="210">
        <v>2</v>
      </c>
    </row>
    <row r="821" spans="1:4" x14ac:dyDescent="0.2">
      <c r="A821" s="207">
        <v>733</v>
      </c>
      <c r="B821" s="208">
        <v>13042</v>
      </c>
      <c r="C821" s="209" t="s">
        <v>417</v>
      </c>
      <c r="D821" s="210">
        <v>1</v>
      </c>
    </row>
    <row r="822" spans="1:4" x14ac:dyDescent="0.2">
      <c r="A822" s="207">
        <v>734</v>
      </c>
      <c r="B822" s="208">
        <v>13043</v>
      </c>
      <c r="C822" s="209" t="s">
        <v>418</v>
      </c>
      <c r="D822" s="210">
        <v>2</v>
      </c>
    </row>
    <row r="823" spans="1:4" x14ac:dyDescent="0.2">
      <c r="A823" s="207">
        <v>735</v>
      </c>
      <c r="B823" s="208">
        <v>13044</v>
      </c>
      <c r="C823" s="209" t="s">
        <v>417</v>
      </c>
      <c r="D823" s="210">
        <v>2</v>
      </c>
    </row>
    <row r="824" spans="1:4" x14ac:dyDescent="0.2">
      <c r="A824" s="207">
        <v>735</v>
      </c>
      <c r="B824" s="208">
        <v>13045</v>
      </c>
      <c r="C824" s="209" t="s">
        <v>417</v>
      </c>
      <c r="D824" s="210">
        <v>1</v>
      </c>
    </row>
    <row r="825" spans="1:4" x14ac:dyDescent="0.2">
      <c r="A825" s="207">
        <v>736</v>
      </c>
      <c r="B825" s="208">
        <v>13046</v>
      </c>
      <c r="C825" s="209" t="s">
        <v>418</v>
      </c>
      <c r="D825" s="210">
        <v>2</v>
      </c>
    </row>
    <row r="826" spans="1:4" x14ac:dyDescent="0.2">
      <c r="A826" s="207">
        <v>737</v>
      </c>
      <c r="B826" s="208">
        <v>13047</v>
      </c>
      <c r="C826" s="209" t="s">
        <v>417</v>
      </c>
      <c r="D826" s="210">
        <v>2</v>
      </c>
    </row>
    <row r="827" spans="1:4" x14ac:dyDescent="0.2">
      <c r="A827" s="207">
        <v>737</v>
      </c>
      <c r="B827" s="208">
        <v>13048</v>
      </c>
      <c r="C827" s="209" t="s">
        <v>417</v>
      </c>
      <c r="D827" s="210">
        <v>1</v>
      </c>
    </row>
    <row r="828" spans="1:4" x14ac:dyDescent="0.2">
      <c r="A828" s="207">
        <v>738</v>
      </c>
      <c r="B828" s="208">
        <v>13049</v>
      </c>
      <c r="C828" s="209" t="s">
        <v>418</v>
      </c>
      <c r="D828" s="210">
        <v>2</v>
      </c>
    </row>
    <row r="829" spans="1:4" x14ac:dyDescent="0.2">
      <c r="A829" s="207">
        <v>739</v>
      </c>
      <c r="B829" s="208">
        <v>13050</v>
      </c>
      <c r="C829" s="209" t="s">
        <v>417</v>
      </c>
      <c r="D829" s="210">
        <v>2</v>
      </c>
    </row>
    <row r="830" spans="1:4" x14ac:dyDescent="0.2">
      <c r="A830" s="207">
        <v>739</v>
      </c>
      <c r="B830" s="208">
        <v>13051</v>
      </c>
      <c r="C830" s="209" t="s">
        <v>417</v>
      </c>
      <c r="D830" s="210">
        <v>1</v>
      </c>
    </row>
    <row r="831" spans="1:4" x14ac:dyDescent="0.2">
      <c r="A831" s="207">
        <v>740</v>
      </c>
      <c r="B831" s="208">
        <v>13052</v>
      </c>
      <c r="C831" s="209" t="s">
        <v>418</v>
      </c>
      <c r="D831" s="210">
        <v>2</v>
      </c>
    </row>
    <row r="832" spans="1:4" x14ac:dyDescent="0.2">
      <c r="A832" s="207">
        <v>741</v>
      </c>
      <c r="B832" s="208">
        <v>13053</v>
      </c>
      <c r="C832" s="209" t="s">
        <v>417</v>
      </c>
      <c r="D832" s="210">
        <v>2</v>
      </c>
    </row>
    <row r="833" spans="1:4" x14ac:dyDescent="0.2">
      <c r="A833" s="207">
        <v>741</v>
      </c>
      <c r="B833" s="208">
        <v>13054</v>
      </c>
      <c r="C833" s="209" t="s">
        <v>417</v>
      </c>
      <c r="D833" s="210">
        <v>1</v>
      </c>
    </row>
    <row r="834" spans="1:4" x14ac:dyDescent="0.2">
      <c r="A834" s="207">
        <v>742</v>
      </c>
      <c r="B834" s="208">
        <v>13055</v>
      </c>
      <c r="C834" s="209" t="s">
        <v>418</v>
      </c>
      <c r="D834" s="210">
        <v>2</v>
      </c>
    </row>
    <row r="835" spans="1:4" x14ac:dyDescent="0.2">
      <c r="A835" s="207">
        <v>743</v>
      </c>
      <c r="B835" s="208">
        <v>13056</v>
      </c>
      <c r="C835" s="209" t="s">
        <v>417</v>
      </c>
      <c r="D835" s="210">
        <v>2</v>
      </c>
    </row>
    <row r="836" spans="1:4" x14ac:dyDescent="0.2">
      <c r="A836" s="207">
        <v>743</v>
      </c>
      <c r="B836" s="208">
        <v>13057</v>
      </c>
      <c r="C836" s="209" t="s">
        <v>417</v>
      </c>
      <c r="D836" s="210">
        <v>1</v>
      </c>
    </row>
    <row r="837" spans="1:4" x14ac:dyDescent="0.2">
      <c r="A837" s="207">
        <v>744</v>
      </c>
      <c r="B837" s="208">
        <v>13058</v>
      </c>
      <c r="C837" s="209" t="s">
        <v>418</v>
      </c>
      <c r="D837" s="210">
        <v>2</v>
      </c>
    </row>
    <row r="838" spans="1:4" x14ac:dyDescent="0.2">
      <c r="A838" s="207">
        <v>745</v>
      </c>
      <c r="B838" s="208">
        <v>13059</v>
      </c>
      <c r="C838" s="209" t="s">
        <v>417</v>
      </c>
      <c r="D838" s="210">
        <v>2</v>
      </c>
    </row>
    <row r="839" spans="1:4" x14ac:dyDescent="0.2">
      <c r="A839" s="207">
        <v>745</v>
      </c>
      <c r="B839" s="208">
        <v>13060</v>
      </c>
      <c r="C839" s="209" t="s">
        <v>417</v>
      </c>
      <c r="D839" s="210">
        <v>1</v>
      </c>
    </row>
    <row r="840" spans="1:4" x14ac:dyDescent="0.2">
      <c r="A840" s="207">
        <v>746</v>
      </c>
      <c r="B840" s="208">
        <v>13061</v>
      </c>
      <c r="C840" s="209" t="s">
        <v>418</v>
      </c>
      <c r="D840" s="210">
        <v>2</v>
      </c>
    </row>
    <row r="841" spans="1:4" x14ac:dyDescent="0.2">
      <c r="A841" s="207">
        <v>747</v>
      </c>
      <c r="B841" s="208">
        <v>13062</v>
      </c>
      <c r="C841" s="209" t="s">
        <v>417</v>
      </c>
      <c r="D841" s="210">
        <v>2</v>
      </c>
    </row>
    <row r="842" spans="1:4" x14ac:dyDescent="0.2">
      <c r="A842" s="207">
        <v>747</v>
      </c>
      <c r="B842" s="208">
        <v>13063</v>
      </c>
      <c r="C842" s="209" t="s">
        <v>417</v>
      </c>
      <c r="D842" s="210">
        <v>1</v>
      </c>
    </row>
    <row r="843" spans="1:4" x14ac:dyDescent="0.2">
      <c r="A843" s="207">
        <v>748</v>
      </c>
      <c r="B843" s="208">
        <v>13064</v>
      </c>
      <c r="C843" s="209" t="s">
        <v>417</v>
      </c>
      <c r="D843" s="210">
        <v>2</v>
      </c>
    </row>
    <row r="844" spans="1:4" x14ac:dyDescent="0.2">
      <c r="A844" s="207">
        <v>748</v>
      </c>
      <c r="B844" s="208">
        <v>13065</v>
      </c>
      <c r="C844" s="209" t="s">
        <v>417</v>
      </c>
      <c r="D844" s="210">
        <v>1</v>
      </c>
    </row>
    <row r="845" spans="1:4" x14ac:dyDescent="0.2">
      <c r="A845" s="207">
        <v>749</v>
      </c>
      <c r="B845" s="208">
        <v>13066</v>
      </c>
      <c r="C845" s="209" t="s">
        <v>418</v>
      </c>
      <c r="D845" s="210">
        <v>2</v>
      </c>
    </row>
    <row r="846" spans="1:4" x14ac:dyDescent="0.2">
      <c r="A846" s="207">
        <v>752</v>
      </c>
      <c r="B846" s="208">
        <v>13011</v>
      </c>
      <c r="C846" s="209" t="s">
        <v>417</v>
      </c>
      <c r="D846" s="210">
        <v>2</v>
      </c>
    </row>
    <row r="847" spans="1:4" x14ac:dyDescent="0.2">
      <c r="A847" s="207">
        <v>752</v>
      </c>
      <c r="B847" s="208">
        <v>13012</v>
      </c>
      <c r="C847" s="209" t="s">
        <v>417</v>
      </c>
      <c r="D847" s="210">
        <v>1</v>
      </c>
    </row>
    <row r="848" spans="1:4" x14ac:dyDescent="0.2">
      <c r="A848" s="207">
        <v>753</v>
      </c>
      <c r="B848" s="208">
        <v>13013</v>
      </c>
      <c r="C848" s="209" t="s">
        <v>419</v>
      </c>
      <c r="D848" s="210">
        <v>2</v>
      </c>
    </row>
    <row r="849" spans="1:4" x14ac:dyDescent="0.2">
      <c r="A849" s="207">
        <v>754</v>
      </c>
      <c r="B849" s="208">
        <v>13014</v>
      </c>
      <c r="C849" s="209" t="s">
        <v>417</v>
      </c>
      <c r="D849" s="210">
        <v>2</v>
      </c>
    </row>
    <row r="850" spans="1:4" x14ac:dyDescent="0.2">
      <c r="A850" s="207">
        <v>754</v>
      </c>
      <c r="B850" s="208">
        <v>13015</v>
      </c>
      <c r="C850" s="209" t="s">
        <v>417</v>
      </c>
      <c r="D850" s="210">
        <v>1</v>
      </c>
    </row>
    <row r="851" spans="1:4" x14ac:dyDescent="0.2">
      <c r="A851" s="207">
        <v>755</v>
      </c>
      <c r="B851" s="208">
        <v>13016</v>
      </c>
      <c r="C851" s="209" t="s">
        <v>419</v>
      </c>
      <c r="D851" s="210">
        <v>2</v>
      </c>
    </row>
    <row r="852" spans="1:4" x14ac:dyDescent="0.2">
      <c r="A852" s="207">
        <v>756</v>
      </c>
      <c r="B852" s="208">
        <v>13017</v>
      </c>
      <c r="C852" s="209" t="s">
        <v>417</v>
      </c>
      <c r="D852" s="210">
        <v>2</v>
      </c>
    </row>
    <row r="853" spans="1:4" x14ac:dyDescent="0.2">
      <c r="A853" s="207">
        <v>756</v>
      </c>
      <c r="B853" s="208">
        <v>13018</v>
      </c>
      <c r="C853" s="209" t="s">
        <v>417</v>
      </c>
      <c r="D853" s="210">
        <v>1</v>
      </c>
    </row>
    <row r="854" spans="1:4" x14ac:dyDescent="0.2">
      <c r="A854" s="207">
        <v>757</v>
      </c>
      <c r="B854" s="208">
        <v>13019</v>
      </c>
      <c r="C854" s="209" t="s">
        <v>419</v>
      </c>
      <c r="D854" s="210">
        <v>2</v>
      </c>
    </row>
    <row r="855" spans="1:4" x14ac:dyDescent="0.2">
      <c r="A855" s="207">
        <v>758</v>
      </c>
      <c r="B855" s="208">
        <v>13020</v>
      </c>
      <c r="C855" s="209" t="s">
        <v>417</v>
      </c>
      <c r="D855" s="210">
        <v>2</v>
      </c>
    </row>
    <row r="856" spans="1:4" x14ac:dyDescent="0.2">
      <c r="A856" s="207">
        <v>758</v>
      </c>
      <c r="B856" s="208">
        <v>13021</v>
      </c>
      <c r="C856" s="209" t="s">
        <v>417</v>
      </c>
      <c r="D856" s="210">
        <v>1</v>
      </c>
    </row>
    <row r="857" spans="1:4" x14ac:dyDescent="0.2">
      <c r="A857" s="207">
        <v>759</v>
      </c>
      <c r="B857" s="208">
        <v>13022</v>
      </c>
      <c r="C857" s="209" t="s">
        <v>419</v>
      </c>
      <c r="D857" s="210">
        <v>2</v>
      </c>
    </row>
    <row r="858" spans="1:4" x14ac:dyDescent="0.2">
      <c r="A858" s="207">
        <v>760</v>
      </c>
      <c r="B858" s="208">
        <v>13023</v>
      </c>
      <c r="C858" s="209" t="s">
        <v>417</v>
      </c>
      <c r="D858" s="210">
        <v>2</v>
      </c>
    </row>
    <row r="859" spans="1:4" x14ac:dyDescent="0.2">
      <c r="A859" s="207">
        <v>760</v>
      </c>
      <c r="B859" s="208">
        <v>13024</v>
      </c>
      <c r="C859" s="209" t="s">
        <v>417</v>
      </c>
      <c r="D859" s="210">
        <v>1</v>
      </c>
    </row>
    <row r="860" spans="1:4" x14ac:dyDescent="0.2">
      <c r="A860" s="207">
        <v>761</v>
      </c>
      <c r="B860" s="208">
        <v>13025</v>
      </c>
      <c r="C860" s="209" t="s">
        <v>419</v>
      </c>
      <c r="D860" s="210">
        <v>2</v>
      </c>
    </row>
    <row r="861" spans="1:4" x14ac:dyDescent="0.2">
      <c r="A861" s="207">
        <v>762</v>
      </c>
      <c r="B861" s="208">
        <v>13026</v>
      </c>
      <c r="C861" s="209" t="s">
        <v>417</v>
      </c>
      <c r="D861" s="210">
        <v>2</v>
      </c>
    </row>
    <row r="862" spans="1:4" x14ac:dyDescent="0.2">
      <c r="A862" s="207">
        <v>762</v>
      </c>
      <c r="B862" s="208">
        <v>13027</v>
      </c>
      <c r="C862" s="209" t="s">
        <v>417</v>
      </c>
      <c r="D862" s="210">
        <v>1</v>
      </c>
    </row>
    <row r="863" spans="1:4" x14ac:dyDescent="0.2">
      <c r="A863" s="207">
        <v>763</v>
      </c>
      <c r="B863" s="208">
        <v>13028</v>
      </c>
      <c r="C863" s="209" t="s">
        <v>419</v>
      </c>
      <c r="D863" s="210">
        <v>2</v>
      </c>
    </row>
    <row r="864" spans="1:4" x14ac:dyDescent="0.2">
      <c r="A864" s="207">
        <v>764</v>
      </c>
      <c r="B864" s="208">
        <v>13002</v>
      </c>
      <c r="C864" s="209" t="s">
        <v>417</v>
      </c>
      <c r="D864" s="210">
        <v>2</v>
      </c>
    </row>
    <row r="865" spans="1:4" x14ac:dyDescent="0.2">
      <c r="A865" s="207">
        <v>764</v>
      </c>
      <c r="B865" s="208">
        <v>13003</v>
      </c>
      <c r="C865" s="209" t="s">
        <v>417</v>
      </c>
      <c r="D865" s="210">
        <v>1</v>
      </c>
    </row>
    <row r="866" spans="1:4" x14ac:dyDescent="0.2">
      <c r="A866" s="207">
        <v>765</v>
      </c>
      <c r="B866" s="208">
        <v>13004</v>
      </c>
      <c r="C866" s="209" t="s">
        <v>419</v>
      </c>
      <c r="D866" s="210">
        <v>2</v>
      </c>
    </row>
    <row r="867" spans="1:4" x14ac:dyDescent="0.2">
      <c r="A867" s="207">
        <v>766</v>
      </c>
      <c r="B867" s="208">
        <v>13005</v>
      </c>
      <c r="C867" s="209" t="s">
        <v>417</v>
      </c>
      <c r="D867" s="210">
        <v>2</v>
      </c>
    </row>
    <row r="868" spans="1:4" x14ac:dyDescent="0.2">
      <c r="A868" s="207">
        <v>766</v>
      </c>
      <c r="B868" s="208">
        <v>13006</v>
      </c>
      <c r="C868" s="209" t="s">
        <v>417</v>
      </c>
      <c r="D868" s="210">
        <v>1</v>
      </c>
    </row>
    <row r="869" spans="1:4" x14ac:dyDescent="0.2">
      <c r="A869" s="207">
        <v>767</v>
      </c>
      <c r="B869" s="208">
        <v>13007</v>
      </c>
      <c r="C869" s="209" t="s">
        <v>419</v>
      </c>
      <c r="D869" s="210">
        <v>2</v>
      </c>
    </row>
    <row r="870" spans="1:4" x14ac:dyDescent="0.2">
      <c r="A870" s="207">
        <v>768</v>
      </c>
      <c r="B870" s="208">
        <v>13008</v>
      </c>
      <c r="C870" s="209" t="s">
        <v>417</v>
      </c>
      <c r="D870" s="210">
        <v>2</v>
      </c>
    </row>
    <row r="871" spans="1:4" x14ac:dyDescent="0.2">
      <c r="A871" s="207">
        <v>768</v>
      </c>
      <c r="B871" s="208">
        <v>13009</v>
      </c>
      <c r="C871" s="209" t="s">
        <v>417</v>
      </c>
      <c r="D871" s="210">
        <v>1</v>
      </c>
    </row>
    <row r="872" spans="1:4" x14ac:dyDescent="0.2">
      <c r="A872" s="207">
        <v>769</v>
      </c>
      <c r="B872" s="208">
        <v>13010</v>
      </c>
      <c r="C872" s="209" t="s">
        <v>419</v>
      </c>
      <c r="D872" s="210">
        <v>2</v>
      </c>
    </row>
    <row r="873" spans="1:4" x14ac:dyDescent="0.2">
      <c r="A873" s="207">
        <v>770</v>
      </c>
      <c r="B873" s="208">
        <v>13001</v>
      </c>
      <c r="C873" s="209" t="s">
        <v>420</v>
      </c>
      <c r="D873" s="210">
        <v>2</v>
      </c>
    </row>
    <row r="874" spans="1:4" x14ac:dyDescent="0.2">
      <c r="A874" s="207">
        <v>775</v>
      </c>
      <c r="B874" s="208">
        <v>334</v>
      </c>
      <c r="C874" s="209" t="s">
        <v>421</v>
      </c>
      <c r="D874" s="210" t="s">
        <v>241</v>
      </c>
    </row>
    <row r="875" spans="1:4" x14ac:dyDescent="0.2">
      <c r="A875" s="207">
        <v>776</v>
      </c>
      <c r="B875" s="208">
        <v>335</v>
      </c>
      <c r="C875" s="209" t="s">
        <v>421</v>
      </c>
      <c r="D875" s="210" t="s">
        <v>241</v>
      </c>
    </row>
    <row r="876" spans="1:4" x14ac:dyDescent="0.2">
      <c r="A876" s="207">
        <v>781</v>
      </c>
      <c r="B876" s="208">
        <v>327</v>
      </c>
      <c r="C876" s="209" t="s">
        <v>417</v>
      </c>
      <c r="D876" s="210" t="s">
        <v>241</v>
      </c>
    </row>
    <row r="877" spans="1:4" x14ac:dyDescent="0.2">
      <c r="A877" s="207">
        <v>782</v>
      </c>
      <c r="B877" s="208">
        <v>13069</v>
      </c>
      <c r="C877" s="209" t="s">
        <v>417</v>
      </c>
      <c r="D877" s="210">
        <v>1</v>
      </c>
    </row>
    <row r="878" spans="1:4" x14ac:dyDescent="0.2">
      <c r="A878" s="207">
        <v>783</v>
      </c>
      <c r="B878" s="208">
        <v>13072</v>
      </c>
      <c r="C878" s="209" t="s">
        <v>417</v>
      </c>
      <c r="D878" s="210">
        <v>1</v>
      </c>
    </row>
    <row r="879" spans="1:4" x14ac:dyDescent="0.2">
      <c r="A879" s="207">
        <v>784</v>
      </c>
      <c r="B879" s="208">
        <v>13075</v>
      </c>
      <c r="C879" s="209" t="s">
        <v>417</v>
      </c>
      <c r="D879" s="210">
        <v>1</v>
      </c>
    </row>
    <row r="880" spans="1:4" x14ac:dyDescent="0.2">
      <c r="A880" s="207">
        <v>785</v>
      </c>
      <c r="B880" s="208">
        <v>13078</v>
      </c>
      <c r="C880" s="209" t="s">
        <v>417</v>
      </c>
      <c r="D880" s="210">
        <v>1</v>
      </c>
    </row>
    <row r="881" spans="1:4" x14ac:dyDescent="0.2">
      <c r="A881" s="207">
        <v>786</v>
      </c>
      <c r="B881" s="208">
        <v>13081</v>
      </c>
      <c r="C881" s="209" t="s">
        <v>417</v>
      </c>
      <c r="D881" s="210">
        <v>1</v>
      </c>
    </row>
    <row r="882" spans="1:4" x14ac:dyDescent="0.2">
      <c r="A882" s="207">
        <v>787</v>
      </c>
      <c r="B882" s="208">
        <v>13082</v>
      </c>
      <c r="C882" s="209" t="s">
        <v>422</v>
      </c>
      <c r="D882" s="210">
        <v>2</v>
      </c>
    </row>
    <row r="883" spans="1:4" x14ac:dyDescent="0.2">
      <c r="A883" s="207">
        <v>787</v>
      </c>
      <c r="B883" s="208">
        <v>13083</v>
      </c>
      <c r="C883" s="209" t="s">
        <v>422</v>
      </c>
      <c r="D883" s="210">
        <v>1</v>
      </c>
    </row>
    <row r="884" spans="1:4" x14ac:dyDescent="0.2">
      <c r="A884" s="207">
        <v>788</v>
      </c>
      <c r="B884" s="208">
        <v>13084</v>
      </c>
      <c r="C884" s="209" t="s">
        <v>423</v>
      </c>
      <c r="D884" s="210">
        <v>1</v>
      </c>
    </row>
    <row r="885" spans="1:4" x14ac:dyDescent="0.2">
      <c r="A885" s="207">
        <v>789</v>
      </c>
      <c r="B885" s="208">
        <v>13085</v>
      </c>
      <c r="C885" s="209" t="s">
        <v>424</v>
      </c>
      <c r="D885" s="210">
        <v>2</v>
      </c>
    </row>
    <row r="886" spans="1:4" x14ac:dyDescent="0.2">
      <c r="A886" s="207">
        <v>789</v>
      </c>
      <c r="B886" s="208">
        <v>13086</v>
      </c>
      <c r="C886" s="209" t="s">
        <v>424</v>
      </c>
      <c r="D886" s="210">
        <v>1</v>
      </c>
    </row>
    <row r="887" spans="1:4" x14ac:dyDescent="0.2">
      <c r="A887" s="207">
        <v>790</v>
      </c>
      <c r="B887" s="208">
        <v>13087</v>
      </c>
      <c r="C887" s="209" t="s">
        <v>425</v>
      </c>
      <c r="D887" s="210">
        <v>1</v>
      </c>
    </row>
    <row r="888" spans="1:4" x14ac:dyDescent="0.2">
      <c r="A888" s="207">
        <v>791</v>
      </c>
      <c r="B888" s="208">
        <v>13088</v>
      </c>
      <c r="C888" s="209" t="s">
        <v>426</v>
      </c>
      <c r="D888" s="210">
        <v>2</v>
      </c>
    </row>
    <row r="889" spans="1:4" x14ac:dyDescent="0.2">
      <c r="A889" s="207">
        <v>791</v>
      </c>
      <c r="B889" s="208">
        <v>13089</v>
      </c>
      <c r="C889" s="209" t="s">
        <v>426</v>
      </c>
      <c r="D889" s="210">
        <v>1</v>
      </c>
    </row>
    <row r="890" spans="1:4" x14ac:dyDescent="0.2">
      <c r="A890" s="207">
        <v>792</v>
      </c>
      <c r="B890" s="208">
        <v>13090</v>
      </c>
      <c r="C890" s="209" t="s">
        <v>427</v>
      </c>
      <c r="D890" s="210">
        <v>1</v>
      </c>
    </row>
    <row r="891" spans="1:4" x14ac:dyDescent="0.2">
      <c r="A891" s="207">
        <v>793</v>
      </c>
      <c r="B891" s="208">
        <v>13091</v>
      </c>
      <c r="C891" s="209" t="s">
        <v>417</v>
      </c>
      <c r="D891" s="210">
        <v>2</v>
      </c>
    </row>
    <row r="892" spans="1:4" x14ac:dyDescent="0.2">
      <c r="A892" s="207">
        <v>793</v>
      </c>
      <c r="B892" s="208">
        <v>13092</v>
      </c>
      <c r="C892" s="209" t="s">
        <v>417</v>
      </c>
      <c r="D892" s="210">
        <v>1</v>
      </c>
    </row>
    <row r="893" spans="1:4" x14ac:dyDescent="0.2">
      <c r="A893" s="207">
        <v>794</v>
      </c>
      <c r="B893" s="208">
        <v>13093</v>
      </c>
      <c r="C893" s="209" t="s">
        <v>418</v>
      </c>
      <c r="D893" s="210">
        <v>2</v>
      </c>
    </row>
    <row r="894" spans="1:4" x14ac:dyDescent="0.2">
      <c r="A894" s="207">
        <v>801</v>
      </c>
      <c r="B894" s="208">
        <v>306</v>
      </c>
      <c r="C894" s="209" t="s">
        <v>344</v>
      </c>
      <c r="D894" s="210">
        <v>1</v>
      </c>
    </row>
    <row r="895" spans="1:4" x14ac:dyDescent="0.2">
      <c r="A895" s="207">
        <v>802</v>
      </c>
      <c r="B895" s="208">
        <v>14005</v>
      </c>
      <c r="C895" s="209" t="s">
        <v>428</v>
      </c>
      <c r="D895" s="210">
        <v>2</v>
      </c>
    </row>
    <row r="896" spans="1:4" x14ac:dyDescent="0.2">
      <c r="A896" s="207">
        <v>802</v>
      </c>
      <c r="B896" s="208">
        <v>14006</v>
      </c>
      <c r="C896" s="209" t="s">
        <v>428</v>
      </c>
      <c r="D896" s="210">
        <v>1</v>
      </c>
    </row>
    <row r="897" spans="1:4" x14ac:dyDescent="0.2">
      <c r="A897" s="207">
        <v>803</v>
      </c>
      <c r="B897" s="208">
        <v>14007</v>
      </c>
      <c r="C897" s="209" t="s">
        <v>429</v>
      </c>
      <c r="D897" s="210" t="s">
        <v>241</v>
      </c>
    </row>
    <row r="898" spans="1:4" x14ac:dyDescent="0.2">
      <c r="A898" s="207">
        <v>804</v>
      </c>
      <c r="B898" s="208">
        <v>14008</v>
      </c>
      <c r="C898" s="209" t="s">
        <v>428</v>
      </c>
      <c r="D898" s="210">
        <v>2</v>
      </c>
    </row>
    <row r="899" spans="1:4" x14ac:dyDescent="0.2">
      <c r="A899" s="207">
        <v>804</v>
      </c>
      <c r="B899" s="208">
        <v>14009</v>
      </c>
      <c r="C899" s="209" t="s">
        <v>428</v>
      </c>
      <c r="D899" s="210">
        <v>1</v>
      </c>
    </row>
    <row r="900" spans="1:4" x14ac:dyDescent="0.2">
      <c r="A900" s="207">
        <v>805</v>
      </c>
      <c r="B900" s="208">
        <v>14010</v>
      </c>
      <c r="C900" s="209" t="s">
        <v>429</v>
      </c>
      <c r="D900" s="210" t="s">
        <v>241</v>
      </c>
    </row>
    <row r="901" spans="1:4" x14ac:dyDescent="0.2">
      <c r="A901" s="207">
        <v>806</v>
      </c>
      <c r="B901" s="208">
        <v>14011</v>
      </c>
      <c r="C901" s="209" t="s">
        <v>428</v>
      </c>
      <c r="D901" s="210">
        <v>2</v>
      </c>
    </row>
    <row r="902" spans="1:4" x14ac:dyDescent="0.2">
      <c r="A902" s="207">
        <v>806</v>
      </c>
      <c r="B902" s="208">
        <v>14012</v>
      </c>
      <c r="C902" s="209" t="s">
        <v>428</v>
      </c>
      <c r="D902" s="210">
        <v>1</v>
      </c>
    </row>
    <row r="903" spans="1:4" x14ac:dyDescent="0.2">
      <c r="A903" s="207">
        <v>807</v>
      </c>
      <c r="B903" s="208">
        <v>14013</v>
      </c>
      <c r="C903" s="209" t="s">
        <v>429</v>
      </c>
      <c r="D903" s="210" t="s">
        <v>241</v>
      </c>
    </row>
    <row r="904" spans="1:4" x14ac:dyDescent="0.2">
      <c r="A904" s="207">
        <v>808</v>
      </c>
      <c r="B904" s="208">
        <v>14017</v>
      </c>
      <c r="C904" s="209" t="s">
        <v>428</v>
      </c>
      <c r="D904" s="210">
        <v>2</v>
      </c>
    </row>
    <row r="905" spans="1:4" x14ac:dyDescent="0.2">
      <c r="A905" s="207">
        <v>808</v>
      </c>
      <c r="B905" s="208">
        <v>14018</v>
      </c>
      <c r="C905" s="209" t="s">
        <v>428</v>
      </c>
      <c r="D905" s="210">
        <v>1</v>
      </c>
    </row>
    <row r="906" spans="1:4" x14ac:dyDescent="0.2">
      <c r="A906" s="207">
        <v>809</v>
      </c>
      <c r="B906" s="208">
        <v>14019</v>
      </c>
      <c r="C906" s="209" t="s">
        <v>429</v>
      </c>
      <c r="D906" s="210" t="s">
        <v>241</v>
      </c>
    </row>
    <row r="907" spans="1:4" x14ac:dyDescent="0.2">
      <c r="A907" s="207">
        <v>810</v>
      </c>
      <c r="B907" s="208">
        <v>14020</v>
      </c>
      <c r="C907" s="209" t="s">
        <v>428</v>
      </c>
      <c r="D907" s="210">
        <v>2</v>
      </c>
    </row>
    <row r="908" spans="1:4" x14ac:dyDescent="0.2">
      <c r="A908" s="207">
        <v>810</v>
      </c>
      <c r="B908" s="208">
        <v>14021</v>
      </c>
      <c r="C908" s="209" t="s">
        <v>428</v>
      </c>
      <c r="D908" s="210">
        <v>1</v>
      </c>
    </row>
    <row r="909" spans="1:4" x14ac:dyDescent="0.2">
      <c r="A909" s="207">
        <v>811</v>
      </c>
      <c r="B909" s="208">
        <v>14022</v>
      </c>
      <c r="C909" s="209" t="s">
        <v>429</v>
      </c>
      <c r="D909" s="210" t="s">
        <v>241</v>
      </c>
    </row>
    <row r="910" spans="1:4" x14ac:dyDescent="0.2">
      <c r="A910" s="207">
        <v>812</v>
      </c>
      <c r="B910" s="208">
        <v>14023</v>
      </c>
      <c r="C910" s="209" t="s">
        <v>428</v>
      </c>
      <c r="D910" s="210">
        <v>2</v>
      </c>
    </row>
    <row r="911" spans="1:4" x14ac:dyDescent="0.2">
      <c r="A911" s="207">
        <v>812</v>
      </c>
      <c r="B911" s="208">
        <v>14024</v>
      </c>
      <c r="C911" s="209" t="s">
        <v>428</v>
      </c>
      <c r="D911" s="210">
        <v>1</v>
      </c>
    </row>
    <row r="912" spans="1:4" x14ac:dyDescent="0.2">
      <c r="A912" s="207">
        <v>813</v>
      </c>
      <c r="B912" s="208">
        <v>14025</v>
      </c>
      <c r="C912" s="209" t="s">
        <v>429</v>
      </c>
      <c r="D912" s="210" t="s">
        <v>241</v>
      </c>
    </row>
    <row r="913" spans="1:4" x14ac:dyDescent="0.2">
      <c r="A913" s="207">
        <v>814</v>
      </c>
      <c r="B913" s="208">
        <v>14029</v>
      </c>
      <c r="C913" s="209" t="s">
        <v>428</v>
      </c>
      <c r="D913" s="210">
        <v>2</v>
      </c>
    </row>
    <row r="914" spans="1:4" x14ac:dyDescent="0.2">
      <c r="A914" s="207">
        <v>814</v>
      </c>
      <c r="B914" s="208">
        <v>14030</v>
      </c>
      <c r="C914" s="209" t="s">
        <v>428</v>
      </c>
      <c r="D914" s="210">
        <v>1</v>
      </c>
    </row>
    <row r="915" spans="1:4" x14ac:dyDescent="0.2">
      <c r="A915" s="207">
        <v>815</v>
      </c>
      <c r="B915" s="208">
        <v>14031</v>
      </c>
      <c r="C915" s="209" t="s">
        <v>429</v>
      </c>
      <c r="D915" s="210" t="s">
        <v>241</v>
      </c>
    </row>
    <row r="916" spans="1:4" x14ac:dyDescent="0.2">
      <c r="A916" s="207">
        <v>816</v>
      </c>
      <c r="B916" s="208">
        <v>14032</v>
      </c>
      <c r="C916" s="209" t="s">
        <v>428</v>
      </c>
      <c r="D916" s="210">
        <v>2</v>
      </c>
    </row>
    <row r="917" spans="1:4" x14ac:dyDescent="0.2">
      <c r="A917" s="207">
        <v>816</v>
      </c>
      <c r="B917" s="208">
        <v>14033</v>
      </c>
      <c r="C917" s="209" t="s">
        <v>428</v>
      </c>
      <c r="D917" s="210">
        <v>1</v>
      </c>
    </row>
    <row r="918" spans="1:4" x14ac:dyDescent="0.2">
      <c r="A918" s="207">
        <v>817</v>
      </c>
      <c r="B918" s="208">
        <v>14034</v>
      </c>
      <c r="C918" s="209" t="s">
        <v>429</v>
      </c>
      <c r="D918" s="210" t="s">
        <v>241</v>
      </c>
    </row>
    <row r="919" spans="1:4" x14ac:dyDescent="0.2">
      <c r="A919" s="207">
        <v>818</v>
      </c>
      <c r="B919" s="208">
        <v>14035</v>
      </c>
      <c r="C919" s="209" t="s">
        <v>428</v>
      </c>
      <c r="D919" s="210">
        <v>2</v>
      </c>
    </row>
    <row r="920" spans="1:4" x14ac:dyDescent="0.2">
      <c r="A920" s="207">
        <v>818</v>
      </c>
      <c r="B920" s="208">
        <v>14036</v>
      </c>
      <c r="C920" s="209" t="s">
        <v>428</v>
      </c>
      <c r="D920" s="210">
        <v>1</v>
      </c>
    </row>
    <row r="921" spans="1:4" x14ac:dyDescent="0.2">
      <c r="A921" s="207">
        <v>819</v>
      </c>
      <c r="B921" s="208">
        <v>14037</v>
      </c>
      <c r="C921" s="209" t="s">
        <v>429</v>
      </c>
      <c r="D921" s="210" t="s">
        <v>241</v>
      </c>
    </row>
    <row r="922" spans="1:4" x14ac:dyDescent="0.2">
      <c r="A922" s="207">
        <v>820</v>
      </c>
      <c r="B922" s="208">
        <v>14042</v>
      </c>
      <c r="C922" s="209" t="s">
        <v>428</v>
      </c>
      <c r="D922" s="210">
        <v>2</v>
      </c>
    </row>
    <row r="923" spans="1:4" x14ac:dyDescent="0.2">
      <c r="A923" s="207">
        <v>820</v>
      </c>
      <c r="B923" s="208">
        <v>14043</v>
      </c>
      <c r="C923" s="209" t="s">
        <v>428</v>
      </c>
      <c r="D923" s="210">
        <v>1</v>
      </c>
    </row>
    <row r="924" spans="1:4" x14ac:dyDescent="0.2">
      <c r="A924" s="207">
        <v>821</v>
      </c>
      <c r="B924" s="208">
        <v>14044</v>
      </c>
      <c r="C924" s="209" t="s">
        <v>429</v>
      </c>
      <c r="D924" s="210" t="s">
        <v>241</v>
      </c>
    </row>
    <row r="925" spans="1:4" x14ac:dyDescent="0.2">
      <c r="A925" s="207">
        <v>822</v>
      </c>
      <c r="B925" s="208">
        <v>14045</v>
      </c>
      <c r="C925" s="209" t="s">
        <v>428</v>
      </c>
      <c r="D925" s="210">
        <v>2</v>
      </c>
    </row>
    <row r="926" spans="1:4" x14ac:dyDescent="0.2">
      <c r="A926" s="207">
        <v>822</v>
      </c>
      <c r="B926" s="208">
        <v>14046</v>
      </c>
      <c r="C926" s="209" t="s">
        <v>428</v>
      </c>
      <c r="D926" s="210">
        <v>1</v>
      </c>
    </row>
    <row r="927" spans="1:4" x14ac:dyDescent="0.2">
      <c r="A927" s="207">
        <v>823</v>
      </c>
      <c r="B927" s="208">
        <v>14047</v>
      </c>
      <c r="C927" s="209" t="s">
        <v>429</v>
      </c>
      <c r="D927" s="210" t="s">
        <v>241</v>
      </c>
    </row>
    <row r="928" spans="1:4" x14ac:dyDescent="0.2">
      <c r="A928" s="207">
        <v>824</v>
      </c>
      <c r="B928" s="208">
        <v>14048</v>
      </c>
      <c r="C928" s="209" t="s">
        <v>428</v>
      </c>
      <c r="D928" s="210">
        <v>2</v>
      </c>
    </row>
    <row r="929" spans="1:4" x14ac:dyDescent="0.2">
      <c r="A929" s="207">
        <v>824</v>
      </c>
      <c r="B929" s="208">
        <v>14049</v>
      </c>
      <c r="C929" s="209" t="s">
        <v>428</v>
      </c>
      <c r="D929" s="210">
        <v>1</v>
      </c>
    </row>
    <row r="930" spans="1:4" x14ac:dyDescent="0.2">
      <c r="A930" s="207">
        <v>825</v>
      </c>
      <c r="B930" s="208">
        <v>14050</v>
      </c>
      <c r="C930" s="209" t="s">
        <v>429</v>
      </c>
      <c r="D930" s="210" t="s">
        <v>241</v>
      </c>
    </row>
    <row r="931" spans="1:4" x14ac:dyDescent="0.2">
      <c r="A931" s="207">
        <v>826</v>
      </c>
      <c r="B931" s="208">
        <v>14069</v>
      </c>
      <c r="C931" s="209" t="s">
        <v>428</v>
      </c>
      <c r="D931" s="210">
        <v>2</v>
      </c>
    </row>
    <row r="932" spans="1:4" x14ac:dyDescent="0.2">
      <c r="A932" s="207">
        <v>826</v>
      </c>
      <c r="B932" s="208">
        <v>14070</v>
      </c>
      <c r="C932" s="209" t="s">
        <v>428</v>
      </c>
      <c r="D932" s="210">
        <v>1</v>
      </c>
    </row>
    <row r="933" spans="1:4" x14ac:dyDescent="0.2">
      <c r="A933" s="207">
        <v>827</v>
      </c>
      <c r="B933" s="208">
        <v>14071</v>
      </c>
      <c r="C933" s="209" t="s">
        <v>429</v>
      </c>
      <c r="D933" s="210" t="s">
        <v>241</v>
      </c>
    </row>
    <row r="934" spans="1:4" x14ac:dyDescent="0.2">
      <c r="A934" s="207">
        <v>828</v>
      </c>
      <c r="B934" s="208">
        <v>14072</v>
      </c>
      <c r="C934" s="209" t="s">
        <v>428</v>
      </c>
      <c r="D934" s="210">
        <v>2</v>
      </c>
    </row>
    <row r="935" spans="1:4" x14ac:dyDescent="0.2">
      <c r="A935" s="207">
        <v>828</v>
      </c>
      <c r="B935" s="208">
        <v>14073</v>
      </c>
      <c r="C935" s="209" t="s">
        <v>428</v>
      </c>
      <c r="D935" s="210">
        <v>1</v>
      </c>
    </row>
    <row r="936" spans="1:4" x14ac:dyDescent="0.2">
      <c r="A936" s="207">
        <v>829</v>
      </c>
      <c r="B936" s="208">
        <v>14074</v>
      </c>
      <c r="C936" s="209" t="s">
        <v>429</v>
      </c>
      <c r="D936" s="210" t="s">
        <v>241</v>
      </c>
    </row>
    <row r="937" spans="1:4" x14ac:dyDescent="0.2">
      <c r="A937" s="207">
        <v>830</v>
      </c>
      <c r="B937" s="208">
        <v>14075</v>
      </c>
      <c r="C937" s="209" t="s">
        <v>428</v>
      </c>
      <c r="D937" s="210">
        <v>2</v>
      </c>
    </row>
    <row r="938" spans="1:4" x14ac:dyDescent="0.2">
      <c r="A938" s="207">
        <v>830</v>
      </c>
      <c r="B938" s="208">
        <v>14076</v>
      </c>
      <c r="C938" s="209" t="s">
        <v>428</v>
      </c>
      <c r="D938" s="210">
        <v>1</v>
      </c>
    </row>
    <row r="939" spans="1:4" x14ac:dyDescent="0.2">
      <c r="A939" s="207">
        <v>831</v>
      </c>
      <c r="B939" s="208">
        <v>14077</v>
      </c>
      <c r="C939" s="209" t="s">
        <v>429</v>
      </c>
      <c r="D939" s="210" t="s">
        <v>241</v>
      </c>
    </row>
    <row r="940" spans="1:4" x14ac:dyDescent="0.2">
      <c r="A940" s="207">
        <v>832</v>
      </c>
      <c r="B940" s="208">
        <v>14085</v>
      </c>
      <c r="C940" s="209" t="s">
        <v>428</v>
      </c>
      <c r="D940" s="210">
        <v>2</v>
      </c>
    </row>
    <row r="941" spans="1:4" x14ac:dyDescent="0.2">
      <c r="A941" s="207">
        <v>832</v>
      </c>
      <c r="B941" s="208">
        <v>14086</v>
      </c>
      <c r="C941" s="209" t="s">
        <v>428</v>
      </c>
      <c r="D941" s="210">
        <v>1</v>
      </c>
    </row>
    <row r="942" spans="1:4" x14ac:dyDescent="0.2">
      <c r="A942" s="207">
        <v>833</v>
      </c>
      <c r="B942" s="208">
        <v>14087</v>
      </c>
      <c r="C942" s="209" t="s">
        <v>429</v>
      </c>
      <c r="D942" s="210" t="s">
        <v>241</v>
      </c>
    </row>
    <row r="943" spans="1:4" x14ac:dyDescent="0.2">
      <c r="A943" s="207">
        <v>834</v>
      </c>
      <c r="B943" s="208">
        <v>14088</v>
      </c>
      <c r="C943" s="209" t="s">
        <v>428</v>
      </c>
      <c r="D943" s="210">
        <v>2</v>
      </c>
    </row>
    <row r="944" spans="1:4" x14ac:dyDescent="0.2">
      <c r="A944" s="207">
        <v>834</v>
      </c>
      <c r="B944" s="208">
        <v>14089</v>
      </c>
      <c r="C944" s="209" t="s">
        <v>428</v>
      </c>
      <c r="D944" s="210">
        <v>1</v>
      </c>
    </row>
    <row r="945" spans="1:4" x14ac:dyDescent="0.2">
      <c r="A945" s="207">
        <v>835</v>
      </c>
      <c r="B945" s="208">
        <v>14090</v>
      </c>
      <c r="C945" s="209" t="s">
        <v>429</v>
      </c>
      <c r="D945" s="210" t="s">
        <v>241</v>
      </c>
    </row>
    <row r="946" spans="1:4" x14ac:dyDescent="0.2">
      <c r="A946" s="207">
        <v>836</v>
      </c>
      <c r="B946" s="208">
        <v>14091</v>
      </c>
      <c r="C946" s="209" t="s">
        <v>428</v>
      </c>
      <c r="D946" s="210">
        <v>2</v>
      </c>
    </row>
    <row r="947" spans="1:4" x14ac:dyDescent="0.2">
      <c r="A947" s="207">
        <v>836</v>
      </c>
      <c r="B947" s="208">
        <v>14092</v>
      </c>
      <c r="C947" s="209" t="s">
        <v>428</v>
      </c>
      <c r="D947" s="210">
        <v>1</v>
      </c>
    </row>
    <row r="948" spans="1:4" x14ac:dyDescent="0.2">
      <c r="A948" s="207">
        <v>837</v>
      </c>
      <c r="B948" s="208">
        <v>14093</v>
      </c>
      <c r="C948" s="209" t="s">
        <v>429</v>
      </c>
      <c r="D948" s="210" t="s">
        <v>241</v>
      </c>
    </row>
    <row r="949" spans="1:4" x14ac:dyDescent="0.2">
      <c r="A949" s="207">
        <v>838</v>
      </c>
      <c r="B949" s="208">
        <v>14094</v>
      </c>
      <c r="C949" s="209" t="s">
        <v>428</v>
      </c>
      <c r="D949" s="210">
        <v>2</v>
      </c>
    </row>
    <row r="950" spans="1:4" x14ac:dyDescent="0.2">
      <c r="A950" s="207">
        <v>838</v>
      </c>
      <c r="B950" s="208">
        <v>14095</v>
      </c>
      <c r="C950" s="209" t="s">
        <v>428</v>
      </c>
      <c r="D950" s="210">
        <v>1</v>
      </c>
    </row>
    <row r="951" spans="1:4" x14ac:dyDescent="0.2">
      <c r="A951" s="207">
        <v>839</v>
      </c>
      <c r="B951" s="208">
        <v>14096</v>
      </c>
      <c r="C951" s="209" t="s">
        <v>429</v>
      </c>
      <c r="D951" s="210" t="s">
        <v>241</v>
      </c>
    </row>
    <row r="952" spans="1:4" x14ac:dyDescent="0.2">
      <c r="A952" s="207">
        <v>840</v>
      </c>
      <c r="B952" s="208">
        <v>14110</v>
      </c>
      <c r="C952" s="209" t="s">
        <v>428</v>
      </c>
      <c r="D952" s="210">
        <v>2</v>
      </c>
    </row>
    <row r="953" spans="1:4" x14ac:dyDescent="0.2">
      <c r="A953" s="207">
        <v>840</v>
      </c>
      <c r="B953" s="208">
        <v>14111</v>
      </c>
      <c r="C953" s="209" t="s">
        <v>428</v>
      </c>
      <c r="D953" s="210">
        <v>1</v>
      </c>
    </row>
    <row r="954" spans="1:4" x14ac:dyDescent="0.2">
      <c r="A954" s="207">
        <v>841</v>
      </c>
      <c r="B954" s="208">
        <v>14112</v>
      </c>
      <c r="C954" s="209" t="s">
        <v>429</v>
      </c>
      <c r="D954" s="210" t="s">
        <v>241</v>
      </c>
    </row>
    <row r="955" spans="1:4" x14ac:dyDescent="0.2">
      <c r="A955" s="207">
        <v>842</v>
      </c>
      <c r="B955" s="208">
        <v>14113</v>
      </c>
      <c r="C955" s="209" t="s">
        <v>428</v>
      </c>
      <c r="D955" s="210">
        <v>2</v>
      </c>
    </row>
    <row r="956" spans="1:4" x14ac:dyDescent="0.2">
      <c r="A956" s="207">
        <v>842</v>
      </c>
      <c r="B956" s="208">
        <v>14114</v>
      </c>
      <c r="C956" s="209" t="s">
        <v>428</v>
      </c>
      <c r="D956" s="210">
        <v>1</v>
      </c>
    </row>
    <row r="957" spans="1:4" x14ac:dyDescent="0.2">
      <c r="A957" s="207">
        <v>843</v>
      </c>
      <c r="B957" s="208">
        <v>14115</v>
      </c>
      <c r="C957" s="209" t="s">
        <v>429</v>
      </c>
      <c r="D957" s="210" t="s">
        <v>241</v>
      </c>
    </row>
    <row r="958" spans="1:4" x14ac:dyDescent="0.2">
      <c r="A958" s="207">
        <v>844</v>
      </c>
      <c r="B958" s="208">
        <v>14116</v>
      </c>
      <c r="C958" s="209" t="s">
        <v>428</v>
      </c>
      <c r="D958" s="210">
        <v>2</v>
      </c>
    </row>
    <row r="959" spans="1:4" x14ac:dyDescent="0.2">
      <c r="A959" s="207">
        <v>844</v>
      </c>
      <c r="B959" s="208">
        <v>14117</v>
      </c>
      <c r="C959" s="209" t="s">
        <v>428</v>
      </c>
      <c r="D959" s="210">
        <v>1</v>
      </c>
    </row>
    <row r="960" spans="1:4" x14ac:dyDescent="0.2">
      <c r="A960" s="207">
        <v>845</v>
      </c>
      <c r="B960" s="208">
        <v>14118</v>
      </c>
      <c r="C960" s="209" t="s">
        <v>429</v>
      </c>
      <c r="D960" s="210" t="s">
        <v>241</v>
      </c>
    </row>
    <row r="961" spans="1:4" x14ac:dyDescent="0.2">
      <c r="A961" s="207">
        <v>846</v>
      </c>
      <c r="B961" s="208">
        <v>14138</v>
      </c>
      <c r="C961" s="209" t="s">
        <v>428</v>
      </c>
      <c r="D961" s="210">
        <v>2</v>
      </c>
    </row>
    <row r="962" spans="1:4" x14ac:dyDescent="0.2">
      <c r="A962" s="207">
        <v>846</v>
      </c>
      <c r="B962" s="208">
        <v>14139</v>
      </c>
      <c r="C962" s="209" t="s">
        <v>428</v>
      </c>
      <c r="D962" s="210">
        <v>1</v>
      </c>
    </row>
    <row r="963" spans="1:4" x14ac:dyDescent="0.2">
      <c r="A963" s="207">
        <v>847</v>
      </c>
      <c r="B963" s="208">
        <v>14140</v>
      </c>
      <c r="C963" s="209" t="s">
        <v>429</v>
      </c>
      <c r="D963" s="210" t="s">
        <v>241</v>
      </c>
    </row>
    <row r="964" spans="1:4" x14ac:dyDescent="0.2">
      <c r="A964" s="207">
        <v>848</v>
      </c>
      <c r="B964" s="208">
        <v>14141</v>
      </c>
      <c r="C964" s="209" t="s">
        <v>428</v>
      </c>
      <c r="D964" s="210">
        <v>2</v>
      </c>
    </row>
    <row r="965" spans="1:4" x14ac:dyDescent="0.2">
      <c r="A965" s="207">
        <v>848</v>
      </c>
      <c r="B965" s="208">
        <v>14142</v>
      </c>
      <c r="C965" s="209" t="s">
        <v>428</v>
      </c>
      <c r="D965" s="210">
        <v>1</v>
      </c>
    </row>
    <row r="966" spans="1:4" x14ac:dyDescent="0.2">
      <c r="A966" s="207">
        <v>849</v>
      </c>
      <c r="B966" s="208">
        <v>14143</v>
      </c>
      <c r="C966" s="209" t="s">
        <v>429</v>
      </c>
      <c r="D966" s="210" t="s">
        <v>241</v>
      </c>
    </row>
    <row r="967" spans="1:4" x14ac:dyDescent="0.2">
      <c r="A967" s="207">
        <v>850</v>
      </c>
      <c r="B967" s="208">
        <v>14014</v>
      </c>
      <c r="C967" s="209" t="s">
        <v>429</v>
      </c>
      <c r="D967" s="210" t="s">
        <v>241</v>
      </c>
    </row>
    <row r="968" spans="1:4" x14ac:dyDescent="0.2">
      <c r="A968" s="207">
        <v>851</v>
      </c>
      <c r="B968" s="208">
        <v>14038</v>
      </c>
      <c r="C968" s="209" t="s">
        <v>429</v>
      </c>
      <c r="D968" s="210" t="s">
        <v>241</v>
      </c>
    </row>
    <row r="969" spans="1:4" x14ac:dyDescent="0.2">
      <c r="A969" s="207">
        <v>852</v>
      </c>
      <c r="B969" s="208">
        <v>14001</v>
      </c>
      <c r="C969" s="209" t="s">
        <v>428</v>
      </c>
      <c r="D969" s="210">
        <v>2</v>
      </c>
    </row>
    <row r="970" spans="1:4" x14ac:dyDescent="0.2">
      <c r="A970" s="207">
        <v>852</v>
      </c>
      <c r="B970" s="208">
        <v>14002</v>
      </c>
      <c r="C970" s="209" t="s">
        <v>428</v>
      </c>
      <c r="D970" s="210">
        <v>1</v>
      </c>
    </row>
    <row r="971" spans="1:4" x14ac:dyDescent="0.2">
      <c r="A971" s="207">
        <v>853</v>
      </c>
      <c r="B971" s="208">
        <v>14081</v>
      </c>
      <c r="C971" s="209" t="s">
        <v>428</v>
      </c>
      <c r="D971" s="210">
        <v>2</v>
      </c>
    </row>
    <row r="972" spans="1:4" x14ac:dyDescent="0.2">
      <c r="A972" s="207">
        <v>853</v>
      </c>
      <c r="B972" s="208">
        <v>14082</v>
      </c>
      <c r="C972" s="209" t="s">
        <v>428</v>
      </c>
      <c r="D972" s="210">
        <v>1</v>
      </c>
    </row>
    <row r="973" spans="1:4" x14ac:dyDescent="0.2">
      <c r="A973" s="207">
        <v>854</v>
      </c>
      <c r="B973" s="208">
        <v>14083</v>
      </c>
      <c r="C973" s="209" t="s">
        <v>428</v>
      </c>
      <c r="D973" s="210">
        <v>2</v>
      </c>
    </row>
    <row r="974" spans="1:4" x14ac:dyDescent="0.2">
      <c r="A974" s="207">
        <v>854</v>
      </c>
      <c r="B974" s="208">
        <v>14084</v>
      </c>
      <c r="C974" s="209" t="s">
        <v>428</v>
      </c>
      <c r="D974" s="210">
        <v>1</v>
      </c>
    </row>
    <row r="975" spans="1:4" x14ac:dyDescent="0.2">
      <c r="A975" s="207">
        <v>855</v>
      </c>
      <c r="B975" s="208">
        <v>14103</v>
      </c>
      <c r="C975" s="209" t="s">
        <v>428</v>
      </c>
      <c r="D975" s="210">
        <v>2</v>
      </c>
    </row>
    <row r="976" spans="1:4" x14ac:dyDescent="0.2">
      <c r="A976" s="207">
        <v>855</v>
      </c>
      <c r="B976" s="208">
        <v>14104</v>
      </c>
      <c r="C976" s="209" t="s">
        <v>428</v>
      </c>
      <c r="D976" s="210">
        <v>1</v>
      </c>
    </row>
    <row r="977" spans="1:4" x14ac:dyDescent="0.2">
      <c r="A977" s="207">
        <v>856</v>
      </c>
      <c r="B977" s="208">
        <v>14105</v>
      </c>
      <c r="C977" s="209" t="s">
        <v>428</v>
      </c>
      <c r="D977" s="210">
        <v>2</v>
      </c>
    </row>
    <row r="978" spans="1:4" x14ac:dyDescent="0.2">
      <c r="A978" s="207">
        <v>856</v>
      </c>
      <c r="B978" s="208">
        <v>14106</v>
      </c>
      <c r="C978" s="209" t="s">
        <v>428</v>
      </c>
      <c r="D978" s="210">
        <v>1</v>
      </c>
    </row>
    <row r="979" spans="1:4" x14ac:dyDescent="0.2">
      <c r="A979" s="207">
        <v>857</v>
      </c>
      <c r="B979" s="208">
        <v>14015</v>
      </c>
      <c r="C979" s="209" t="s">
        <v>428</v>
      </c>
      <c r="D979" s="210">
        <v>2</v>
      </c>
    </row>
    <row r="980" spans="1:4" x14ac:dyDescent="0.2">
      <c r="A980" s="207">
        <v>857</v>
      </c>
      <c r="B980" s="208">
        <v>14016</v>
      </c>
      <c r="C980" s="209" t="s">
        <v>428</v>
      </c>
      <c r="D980" s="210">
        <v>1</v>
      </c>
    </row>
    <row r="981" spans="1:4" x14ac:dyDescent="0.2">
      <c r="A981" s="207">
        <v>858</v>
      </c>
      <c r="B981" s="208">
        <v>14039</v>
      </c>
      <c r="C981" s="209" t="s">
        <v>428</v>
      </c>
      <c r="D981" s="210">
        <v>2</v>
      </c>
    </row>
    <row r="982" spans="1:4" x14ac:dyDescent="0.2">
      <c r="A982" s="207">
        <v>858</v>
      </c>
      <c r="B982" s="208">
        <v>14040</v>
      </c>
      <c r="C982" s="209" t="s">
        <v>428</v>
      </c>
      <c r="D982" s="210">
        <v>1</v>
      </c>
    </row>
    <row r="983" spans="1:4" x14ac:dyDescent="0.2">
      <c r="A983" s="207">
        <v>859</v>
      </c>
      <c r="B983" s="208">
        <v>14003</v>
      </c>
      <c r="C983" s="209" t="s">
        <v>428</v>
      </c>
      <c r="D983" s="210">
        <v>2</v>
      </c>
    </row>
    <row r="984" spans="1:4" x14ac:dyDescent="0.2">
      <c r="A984" s="207">
        <v>859</v>
      </c>
      <c r="B984" s="208">
        <v>14004</v>
      </c>
      <c r="C984" s="209" t="s">
        <v>428</v>
      </c>
      <c r="D984" s="210">
        <v>1</v>
      </c>
    </row>
    <row r="985" spans="1:4" x14ac:dyDescent="0.2">
      <c r="A985" s="207">
        <v>860</v>
      </c>
      <c r="B985" s="208">
        <v>14026</v>
      </c>
      <c r="C985" s="209" t="s">
        <v>428</v>
      </c>
      <c r="D985" s="210">
        <v>2</v>
      </c>
    </row>
    <row r="986" spans="1:4" x14ac:dyDescent="0.2">
      <c r="A986" s="207">
        <v>860</v>
      </c>
      <c r="B986" s="208">
        <v>14027</v>
      </c>
      <c r="C986" s="209" t="s">
        <v>428</v>
      </c>
      <c r="D986" s="210">
        <v>1</v>
      </c>
    </row>
    <row r="987" spans="1:4" x14ac:dyDescent="0.2">
      <c r="A987" s="207">
        <v>861</v>
      </c>
      <c r="B987" s="208">
        <v>14051</v>
      </c>
      <c r="C987" s="209" t="s">
        <v>428</v>
      </c>
      <c r="D987" s="210">
        <v>2</v>
      </c>
    </row>
    <row r="988" spans="1:4" x14ac:dyDescent="0.2">
      <c r="A988" s="207">
        <v>861</v>
      </c>
      <c r="B988" s="208">
        <v>14052</v>
      </c>
      <c r="C988" s="209" t="s">
        <v>428</v>
      </c>
      <c r="D988" s="210">
        <v>1</v>
      </c>
    </row>
    <row r="989" spans="1:4" x14ac:dyDescent="0.2">
      <c r="A989" s="207">
        <v>862</v>
      </c>
      <c r="B989" s="208">
        <v>14107</v>
      </c>
      <c r="C989" s="209" t="s">
        <v>428</v>
      </c>
      <c r="D989" s="210">
        <v>2</v>
      </c>
    </row>
    <row r="990" spans="1:4" x14ac:dyDescent="0.2">
      <c r="A990" s="207">
        <v>862</v>
      </c>
      <c r="B990" s="208">
        <v>14108</v>
      </c>
      <c r="C990" s="209" t="s">
        <v>428</v>
      </c>
      <c r="D990" s="210">
        <v>1</v>
      </c>
    </row>
    <row r="991" spans="1:4" x14ac:dyDescent="0.2">
      <c r="A991" s="207">
        <v>863</v>
      </c>
      <c r="B991" s="208">
        <v>14054</v>
      </c>
      <c r="C991" s="209" t="s">
        <v>428</v>
      </c>
      <c r="D991" s="210">
        <v>2</v>
      </c>
    </row>
    <row r="992" spans="1:4" x14ac:dyDescent="0.2">
      <c r="A992" s="207">
        <v>863</v>
      </c>
      <c r="B992" s="208">
        <v>14055</v>
      </c>
      <c r="C992" s="209" t="s">
        <v>428</v>
      </c>
      <c r="D992" s="210">
        <v>1</v>
      </c>
    </row>
    <row r="993" spans="1:4" x14ac:dyDescent="0.2">
      <c r="A993" s="207">
        <v>864</v>
      </c>
      <c r="B993" s="208">
        <v>14121</v>
      </c>
      <c r="C993" s="209" t="s">
        <v>428</v>
      </c>
      <c r="D993" s="210">
        <v>2</v>
      </c>
    </row>
    <row r="994" spans="1:4" x14ac:dyDescent="0.2">
      <c r="A994" s="207">
        <v>864</v>
      </c>
      <c r="B994" s="208">
        <v>14122</v>
      </c>
      <c r="C994" s="209" t="s">
        <v>428</v>
      </c>
      <c r="D994" s="210">
        <v>1</v>
      </c>
    </row>
    <row r="995" spans="1:4" x14ac:dyDescent="0.2">
      <c r="A995" s="207">
        <v>865</v>
      </c>
      <c r="B995" s="208">
        <v>14057</v>
      </c>
      <c r="C995" s="209" t="s">
        <v>428</v>
      </c>
      <c r="D995" s="210">
        <v>2</v>
      </c>
    </row>
    <row r="996" spans="1:4" x14ac:dyDescent="0.2">
      <c r="A996" s="207">
        <v>865</v>
      </c>
      <c r="B996" s="208">
        <v>14058</v>
      </c>
      <c r="C996" s="209" t="s">
        <v>428</v>
      </c>
      <c r="D996" s="210">
        <v>1</v>
      </c>
    </row>
    <row r="997" spans="1:4" x14ac:dyDescent="0.2">
      <c r="A997" s="207">
        <v>866</v>
      </c>
      <c r="B997" s="208">
        <v>14059</v>
      </c>
      <c r="C997" s="209" t="s">
        <v>429</v>
      </c>
      <c r="D997" s="210" t="s">
        <v>241</v>
      </c>
    </row>
    <row r="998" spans="1:4" x14ac:dyDescent="0.2">
      <c r="A998" s="207">
        <v>867</v>
      </c>
      <c r="B998" s="208">
        <v>14060</v>
      </c>
      <c r="C998" s="209" t="s">
        <v>428</v>
      </c>
      <c r="D998" s="210">
        <v>2</v>
      </c>
    </row>
    <row r="999" spans="1:4" x14ac:dyDescent="0.2">
      <c r="A999" s="207">
        <v>867</v>
      </c>
      <c r="B999" s="208">
        <v>14061</v>
      </c>
      <c r="C999" s="209" t="s">
        <v>428</v>
      </c>
      <c r="D999" s="210">
        <v>1</v>
      </c>
    </row>
    <row r="1000" spans="1:4" x14ac:dyDescent="0.2">
      <c r="A1000" s="207">
        <v>868</v>
      </c>
      <c r="B1000" s="208">
        <v>14062</v>
      </c>
      <c r="C1000" s="209" t="s">
        <v>429</v>
      </c>
      <c r="D1000" s="210" t="s">
        <v>241</v>
      </c>
    </row>
    <row r="1001" spans="1:4" x14ac:dyDescent="0.2">
      <c r="A1001" s="207">
        <v>869</v>
      </c>
      <c r="B1001" s="208">
        <v>14063</v>
      </c>
      <c r="C1001" s="209" t="s">
        <v>428</v>
      </c>
      <c r="D1001" s="210">
        <v>2</v>
      </c>
    </row>
    <row r="1002" spans="1:4" x14ac:dyDescent="0.2">
      <c r="A1002" s="207">
        <v>869</v>
      </c>
      <c r="B1002" s="208">
        <v>14064</v>
      </c>
      <c r="C1002" s="209" t="s">
        <v>428</v>
      </c>
      <c r="D1002" s="210">
        <v>1</v>
      </c>
    </row>
    <row r="1003" spans="1:4" x14ac:dyDescent="0.2">
      <c r="A1003" s="207">
        <v>870</v>
      </c>
      <c r="B1003" s="208">
        <v>14065</v>
      </c>
      <c r="C1003" s="209" t="s">
        <v>429</v>
      </c>
      <c r="D1003" s="210" t="s">
        <v>241</v>
      </c>
    </row>
    <row r="1004" spans="1:4" x14ac:dyDescent="0.2">
      <c r="A1004" s="207">
        <v>871</v>
      </c>
      <c r="B1004" s="208">
        <v>14066</v>
      </c>
      <c r="C1004" s="209" t="s">
        <v>428</v>
      </c>
      <c r="D1004" s="210">
        <v>2</v>
      </c>
    </row>
    <row r="1005" spans="1:4" x14ac:dyDescent="0.2">
      <c r="A1005" s="207">
        <v>871</v>
      </c>
      <c r="B1005" s="208">
        <v>14067</v>
      </c>
      <c r="C1005" s="209" t="s">
        <v>428</v>
      </c>
      <c r="D1005" s="210">
        <v>1</v>
      </c>
    </row>
    <row r="1006" spans="1:4" x14ac:dyDescent="0.2">
      <c r="A1006" s="207">
        <v>872</v>
      </c>
      <c r="B1006" s="208">
        <v>14068</v>
      </c>
      <c r="C1006" s="209" t="s">
        <v>429</v>
      </c>
      <c r="D1006" s="210" t="s">
        <v>241</v>
      </c>
    </row>
    <row r="1007" spans="1:4" x14ac:dyDescent="0.2">
      <c r="A1007" s="207">
        <v>873</v>
      </c>
      <c r="B1007" s="208">
        <v>14078</v>
      </c>
      <c r="C1007" s="209" t="s">
        <v>428</v>
      </c>
      <c r="D1007" s="210">
        <v>2</v>
      </c>
    </row>
    <row r="1008" spans="1:4" x14ac:dyDescent="0.2">
      <c r="A1008" s="207">
        <v>873</v>
      </c>
      <c r="B1008" s="208">
        <v>14079</v>
      </c>
      <c r="C1008" s="209" t="s">
        <v>428</v>
      </c>
      <c r="D1008" s="210">
        <v>1</v>
      </c>
    </row>
    <row r="1009" spans="1:4" x14ac:dyDescent="0.2">
      <c r="A1009" s="207">
        <v>874</v>
      </c>
      <c r="B1009" s="208">
        <v>14080</v>
      </c>
      <c r="C1009" s="209" t="s">
        <v>429</v>
      </c>
      <c r="D1009" s="210" t="s">
        <v>241</v>
      </c>
    </row>
    <row r="1010" spans="1:4" x14ac:dyDescent="0.2">
      <c r="A1010" s="207">
        <v>875</v>
      </c>
      <c r="B1010" s="208">
        <v>14100</v>
      </c>
      <c r="C1010" s="209" t="s">
        <v>428</v>
      </c>
      <c r="D1010" s="210">
        <v>2</v>
      </c>
    </row>
    <row r="1011" spans="1:4" x14ac:dyDescent="0.2">
      <c r="A1011" s="207">
        <v>875</v>
      </c>
      <c r="B1011" s="208">
        <v>14101</v>
      </c>
      <c r="C1011" s="209" t="s">
        <v>428</v>
      </c>
      <c r="D1011" s="210">
        <v>1</v>
      </c>
    </row>
    <row r="1012" spans="1:4" x14ac:dyDescent="0.2">
      <c r="A1012" s="207">
        <v>876</v>
      </c>
      <c r="B1012" s="208">
        <v>14102</v>
      </c>
      <c r="C1012" s="209" t="s">
        <v>429</v>
      </c>
      <c r="D1012" s="210" t="s">
        <v>241</v>
      </c>
    </row>
    <row r="1013" spans="1:4" x14ac:dyDescent="0.2">
      <c r="A1013" s="207">
        <v>877</v>
      </c>
      <c r="B1013" s="208">
        <v>14123</v>
      </c>
      <c r="C1013" s="209" t="s">
        <v>428</v>
      </c>
      <c r="D1013" s="210">
        <v>2</v>
      </c>
    </row>
    <row r="1014" spans="1:4" x14ac:dyDescent="0.2">
      <c r="A1014" s="207">
        <v>877</v>
      </c>
      <c r="B1014" s="208">
        <v>14124</v>
      </c>
      <c r="C1014" s="209" t="s">
        <v>428</v>
      </c>
      <c r="D1014" s="210">
        <v>1</v>
      </c>
    </row>
    <row r="1015" spans="1:4" x14ac:dyDescent="0.2">
      <c r="A1015" s="207">
        <v>878</v>
      </c>
      <c r="B1015" s="208">
        <v>14125</v>
      </c>
      <c r="C1015" s="209" t="s">
        <v>429</v>
      </c>
      <c r="D1015" s="210" t="s">
        <v>241</v>
      </c>
    </row>
    <row r="1016" spans="1:4" x14ac:dyDescent="0.2">
      <c r="A1016" s="207">
        <v>879</v>
      </c>
      <c r="B1016" s="208">
        <v>14126</v>
      </c>
      <c r="C1016" s="209" t="s">
        <v>428</v>
      </c>
      <c r="D1016" s="210">
        <v>2</v>
      </c>
    </row>
    <row r="1017" spans="1:4" x14ac:dyDescent="0.2">
      <c r="A1017" s="207">
        <v>879</v>
      </c>
      <c r="B1017" s="208">
        <v>14127</v>
      </c>
      <c r="C1017" s="209" t="s">
        <v>428</v>
      </c>
      <c r="D1017" s="210">
        <v>1</v>
      </c>
    </row>
    <row r="1018" spans="1:4" x14ac:dyDescent="0.2">
      <c r="A1018" s="207">
        <v>880</v>
      </c>
      <c r="B1018" s="208">
        <v>14128</v>
      </c>
      <c r="C1018" s="209" t="s">
        <v>429</v>
      </c>
      <c r="D1018" s="210" t="s">
        <v>241</v>
      </c>
    </row>
    <row r="1019" spans="1:4" x14ac:dyDescent="0.2">
      <c r="A1019" s="207">
        <v>881</v>
      </c>
      <c r="B1019" s="208">
        <v>14129</v>
      </c>
      <c r="C1019" s="209" t="s">
        <v>428</v>
      </c>
      <c r="D1019" s="210">
        <v>2</v>
      </c>
    </row>
    <row r="1020" spans="1:4" x14ac:dyDescent="0.2">
      <c r="A1020" s="207">
        <v>881</v>
      </c>
      <c r="B1020" s="208">
        <v>14130</v>
      </c>
      <c r="C1020" s="209" t="s">
        <v>428</v>
      </c>
      <c r="D1020" s="210">
        <v>1</v>
      </c>
    </row>
    <row r="1021" spans="1:4" x14ac:dyDescent="0.2">
      <c r="A1021" s="207">
        <v>882</v>
      </c>
      <c r="B1021" s="208">
        <v>14131</v>
      </c>
      <c r="C1021" s="209" t="s">
        <v>429</v>
      </c>
      <c r="D1021" s="210" t="s">
        <v>241</v>
      </c>
    </row>
    <row r="1022" spans="1:4" x14ac:dyDescent="0.2">
      <c r="A1022" s="207">
        <v>883</v>
      </c>
      <c r="B1022" s="208">
        <v>14132</v>
      </c>
      <c r="C1022" s="209" t="s">
        <v>428</v>
      </c>
      <c r="D1022" s="210">
        <v>2</v>
      </c>
    </row>
    <row r="1023" spans="1:4" x14ac:dyDescent="0.2">
      <c r="A1023" s="207">
        <v>883</v>
      </c>
      <c r="B1023" s="208">
        <v>14133</v>
      </c>
      <c r="C1023" s="209" t="s">
        <v>428</v>
      </c>
      <c r="D1023" s="210">
        <v>1</v>
      </c>
    </row>
    <row r="1024" spans="1:4" x14ac:dyDescent="0.2">
      <c r="A1024" s="207">
        <v>884</v>
      </c>
      <c r="B1024" s="208">
        <v>14134</v>
      </c>
      <c r="C1024" s="209" t="s">
        <v>429</v>
      </c>
      <c r="D1024" s="210" t="s">
        <v>241</v>
      </c>
    </row>
    <row r="1025" spans="1:4" x14ac:dyDescent="0.2">
      <c r="A1025" s="207">
        <v>885</v>
      </c>
      <c r="B1025" s="208">
        <v>14135</v>
      </c>
      <c r="C1025" s="209" t="s">
        <v>428</v>
      </c>
      <c r="D1025" s="210">
        <v>2</v>
      </c>
    </row>
    <row r="1026" spans="1:4" x14ac:dyDescent="0.2">
      <c r="A1026" s="207">
        <v>885</v>
      </c>
      <c r="B1026" s="208">
        <v>14136</v>
      </c>
      <c r="C1026" s="209" t="s">
        <v>428</v>
      </c>
      <c r="D1026" s="210">
        <v>1</v>
      </c>
    </row>
    <row r="1027" spans="1:4" x14ac:dyDescent="0.2">
      <c r="A1027" s="207">
        <v>886</v>
      </c>
      <c r="B1027" s="208">
        <v>14137</v>
      </c>
      <c r="C1027" s="209" t="s">
        <v>429</v>
      </c>
      <c r="D1027" s="210" t="s">
        <v>241</v>
      </c>
    </row>
    <row r="1028" spans="1:4" x14ac:dyDescent="0.2">
      <c r="A1028" s="207">
        <v>887</v>
      </c>
      <c r="B1028" s="208">
        <v>14144</v>
      </c>
      <c r="C1028" s="209" t="s">
        <v>428</v>
      </c>
      <c r="D1028" s="210">
        <v>2</v>
      </c>
    </row>
    <row r="1029" spans="1:4" x14ac:dyDescent="0.2">
      <c r="A1029" s="207">
        <v>887</v>
      </c>
      <c r="B1029" s="208">
        <v>14145</v>
      </c>
      <c r="C1029" s="209" t="s">
        <v>428</v>
      </c>
      <c r="D1029" s="210">
        <v>1</v>
      </c>
    </row>
    <row r="1030" spans="1:4" x14ac:dyDescent="0.2">
      <c r="A1030" s="207">
        <v>888</v>
      </c>
      <c r="B1030" s="208">
        <v>14146</v>
      </c>
      <c r="C1030" s="209" t="s">
        <v>429</v>
      </c>
      <c r="D1030" s="210" t="s">
        <v>241</v>
      </c>
    </row>
    <row r="1031" spans="1:4" x14ac:dyDescent="0.2">
      <c r="A1031" s="207">
        <v>889</v>
      </c>
      <c r="B1031" s="208">
        <v>278</v>
      </c>
      <c r="C1031" s="209" t="s">
        <v>428</v>
      </c>
      <c r="D1031" s="210">
        <v>2</v>
      </c>
    </row>
    <row r="1032" spans="1:4" x14ac:dyDescent="0.2">
      <c r="A1032" s="207">
        <v>889</v>
      </c>
      <c r="B1032" s="208">
        <v>289</v>
      </c>
      <c r="C1032" s="209" t="s">
        <v>428</v>
      </c>
      <c r="D1032" s="210">
        <v>1</v>
      </c>
    </row>
    <row r="1033" spans="1:4" x14ac:dyDescent="0.2">
      <c r="A1033" s="207">
        <v>890</v>
      </c>
      <c r="B1033" s="208">
        <v>14028</v>
      </c>
      <c r="C1033" s="209" t="s">
        <v>429</v>
      </c>
      <c r="D1033" s="210" t="s">
        <v>241</v>
      </c>
    </row>
    <row r="1034" spans="1:4" x14ac:dyDescent="0.2">
      <c r="A1034" s="207">
        <v>891</v>
      </c>
      <c r="B1034" s="208">
        <v>14099</v>
      </c>
      <c r="C1034" s="209" t="s">
        <v>429</v>
      </c>
      <c r="D1034" s="210" t="s">
        <v>241</v>
      </c>
    </row>
    <row r="1035" spans="1:4" x14ac:dyDescent="0.2">
      <c r="A1035" s="207">
        <v>892</v>
      </c>
      <c r="B1035" s="208">
        <v>14119</v>
      </c>
      <c r="C1035" s="209" t="s">
        <v>429</v>
      </c>
      <c r="D1035" s="210" t="s">
        <v>241</v>
      </c>
    </row>
    <row r="1036" spans="1:4" x14ac:dyDescent="0.2">
      <c r="A1036" s="207">
        <v>893</v>
      </c>
      <c r="B1036" s="208">
        <v>14120</v>
      </c>
      <c r="C1036" s="209" t="s">
        <v>429</v>
      </c>
      <c r="D1036" s="210" t="s">
        <v>241</v>
      </c>
    </row>
    <row r="1037" spans="1:4" x14ac:dyDescent="0.2">
      <c r="A1037" s="207">
        <v>894</v>
      </c>
      <c r="B1037" s="208">
        <v>300</v>
      </c>
      <c r="C1037" s="209" t="s">
        <v>386</v>
      </c>
      <c r="D1037" s="210" t="s">
        <v>241</v>
      </c>
    </row>
    <row r="1038" spans="1:4" x14ac:dyDescent="0.2">
      <c r="A1038" s="207">
        <v>895</v>
      </c>
      <c r="B1038" s="208">
        <v>311</v>
      </c>
      <c r="C1038" s="209" t="s">
        <v>386</v>
      </c>
      <c r="D1038" s="210" t="s">
        <v>241</v>
      </c>
    </row>
    <row r="1039" spans="1:4" x14ac:dyDescent="0.2">
      <c r="A1039" s="207">
        <v>896</v>
      </c>
      <c r="B1039" s="208">
        <v>312</v>
      </c>
      <c r="C1039" s="209" t="s">
        <v>386</v>
      </c>
      <c r="D1039" s="210" t="s">
        <v>241</v>
      </c>
    </row>
    <row r="1040" spans="1:4" x14ac:dyDescent="0.2">
      <c r="A1040" s="207">
        <v>897</v>
      </c>
      <c r="B1040" s="208">
        <v>14097</v>
      </c>
      <c r="C1040" s="209" t="s">
        <v>429</v>
      </c>
      <c r="D1040" s="210" t="s">
        <v>241</v>
      </c>
    </row>
    <row r="1041" spans="1:4" x14ac:dyDescent="0.2">
      <c r="A1041" s="207">
        <v>898</v>
      </c>
      <c r="B1041" s="208">
        <v>14098</v>
      </c>
      <c r="C1041" s="209" t="s">
        <v>429</v>
      </c>
      <c r="D1041" s="210" t="s">
        <v>241</v>
      </c>
    </row>
    <row r="1042" spans="1:4" x14ac:dyDescent="0.2">
      <c r="A1042" s="207">
        <v>899</v>
      </c>
      <c r="B1042" s="208">
        <v>281</v>
      </c>
      <c r="C1042" s="209" t="s">
        <v>430</v>
      </c>
      <c r="D1042" s="210" t="s">
        <v>241</v>
      </c>
    </row>
    <row r="1043" spans="1:4" x14ac:dyDescent="0.2">
      <c r="A1043" s="207">
        <v>900</v>
      </c>
      <c r="B1043" s="208">
        <v>282</v>
      </c>
      <c r="C1043" s="209" t="s">
        <v>430</v>
      </c>
      <c r="D1043" s="210" t="s">
        <v>241</v>
      </c>
    </row>
    <row r="1044" spans="1:4" x14ac:dyDescent="0.2">
      <c r="A1044" s="207">
        <v>901</v>
      </c>
      <c r="B1044" s="208">
        <v>283</v>
      </c>
      <c r="C1044" s="209" t="s">
        <v>430</v>
      </c>
      <c r="D1044" s="210" t="s">
        <v>241</v>
      </c>
    </row>
    <row r="1045" spans="1:4" x14ac:dyDescent="0.2">
      <c r="A1045" s="207">
        <v>902</v>
      </c>
      <c r="B1045" s="208">
        <v>284</v>
      </c>
      <c r="C1045" s="209" t="s">
        <v>430</v>
      </c>
      <c r="D1045" s="210" t="s">
        <v>241</v>
      </c>
    </row>
    <row r="1046" spans="1:4" x14ac:dyDescent="0.2">
      <c r="A1046" s="207">
        <v>903</v>
      </c>
      <c r="B1046" s="208">
        <v>285</v>
      </c>
      <c r="C1046" s="209" t="s">
        <v>430</v>
      </c>
      <c r="D1046" s="210" t="s">
        <v>241</v>
      </c>
    </row>
    <row r="1047" spans="1:4" x14ac:dyDescent="0.2">
      <c r="A1047" s="207">
        <v>904</v>
      </c>
      <c r="B1047" s="208">
        <v>286</v>
      </c>
      <c r="C1047" s="209" t="s">
        <v>431</v>
      </c>
      <c r="D1047" s="210" t="s">
        <v>241</v>
      </c>
    </row>
    <row r="1048" spans="1:4" x14ac:dyDescent="0.2">
      <c r="A1048" s="207">
        <v>905</v>
      </c>
      <c r="B1048" s="208">
        <v>287</v>
      </c>
      <c r="C1048" s="209" t="s">
        <v>431</v>
      </c>
      <c r="D1048" s="210" t="s">
        <v>241</v>
      </c>
    </row>
    <row r="1049" spans="1:4" x14ac:dyDescent="0.2">
      <c r="A1049" s="207">
        <v>906</v>
      </c>
      <c r="B1049" s="208">
        <v>288</v>
      </c>
      <c r="C1049" s="209" t="s">
        <v>431</v>
      </c>
      <c r="D1049" s="210" t="s">
        <v>241</v>
      </c>
    </row>
    <row r="1050" spans="1:4" x14ac:dyDescent="0.2">
      <c r="A1050" s="207">
        <v>907</v>
      </c>
      <c r="B1050" s="208">
        <v>292</v>
      </c>
      <c r="C1050" s="209" t="s">
        <v>432</v>
      </c>
      <c r="D1050" s="210" t="s">
        <v>241</v>
      </c>
    </row>
    <row r="1051" spans="1:4" x14ac:dyDescent="0.2">
      <c r="A1051" s="207">
        <v>908</v>
      </c>
      <c r="B1051" s="208">
        <v>293</v>
      </c>
      <c r="C1051" s="209" t="s">
        <v>432</v>
      </c>
      <c r="D1051" s="210" t="s">
        <v>241</v>
      </c>
    </row>
    <row r="1052" spans="1:4" x14ac:dyDescent="0.2">
      <c r="A1052" s="207">
        <v>909</v>
      </c>
      <c r="B1052" s="208">
        <v>294</v>
      </c>
      <c r="C1052" s="209" t="s">
        <v>432</v>
      </c>
      <c r="D1052" s="210" t="s">
        <v>241</v>
      </c>
    </row>
    <row r="1053" spans="1:4" x14ac:dyDescent="0.2">
      <c r="A1053" s="207">
        <v>910</v>
      </c>
      <c r="B1053" s="208">
        <v>295</v>
      </c>
      <c r="C1053" s="209" t="s">
        <v>432</v>
      </c>
      <c r="D1053" s="210" t="s">
        <v>241</v>
      </c>
    </row>
    <row r="1054" spans="1:4" x14ac:dyDescent="0.2">
      <c r="A1054" s="207">
        <v>911</v>
      </c>
      <c r="B1054" s="208">
        <v>296</v>
      </c>
      <c r="C1054" s="209" t="s">
        <v>432</v>
      </c>
      <c r="D1054" s="210" t="s">
        <v>241</v>
      </c>
    </row>
    <row r="1055" spans="1:4" x14ac:dyDescent="0.2">
      <c r="A1055" s="207">
        <v>912</v>
      </c>
      <c r="B1055" s="208">
        <v>297</v>
      </c>
      <c r="C1055" s="209" t="s">
        <v>432</v>
      </c>
      <c r="D1055" s="210" t="s">
        <v>241</v>
      </c>
    </row>
    <row r="1056" spans="1:4" x14ac:dyDescent="0.2">
      <c r="A1056" s="207">
        <v>913</v>
      </c>
      <c r="B1056" s="208">
        <v>298</v>
      </c>
      <c r="C1056" s="209" t="s">
        <v>432</v>
      </c>
      <c r="D1056" s="210" t="s">
        <v>241</v>
      </c>
    </row>
    <row r="1057" spans="1:4" x14ac:dyDescent="0.2">
      <c r="A1057" s="207">
        <v>914</v>
      </c>
      <c r="B1057" s="208">
        <v>299</v>
      </c>
      <c r="C1057" s="209" t="s">
        <v>433</v>
      </c>
      <c r="D1057" s="210">
        <v>1</v>
      </c>
    </row>
    <row r="1058" spans="1:4" x14ac:dyDescent="0.2">
      <c r="A1058" s="207">
        <v>915</v>
      </c>
      <c r="B1058" s="208">
        <v>313</v>
      </c>
      <c r="C1058" s="209" t="s">
        <v>386</v>
      </c>
      <c r="D1058" s="210">
        <v>2</v>
      </c>
    </row>
    <row r="1059" spans="1:4" x14ac:dyDescent="0.2">
      <c r="A1059" s="207">
        <v>915</v>
      </c>
      <c r="B1059" s="208">
        <v>314</v>
      </c>
      <c r="C1059" s="209" t="s">
        <v>386</v>
      </c>
      <c r="D1059" s="210">
        <v>1</v>
      </c>
    </row>
    <row r="1060" spans="1:4" x14ac:dyDescent="0.2">
      <c r="A1060" s="207">
        <v>916</v>
      </c>
      <c r="B1060" s="208">
        <v>315</v>
      </c>
      <c r="C1060" s="209" t="s">
        <v>386</v>
      </c>
      <c r="D1060" s="210">
        <v>2</v>
      </c>
    </row>
    <row r="1061" spans="1:4" x14ac:dyDescent="0.2">
      <c r="A1061" s="207">
        <v>916</v>
      </c>
      <c r="B1061" s="208">
        <v>316</v>
      </c>
      <c r="C1061" s="209" t="s">
        <v>386</v>
      </c>
      <c r="D1061" s="210">
        <v>1</v>
      </c>
    </row>
    <row r="1062" spans="1:4" x14ac:dyDescent="0.2">
      <c r="A1062" s="207">
        <v>917</v>
      </c>
      <c r="B1062" s="208">
        <v>279</v>
      </c>
      <c r="C1062" s="209" t="s">
        <v>386</v>
      </c>
      <c r="D1062" s="210">
        <v>2</v>
      </c>
    </row>
    <row r="1063" spans="1:4" x14ac:dyDescent="0.2">
      <c r="A1063" s="207">
        <v>917</v>
      </c>
      <c r="B1063" s="208">
        <v>280</v>
      </c>
      <c r="C1063" s="209" t="s">
        <v>386</v>
      </c>
      <c r="D1063" s="210">
        <v>1</v>
      </c>
    </row>
    <row r="1064" spans="1:4" x14ac:dyDescent="0.2">
      <c r="A1064" s="207">
        <v>918</v>
      </c>
      <c r="B1064" s="208">
        <v>290</v>
      </c>
      <c r="C1064" s="209" t="s">
        <v>321</v>
      </c>
      <c r="D1064" s="210">
        <v>1</v>
      </c>
    </row>
    <row r="1065" spans="1:4" x14ac:dyDescent="0.2">
      <c r="A1065" s="207">
        <v>918</v>
      </c>
      <c r="B1065" s="208">
        <v>291</v>
      </c>
      <c r="C1065" s="209" t="s">
        <v>321</v>
      </c>
      <c r="D1065" s="210">
        <v>1</v>
      </c>
    </row>
    <row r="1066" spans="1:4" x14ac:dyDescent="0.2">
      <c r="A1066" s="207">
        <v>919</v>
      </c>
      <c r="B1066" s="208">
        <v>57</v>
      </c>
      <c r="C1066" s="209" t="s">
        <v>434</v>
      </c>
      <c r="D1066" s="210">
        <v>1</v>
      </c>
    </row>
    <row r="1067" spans="1:4" x14ac:dyDescent="0.2">
      <c r="A1067" s="207">
        <v>919</v>
      </c>
      <c r="B1067" s="208">
        <v>278</v>
      </c>
      <c r="C1067" s="209" t="s">
        <v>434</v>
      </c>
      <c r="D1067" s="210">
        <v>2</v>
      </c>
    </row>
    <row r="1068" spans="1:4" x14ac:dyDescent="0.2">
      <c r="A1068" s="207">
        <v>920</v>
      </c>
      <c r="B1068" s="208">
        <v>57</v>
      </c>
      <c r="C1068" s="209" t="s">
        <v>434</v>
      </c>
      <c r="D1068" s="210">
        <v>1</v>
      </c>
    </row>
    <row r="1069" spans="1:4" x14ac:dyDescent="0.2">
      <c r="A1069" s="207">
        <v>920</v>
      </c>
      <c r="B1069" s="208">
        <v>278</v>
      </c>
      <c r="C1069" s="209" t="s">
        <v>434</v>
      </c>
      <c r="D1069" s="210">
        <v>2</v>
      </c>
    </row>
    <row r="1070" spans="1:4" x14ac:dyDescent="0.2">
      <c r="A1070" s="207">
        <v>922</v>
      </c>
      <c r="B1070" s="208">
        <v>301</v>
      </c>
      <c r="C1070" s="209" t="s">
        <v>344</v>
      </c>
      <c r="D1070" s="210">
        <v>1</v>
      </c>
    </row>
    <row r="1071" spans="1:4" x14ac:dyDescent="0.2">
      <c r="A1071" s="207">
        <v>923</v>
      </c>
      <c r="B1071" s="208">
        <v>302</v>
      </c>
      <c r="C1071" s="209" t="s">
        <v>344</v>
      </c>
      <c r="D1071" s="210">
        <v>1</v>
      </c>
    </row>
    <row r="1072" spans="1:4" x14ac:dyDescent="0.2">
      <c r="A1072" s="207">
        <v>924</v>
      </c>
      <c r="B1072" s="208">
        <v>303</v>
      </c>
      <c r="C1072" s="209" t="s">
        <v>344</v>
      </c>
      <c r="D1072" s="210">
        <v>1</v>
      </c>
    </row>
    <row r="1073" spans="1:4" x14ac:dyDescent="0.2">
      <c r="A1073" s="207">
        <v>925</v>
      </c>
      <c r="B1073" s="208">
        <v>259</v>
      </c>
      <c r="C1073" s="209" t="s">
        <v>435</v>
      </c>
      <c r="D1073" s="210" t="s">
        <v>374</v>
      </c>
    </row>
    <row r="1074" spans="1:4" x14ac:dyDescent="0.2">
      <c r="A1074" s="207">
        <v>925</v>
      </c>
      <c r="B1074" s="208">
        <v>307</v>
      </c>
      <c r="C1074" s="209" t="s">
        <v>435</v>
      </c>
      <c r="D1074" s="210" t="s">
        <v>374</v>
      </c>
    </row>
    <row r="1075" spans="1:4" x14ac:dyDescent="0.2">
      <c r="A1075" s="207">
        <v>926</v>
      </c>
      <c r="B1075" s="208">
        <v>261</v>
      </c>
      <c r="C1075" s="209" t="s">
        <v>375</v>
      </c>
      <c r="D1075" s="210" t="s">
        <v>374</v>
      </c>
    </row>
    <row r="1076" spans="1:4" x14ac:dyDescent="0.2">
      <c r="A1076" s="207">
        <v>926</v>
      </c>
      <c r="B1076" s="208">
        <v>308</v>
      </c>
      <c r="C1076" s="209" t="s">
        <v>375</v>
      </c>
      <c r="D1076" s="210" t="s">
        <v>374</v>
      </c>
    </row>
    <row r="1077" spans="1:4" x14ac:dyDescent="0.2">
      <c r="A1077" s="207">
        <v>927</v>
      </c>
      <c r="B1077" s="208">
        <v>263</v>
      </c>
      <c r="C1077" s="209" t="s">
        <v>377</v>
      </c>
      <c r="D1077" s="210" t="s">
        <v>374</v>
      </c>
    </row>
    <row r="1078" spans="1:4" x14ac:dyDescent="0.2">
      <c r="A1078" s="207">
        <v>927</v>
      </c>
      <c r="B1078" s="208">
        <v>309</v>
      </c>
      <c r="C1078" s="209" t="s">
        <v>377</v>
      </c>
      <c r="D1078" s="210" t="s">
        <v>374</v>
      </c>
    </row>
    <row r="1079" spans="1:4" x14ac:dyDescent="0.2">
      <c r="A1079" s="207">
        <v>928</v>
      </c>
      <c r="B1079" s="208">
        <v>265</v>
      </c>
      <c r="C1079" s="209" t="s">
        <v>376</v>
      </c>
      <c r="D1079" s="210" t="s">
        <v>374</v>
      </c>
    </row>
    <row r="1080" spans="1:4" x14ac:dyDescent="0.2">
      <c r="A1080" s="207">
        <v>928</v>
      </c>
      <c r="B1080" s="208">
        <v>310</v>
      </c>
      <c r="C1080" s="209" t="s">
        <v>376</v>
      </c>
      <c r="D1080" s="210" t="s">
        <v>374</v>
      </c>
    </row>
    <row r="1081" spans="1:4" x14ac:dyDescent="0.2">
      <c r="A1081" s="207">
        <v>929</v>
      </c>
      <c r="B1081" s="208">
        <v>14041</v>
      </c>
      <c r="C1081" s="209" t="s">
        <v>430</v>
      </c>
      <c r="D1081" s="210" t="s">
        <v>241</v>
      </c>
    </row>
    <row r="1082" spans="1:4" x14ac:dyDescent="0.2">
      <c r="A1082" s="207">
        <v>930</v>
      </c>
      <c r="B1082" s="208">
        <v>14053</v>
      </c>
      <c r="C1082" s="209" t="s">
        <v>430</v>
      </c>
      <c r="D1082" s="210" t="s">
        <v>241</v>
      </c>
    </row>
    <row r="1083" spans="1:4" x14ac:dyDescent="0.2">
      <c r="A1083" s="207">
        <v>931</v>
      </c>
      <c r="B1083" s="208">
        <v>14056</v>
      </c>
      <c r="C1083" s="209" t="s">
        <v>430</v>
      </c>
      <c r="D1083" s="210" t="s">
        <v>241</v>
      </c>
    </row>
    <row r="1084" spans="1:4" x14ac:dyDescent="0.2">
      <c r="A1084" s="207">
        <v>932</v>
      </c>
      <c r="B1084" s="208">
        <v>191</v>
      </c>
      <c r="C1084" s="209" t="s">
        <v>436</v>
      </c>
      <c r="D1084" s="210">
        <v>2</v>
      </c>
    </row>
    <row r="1085" spans="1:4" x14ac:dyDescent="0.2">
      <c r="A1085" s="207">
        <v>932</v>
      </c>
      <c r="B1085" s="208">
        <v>353</v>
      </c>
      <c r="C1085" s="209" t="s">
        <v>436</v>
      </c>
      <c r="D1085" s="210">
        <v>1</v>
      </c>
    </row>
    <row r="1086" spans="1:4" x14ac:dyDescent="0.2">
      <c r="A1086" s="207">
        <v>932</v>
      </c>
      <c r="B1086" s="208">
        <v>354</v>
      </c>
      <c r="C1086" s="209" t="s">
        <v>436</v>
      </c>
      <c r="D1086" s="210">
        <v>1</v>
      </c>
    </row>
    <row r="1087" spans="1:4" x14ac:dyDescent="0.2">
      <c r="A1087" s="207">
        <v>932</v>
      </c>
      <c r="B1087" s="208">
        <v>355</v>
      </c>
      <c r="C1087" s="209" t="s">
        <v>436</v>
      </c>
      <c r="D1087" s="210">
        <v>1</v>
      </c>
    </row>
    <row r="1088" spans="1:4" x14ac:dyDescent="0.2">
      <c r="A1088" s="207">
        <v>933</v>
      </c>
      <c r="B1088" s="208">
        <v>14147</v>
      </c>
      <c r="C1088" s="209" t="s">
        <v>428</v>
      </c>
      <c r="D1088" s="210">
        <v>2</v>
      </c>
    </row>
    <row r="1089" spans="1:4" x14ac:dyDescent="0.2">
      <c r="A1089" s="207">
        <v>933</v>
      </c>
      <c r="B1089" s="208">
        <v>14148</v>
      </c>
      <c r="C1089" s="209" t="s">
        <v>428</v>
      </c>
      <c r="D1089" s="210">
        <v>1</v>
      </c>
    </row>
    <row r="1090" spans="1:4" x14ac:dyDescent="0.2">
      <c r="A1090" s="207">
        <v>934</v>
      </c>
      <c r="B1090" s="208">
        <v>14149</v>
      </c>
      <c r="C1090" s="209" t="s">
        <v>429</v>
      </c>
      <c r="D1090" s="210" t="s">
        <v>241</v>
      </c>
    </row>
    <row r="1091" spans="1:4" x14ac:dyDescent="0.2">
      <c r="A1091" s="207">
        <v>935</v>
      </c>
      <c r="B1091" s="208">
        <v>374</v>
      </c>
      <c r="C1091" s="209" t="s">
        <v>437</v>
      </c>
      <c r="D1091" s="210" t="s">
        <v>488</v>
      </c>
    </row>
    <row r="1092" spans="1:4" x14ac:dyDescent="0.2">
      <c r="A1092" s="207">
        <v>935</v>
      </c>
      <c r="B1092" s="208">
        <v>375</v>
      </c>
      <c r="C1092" s="209" t="s">
        <v>437</v>
      </c>
      <c r="D1092" s="210" t="s">
        <v>486</v>
      </c>
    </row>
    <row r="1093" spans="1:4" x14ac:dyDescent="0.2">
      <c r="A1093" s="207">
        <v>936</v>
      </c>
      <c r="B1093" s="208">
        <v>1422</v>
      </c>
      <c r="C1093" s="209" t="s">
        <v>437</v>
      </c>
      <c r="D1093" s="210">
        <v>1</v>
      </c>
    </row>
    <row r="1094" spans="1:4" x14ac:dyDescent="0.2">
      <c r="A1094" s="207">
        <v>936</v>
      </c>
      <c r="B1094" s="208">
        <v>1423</v>
      </c>
      <c r="C1094" s="209" t="s">
        <v>437</v>
      </c>
      <c r="D1094" s="210">
        <v>2</v>
      </c>
    </row>
    <row r="1095" spans="1:4" x14ac:dyDescent="0.2">
      <c r="A1095" s="207">
        <v>937</v>
      </c>
      <c r="B1095" s="208">
        <v>14150</v>
      </c>
      <c r="C1095" s="209" t="s">
        <v>437</v>
      </c>
      <c r="D1095" s="210">
        <v>2</v>
      </c>
    </row>
    <row r="1096" spans="1:4" x14ac:dyDescent="0.2">
      <c r="A1096" s="207">
        <v>937</v>
      </c>
      <c r="B1096" s="208">
        <v>14151</v>
      </c>
      <c r="C1096" s="209" t="s">
        <v>437</v>
      </c>
      <c r="D1096" s="210">
        <v>1</v>
      </c>
    </row>
    <row r="1097" spans="1:4" x14ac:dyDescent="0.2">
      <c r="A1097" s="207">
        <v>938</v>
      </c>
      <c r="B1097" s="208">
        <v>376</v>
      </c>
      <c r="C1097" s="209" t="s">
        <v>437</v>
      </c>
      <c r="D1097" s="210">
        <v>2</v>
      </c>
    </row>
    <row r="1098" spans="1:4" x14ac:dyDescent="0.2">
      <c r="A1098" s="207">
        <v>938</v>
      </c>
      <c r="B1098" s="208">
        <v>377</v>
      </c>
      <c r="C1098" s="209" t="s">
        <v>437</v>
      </c>
      <c r="D1098" s="210">
        <v>1</v>
      </c>
    </row>
    <row r="1099" spans="1:4" x14ac:dyDescent="0.2">
      <c r="A1099" s="207">
        <v>939</v>
      </c>
      <c r="B1099" s="208">
        <v>395</v>
      </c>
      <c r="C1099" s="209" t="s">
        <v>437</v>
      </c>
      <c r="D1099" s="210">
        <v>2</v>
      </c>
    </row>
    <row r="1100" spans="1:4" x14ac:dyDescent="0.2">
      <c r="A1100" s="207">
        <v>939</v>
      </c>
      <c r="B1100" s="208">
        <v>396</v>
      </c>
      <c r="C1100" s="209" t="s">
        <v>437</v>
      </c>
      <c r="D1100" s="210">
        <v>1</v>
      </c>
    </row>
    <row r="1101" spans="1:4" x14ac:dyDescent="0.2">
      <c r="A1101" s="207">
        <v>940</v>
      </c>
      <c r="B1101" s="208">
        <v>397</v>
      </c>
      <c r="C1101" s="209" t="s">
        <v>438</v>
      </c>
      <c r="D1101" s="210" t="s">
        <v>396</v>
      </c>
    </row>
    <row r="1102" spans="1:4" x14ac:dyDescent="0.2">
      <c r="A1102" s="207">
        <v>941</v>
      </c>
      <c r="B1102" s="208">
        <v>398</v>
      </c>
      <c r="C1102" s="209" t="s">
        <v>439</v>
      </c>
      <c r="D1102" s="210" t="s">
        <v>396</v>
      </c>
    </row>
    <row r="1103" spans="1:4" x14ac:dyDescent="0.2">
      <c r="A1103" s="207">
        <v>942</v>
      </c>
      <c r="B1103" s="208">
        <v>400</v>
      </c>
      <c r="C1103" s="209" t="s">
        <v>289</v>
      </c>
      <c r="D1103" s="210">
        <v>1</v>
      </c>
    </row>
    <row r="1104" spans="1:4" x14ac:dyDescent="0.2">
      <c r="A1104" s="207">
        <v>942</v>
      </c>
      <c r="B1104" s="208">
        <v>401</v>
      </c>
      <c r="C1104" s="209" t="s">
        <v>289</v>
      </c>
      <c r="D1104" s="210">
        <v>2</v>
      </c>
    </row>
    <row r="1105" spans="1:4" x14ac:dyDescent="0.2">
      <c r="A1105" s="207">
        <v>943</v>
      </c>
      <c r="B1105" s="208">
        <v>404</v>
      </c>
      <c r="C1105" s="209" t="s">
        <v>279</v>
      </c>
      <c r="D1105" s="210">
        <v>1</v>
      </c>
    </row>
    <row r="1106" spans="1:4" x14ac:dyDescent="0.2">
      <c r="A1106" s="207">
        <v>943</v>
      </c>
      <c r="B1106" s="208">
        <v>405</v>
      </c>
      <c r="C1106" s="209" t="s">
        <v>279</v>
      </c>
      <c r="D1106" s="210">
        <v>2</v>
      </c>
    </row>
    <row r="1107" spans="1:4" x14ac:dyDescent="0.2">
      <c r="A1107" s="207">
        <v>944</v>
      </c>
      <c r="B1107" s="208">
        <v>406</v>
      </c>
      <c r="C1107" s="209" t="s">
        <v>279</v>
      </c>
      <c r="D1107" s="210">
        <v>1</v>
      </c>
    </row>
    <row r="1108" spans="1:4" x14ac:dyDescent="0.2">
      <c r="A1108" s="207">
        <v>944</v>
      </c>
      <c r="B1108" s="208">
        <v>407</v>
      </c>
      <c r="C1108" s="209" t="s">
        <v>279</v>
      </c>
      <c r="D1108" s="210">
        <v>2</v>
      </c>
    </row>
    <row r="1109" spans="1:4" x14ac:dyDescent="0.2">
      <c r="A1109" s="207">
        <v>945</v>
      </c>
      <c r="B1109" s="208">
        <v>408</v>
      </c>
      <c r="C1109" s="209" t="s">
        <v>279</v>
      </c>
      <c r="D1109" s="210">
        <v>1</v>
      </c>
    </row>
    <row r="1110" spans="1:4" x14ac:dyDescent="0.2">
      <c r="A1110" s="207">
        <v>945</v>
      </c>
      <c r="B1110" s="208">
        <v>409</v>
      </c>
      <c r="C1110" s="209" t="s">
        <v>279</v>
      </c>
      <c r="D1110" s="210">
        <v>2</v>
      </c>
    </row>
    <row r="1111" spans="1:4" x14ac:dyDescent="0.2">
      <c r="A1111" s="207">
        <v>946</v>
      </c>
      <c r="B1111" s="208">
        <v>410</v>
      </c>
      <c r="C1111" s="209" t="s">
        <v>279</v>
      </c>
      <c r="D1111" s="210">
        <v>1</v>
      </c>
    </row>
    <row r="1112" spans="1:4" x14ac:dyDescent="0.2">
      <c r="A1112" s="207">
        <v>946</v>
      </c>
      <c r="B1112" s="208">
        <v>411</v>
      </c>
      <c r="C1112" s="209" t="s">
        <v>279</v>
      </c>
      <c r="D1112" s="210">
        <v>2</v>
      </c>
    </row>
    <row r="1113" spans="1:4" x14ac:dyDescent="0.2">
      <c r="A1113" s="207">
        <v>947</v>
      </c>
      <c r="B1113" s="208">
        <v>412</v>
      </c>
      <c r="C1113" s="209" t="s">
        <v>440</v>
      </c>
      <c r="D1113" s="210">
        <v>2</v>
      </c>
    </row>
    <row r="1114" spans="1:4" x14ac:dyDescent="0.2">
      <c r="A1114" s="207">
        <v>947</v>
      </c>
      <c r="B1114" s="208">
        <v>413</v>
      </c>
      <c r="C1114" s="209" t="s">
        <v>440</v>
      </c>
      <c r="D1114" s="210">
        <v>1</v>
      </c>
    </row>
    <row r="1115" spans="1:4" x14ac:dyDescent="0.2">
      <c r="A1115" s="207">
        <v>947</v>
      </c>
      <c r="B1115" s="208">
        <v>414</v>
      </c>
      <c r="C1115" s="209" t="s">
        <v>440</v>
      </c>
      <c r="D1115" s="210">
        <v>1</v>
      </c>
    </row>
    <row r="1116" spans="1:4" x14ac:dyDescent="0.2">
      <c r="A1116" s="207">
        <v>948</v>
      </c>
      <c r="B1116" s="208">
        <v>415</v>
      </c>
      <c r="C1116" s="209" t="s">
        <v>441</v>
      </c>
      <c r="D1116" s="210" t="s">
        <v>488</v>
      </c>
    </row>
    <row r="1117" spans="1:4" x14ac:dyDescent="0.2">
      <c r="A1117" s="207">
        <v>948</v>
      </c>
      <c r="B1117" s="208">
        <v>416</v>
      </c>
      <c r="C1117" s="209" t="s">
        <v>441</v>
      </c>
      <c r="D1117" s="210">
        <v>1</v>
      </c>
    </row>
    <row r="1118" spans="1:4" x14ac:dyDescent="0.2">
      <c r="A1118" s="207">
        <v>949</v>
      </c>
      <c r="B1118" s="208">
        <v>417</v>
      </c>
      <c r="C1118" s="209" t="s">
        <v>539</v>
      </c>
      <c r="D1118" s="210">
        <v>1</v>
      </c>
    </row>
    <row r="1119" spans="1:4" x14ac:dyDescent="0.2">
      <c r="A1119" s="207">
        <v>949</v>
      </c>
      <c r="B1119" s="208">
        <v>418</v>
      </c>
      <c r="C1119" s="209" t="s">
        <v>539</v>
      </c>
      <c r="D1119" s="210">
        <v>2</v>
      </c>
    </row>
    <row r="1120" spans="1:4" x14ac:dyDescent="0.2">
      <c r="A1120" s="207">
        <v>950</v>
      </c>
      <c r="B1120" s="208">
        <v>419</v>
      </c>
      <c r="C1120" s="209" t="s">
        <v>540</v>
      </c>
      <c r="D1120" s="210" t="s">
        <v>241</v>
      </c>
    </row>
    <row r="1121" spans="1:4" x14ac:dyDescent="0.2">
      <c r="A1121" s="207">
        <v>951</v>
      </c>
      <c r="B1121" s="208">
        <v>420</v>
      </c>
      <c r="C1121" s="209" t="s">
        <v>541</v>
      </c>
      <c r="D1121" s="210" t="s">
        <v>241</v>
      </c>
    </row>
    <row r="1122" spans="1:4" x14ac:dyDescent="0.2">
      <c r="A1122" s="207">
        <v>952</v>
      </c>
      <c r="B1122" s="208">
        <v>421</v>
      </c>
      <c r="C1122" s="209" t="s">
        <v>542</v>
      </c>
      <c r="D1122" s="210">
        <v>1</v>
      </c>
    </row>
    <row r="1123" spans="1:4" x14ac:dyDescent="0.2">
      <c r="A1123" s="207">
        <v>952</v>
      </c>
      <c r="B1123" s="208">
        <v>422</v>
      </c>
      <c r="C1123" s="209" t="s">
        <v>542</v>
      </c>
      <c r="D1123" s="210">
        <v>2</v>
      </c>
    </row>
    <row r="1124" spans="1:4" x14ac:dyDescent="0.2">
      <c r="A1124" s="207">
        <v>953</v>
      </c>
      <c r="B1124" s="208">
        <v>423</v>
      </c>
      <c r="C1124" s="209" t="s">
        <v>442</v>
      </c>
      <c r="D1124" s="210">
        <v>1</v>
      </c>
    </row>
    <row r="1125" spans="1:4" x14ac:dyDescent="0.2">
      <c r="A1125" s="207">
        <v>953</v>
      </c>
      <c r="B1125" s="208">
        <v>424</v>
      </c>
      <c r="C1125" s="209" t="s">
        <v>442</v>
      </c>
      <c r="D1125" s="210" t="s">
        <v>486</v>
      </c>
    </row>
    <row r="1126" spans="1:4" x14ac:dyDescent="0.2">
      <c r="A1126" s="207">
        <v>954</v>
      </c>
      <c r="B1126" s="208">
        <v>425</v>
      </c>
      <c r="C1126" s="209" t="s">
        <v>443</v>
      </c>
      <c r="D1126" s="210" t="s">
        <v>488</v>
      </c>
    </row>
    <row r="1127" spans="1:4" x14ac:dyDescent="0.2">
      <c r="A1127" s="207">
        <v>954</v>
      </c>
      <c r="B1127" s="208">
        <v>426</v>
      </c>
      <c r="C1127" s="209" t="s">
        <v>443</v>
      </c>
      <c r="D1127" s="210" t="s">
        <v>486</v>
      </c>
    </row>
    <row r="1128" spans="1:4" x14ac:dyDescent="0.2">
      <c r="A1128" s="207">
        <v>954</v>
      </c>
      <c r="B1128" s="208">
        <v>427</v>
      </c>
      <c r="C1128" s="209" t="s">
        <v>443</v>
      </c>
      <c r="D1128" s="210" t="s">
        <v>486</v>
      </c>
    </row>
    <row r="1129" spans="1:4" x14ac:dyDescent="0.2">
      <c r="A1129" s="207">
        <v>955</v>
      </c>
      <c r="B1129" s="208">
        <v>206</v>
      </c>
      <c r="C1129" s="209" t="s">
        <v>444</v>
      </c>
      <c r="D1129" s="210">
        <v>2</v>
      </c>
    </row>
    <row r="1130" spans="1:4" x14ac:dyDescent="0.2">
      <c r="A1130" s="207">
        <v>955</v>
      </c>
      <c r="B1130" s="208">
        <v>428</v>
      </c>
      <c r="C1130" s="209" t="s">
        <v>444</v>
      </c>
      <c r="D1130" s="210">
        <v>1</v>
      </c>
    </row>
    <row r="1131" spans="1:4" x14ac:dyDescent="0.2">
      <c r="A1131" s="207">
        <v>955</v>
      </c>
      <c r="B1131" s="208">
        <v>429</v>
      </c>
      <c r="C1131" s="209" t="s">
        <v>444</v>
      </c>
      <c r="D1131" s="210">
        <v>2</v>
      </c>
    </row>
    <row r="1132" spans="1:4" x14ac:dyDescent="0.2">
      <c r="A1132" s="207">
        <v>955</v>
      </c>
      <c r="B1132" s="208">
        <v>430</v>
      </c>
      <c r="C1132" s="209" t="s">
        <v>444</v>
      </c>
      <c r="D1132" s="210">
        <v>1</v>
      </c>
    </row>
    <row r="1133" spans="1:4" x14ac:dyDescent="0.2">
      <c r="A1133" s="207">
        <v>956</v>
      </c>
      <c r="B1133" s="208">
        <v>160</v>
      </c>
      <c r="C1133" s="209" t="s">
        <v>445</v>
      </c>
      <c r="D1133" s="210">
        <v>2</v>
      </c>
    </row>
    <row r="1134" spans="1:4" x14ac:dyDescent="0.2">
      <c r="A1134" s="207">
        <v>956</v>
      </c>
      <c r="B1134" s="208">
        <v>427</v>
      </c>
      <c r="C1134" s="209" t="s">
        <v>445</v>
      </c>
      <c r="D1134" s="210">
        <v>1</v>
      </c>
    </row>
    <row r="1135" spans="1:4" x14ac:dyDescent="0.2">
      <c r="A1135" s="207">
        <v>956</v>
      </c>
      <c r="B1135" s="208">
        <v>431</v>
      </c>
      <c r="C1135" s="209" t="s">
        <v>445</v>
      </c>
      <c r="D1135" s="210">
        <v>2</v>
      </c>
    </row>
    <row r="1136" spans="1:4" x14ac:dyDescent="0.2">
      <c r="A1136" s="207">
        <v>956</v>
      </c>
      <c r="B1136" s="208">
        <v>432</v>
      </c>
      <c r="C1136" s="209" t="s">
        <v>445</v>
      </c>
      <c r="D1136" s="210">
        <v>1</v>
      </c>
    </row>
    <row r="1137" spans="1:4" x14ac:dyDescent="0.2">
      <c r="A1137" s="207">
        <v>957</v>
      </c>
      <c r="B1137" s="208">
        <v>432</v>
      </c>
      <c r="C1137" s="209" t="s">
        <v>446</v>
      </c>
      <c r="D1137" s="210">
        <v>1</v>
      </c>
    </row>
    <row r="1138" spans="1:4" x14ac:dyDescent="0.2">
      <c r="A1138" s="207">
        <v>957</v>
      </c>
      <c r="B1138" s="208">
        <v>433</v>
      </c>
      <c r="C1138" s="209" t="s">
        <v>446</v>
      </c>
      <c r="D1138" s="210">
        <v>2</v>
      </c>
    </row>
    <row r="1139" spans="1:4" x14ac:dyDescent="0.2">
      <c r="A1139" s="207">
        <v>958</v>
      </c>
      <c r="B1139" s="208">
        <v>434</v>
      </c>
      <c r="C1139" s="209" t="s">
        <v>447</v>
      </c>
      <c r="D1139" s="210">
        <v>2</v>
      </c>
    </row>
    <row r="1140" spans="1:4" x14ac:dyDescent="0.2">
      <c r="A1140" s="207">
        <v>958</v>
      </c>
      <c r="B1140" s="208">
        <v>435</v>
      </c>
      <c r="C1140" s="209" t="s">
        <v>447</v>
      </c>
      <c r="D1140" s="210">
        <v>1</v>
      </c>
    </row>
    <row r="1141" spans="1:4" x14ac:dyDescent="0.2">
      <c r="A1141" s="207">
        <v>959</v>
      </c>
      <c r="B1141" s="208">
        <v>160</v>
      </c>
      <c r="C1141" s="209" t="s">
        <v>448</v>
      </c>
      <c r="D1141" s="210">
        <v>2</v>
      </c>
    </row>
    <row r="1142" spans="1:4" x14ac:dyDescent="0.2">
      <c r="A1142" s="207">
        <v>959</v>
      </c>
      <c r="B1142" s="208">
        <v>432</v>
      </c>
      <c r="C1142" s="209" t="s">
        <v>448</v>
      </c>
      <c r="D1142" s="210">
        <v>1</v>
      </c>
    </row>
    <row r="1143" spans="1:4" x14ac:dyDescent="0.2">
      <c r="A1143" s="207">
        <v>959</v>
      </c>
      <c r="B1143" s="208">
        <v>436</v>
      </c>
      <c r="C1143" s="209" t="s">
        <v>448</v>
      </c>
      <c r="D1143" s="210">
        <v>2</v>
      </c>
    </row>
    <row r="1144" spans="1:4" x14ac:dyDescent="0.2">
      <c r="A1144" s="207">
        <v>960</v>
      </c>
      <c r="B1144" s="208">
        <v>160</v>
      </c>
      <c r="C1144" s="209" t="s">
        <v>449</v>
      </c>
      <c r="D1144" s="210">
        <v>2</v>
      </c>
    </row>
    <row r="1145" spans="1:4" x14ac:dyDescent="0.2">
      <c r="A1145" s="207">
        <v>960</v>
      </c>
      <c r="B1145" s="208">
        <v>435</v>
      </c>
      <c r="C1145" s="209" t="s">
        <v>449</v>
      </c>
      <c r="D1145" s="210">
        <v>1</v>
      </c>
    </row>
    <row r="1146" spans="1:4" x14ac:dyDescent="0.2">
      <c r="A1146" s="207">
        <v>960</v>
      </c>
      <c r="B1146" s="208">
        <v>441</v>
      </c>
      <c r="C1146" s="209" t="s">
        <v>449</v>
      </c>
      <c r="D1146" s="210">
        <v>1</v>
      </c>
    </row>
    <row r="1147" spans="1:4" x14ac:dyDescent="0.2">
      <c r="A1147" s="207">
        <v>961</v>
      </c>
      <c r="B1147" s="208">
        <v>427</v>
      </c>
      <c r="C1147" s="209" t="s">
        <v>450</v>
      </c>
      <c r="D1147" s="210">
        <v>1</v>
      </c>
    </row>
    <row r="1148" spans="1:4" x14ac:dyDescent="0.2">
      <c r="A1148" s="207">
        <v>961</v>
      </c>
      <c r="B1148" s="208">
        <v>432</v>
      </c>
      <c r="C1148" s="209" t="s">
        <v>450</v>
      </c>
      <c r="D1148" s="210">
        <v>1</v>
      </c>
    </row>
    <row r="1149" spans="1:4" x14ac:dyDescent="0.2">
      <c r="A1149" s="207">
        <v>961</v>
      </c>
      <c r="B1149" s="208">
        <v>437</v>
      </c>
      <c r="C1149" s="209" t="s">
        <v>450</v>
      </c>
      <c r="D1149" s="210">
        <v>2</v>
      </c>
    </row>
    <row r="1150" spans="1:4" x14ac:dyDescent="0.2">
      <c r="A1150" s="207">
        <v>962</v>
      </c>
      <c r="B1150" s="208">
        <v>427</v>
      </c>
      <c r="C1150" s="209" t="s">
        <v>451</v>
      </c>
      <c r="D1150" s="210">
        <v>1</v>
      </c>
    </row>
    <row r="1151" spans="1:4" x14ac:dyDescent="0.2">
      <c r="A1151" s="207">
        <v>962</v>
      </c>
      <c r="B1151" s="208">
        <v>435</v>
      </c>
      <c r="C1151" s="209" t="s">
        <v>451</v>
      </c>
      <c r="D1151" s="210">
        <v>1</v>
      </c>
    </row>
    <row r="1152" spans="1:4" x14ac:dyDescent="0.2">
      <c r="A1152" s="207">
        <v>962</v>
      </c>
      <c r="B1152" s="208">
        <v>438</v>
      </c>
      <c r="C1152" s="209" t="s">
        <v>451</v>
      </c>
      <c r="D1152" s="210">
        <v>2</v>
      </c>
    </row>
    <row r="1153" spans="1:4" x14ac:dyDescent="0.2">
      <c r="A1153" s="207">
        <v>963</v>
      </c>
      <c r="B1153" s="208">
        <v>160</v>
      </c>
      <c r="C1153" s="209" t="s">
        <v>452</v>
      </c>
      <c r="D1153" s="210">
        <v>2</v>
      </c>
    </row>
    <row r="1154" spans="1:4" x14ac:dyDescent="0.2">
      <c r="A1154" s="207">
        <v>963</v>
      </c>
      <c r="B1154" s="208">
        <v>427</v>
      </c>
      <c r="C1154" s="209" t="s">
        <v>452</v>
      </c>
      <c r="D1154" s="210">
        <v>1</v>
      </c>
    </row>
    <row r="1155" spans="1:4" x14ac:dyDescent="0.2">
      <c r="A1155" s="207">
        <v>963</v>
      </c>
      <c r="B1155" s="208">
        <v>435</v>
      </c>
      <c r="C1155" s="209" t="s">
        <v>452</v>
      </c>
      <c r="D1155" s="210">
        <v>1</v>
      </c>
    </row>
    <row r="1156" spans="1:4" x14ac:dyDescent="0.2">
      <c r="A1156" s="207">
        <v>963</v>
      </c>
      <c r="B1156" s="208">
        <v>439</v>
      </c>
      <c r="C1156" s="209" t="s">
        <v>452</v>
      </c>
      <c r="D1156" s="210">
        <v>2</v>
      </c>
    </row>
    <row r="1157" spans="1:4" x14ac:dyDescent="0.2">
      <c r="A1157" s="207">
        <v>964</v>
      </c>
      <c r="B1157" s="208">
        <v>160</v>
      </c>
      <c r="C1157" s="209" t="s">
        <v>453</v>
      </c>
      <c r="D1157" s="210">
        <v>2</v>
      </c>
    </row>
    <row r="1158" spans="1:4" x14ac:dyDescent="0.2">
      <c r="A1158" s="207">
        <v>964</v>
      </c>
      <c r="B1158" s="208">
        <v>431</v>
      </c>
      <c r="C1158" s="209" t="s">
        <v>453</v>
      </c>
      <c r="D1158" s="210">
        <v>2</v>
      </c>
    </row>
    <row r="1159" spans="1:4" x14ac:dyDescent="0.2">
      <c r="A1159" s="207">
        <v>964</v>
      </c>
      <c r="B1159" s="208">
        <v>440</v>
      </c>
      <c r="C1159" s="209" t="s">
        <v>453</v>
      </c>
      <c r="D1159" s="210">
        <v>1</v>
      </c>
    </row>
    <row r="1160" spans="1:4" x14ac:dyDescent="0.2">
      <c r="A1160" s="207">
        <v>965</v>
      </c>
      <c r="B1160" s="208">
        <v>194</v>
      </c>
      <c r="C1160" s="209" t="s">
        <v>454</v>
      </c>
      <c r="D1160" s="210">
        <v>2</v>
      </c>
    </row>
    <row r="1161" spans="1:4" x14ac:dyDescent="0.2">
      <c r="A1161" s="207">
        <v>965</v>
      </c>
      <c r="B1161" s="208">
        <v>489</v>
      </c>
      <c r="C1161" s="209" t="s">
        <v>454</v>
      </c>
      <c r="D1161" s="210">
        <v>1</v>
      </c>
    </row>
    <row r="1162" spans="1:4" x14ac:dyDescent="0.2">
      <c r="A1162" s="207">
        <v>965</v>
      </c>
      <c r="B1162" s="208">
        <v>500</v>
      </c>
      <c r="C1162" s="209" t="s">
        <v>454</v>
      </c>
      <c r="D1162" s="210">
        <v>2</v>
      </c>
    </row>
    <row r="1163" spans="1:4" x14ac:dyDescent="0.2">
      <c r="A1163" s="207">
        <v>966</v>
      </c>
      <c r="B1163" s="208">
        <v>488</v>
      </c>
      <c r="C1163" s="209" t="s">
        <v>301</v>
      </c>
      <c r="D1163" s="210" t="s">
        <v>241</v>
      </c>
    </row>
    <row r="1164" spans="1:4" x14ac:dyDescent="0.2">
      <c r="A1164" s="207">
        <v>967</v>
      </c>
      <c r="B1164" s="208">
        <v>442</v>
      </c>
      <c r="C1164" s="209" t="s">
        <v>313</v>
      </c>
      <c r="D1164" s="210">
        <v>1</v>
      </c>
    </row>
    <row r="1165" spans="1:4" x14ac:dyDescent="0.2">
      <c r="A1165" s="207">
        <v>967</v>
      </c>
      <c r="B1165" s="208">
        <v>443</v>
      </c>
      <c r="C1165" s="209" t="s">
        <v>313</v>
      </c>
      <c r="D1165" s="210">
        <v>2</v>
      </c>
    </row>
    <row r="1166" spans="1:4" x14ac:dyDescent="0.2">
      <c r="A1166" s="207">
        <v>968</v>
      </c>
      <c r="B1166" s="208">
        <v>444</v>
      </c>
      <c r="C1166" s="209" t="s">
        <v>313</v>
      </c>
      <c r="D1166" s="210">
        <v>1</v>
      </c>
    </row>
    <row r="1167" spans="1:4" x14ac:dyDescent="0.2">
      <c r="A1167" s="207">
        <v>969</v>
      </c>
      <c r="B1167" s="208">
        <v>443</v>
      </c>
      <c r="C1167" s="209" t="s">
        <v>454</v>
      </c>
      <c r="D1167" s="210">
        <v>2</v>
      </c>
    </row>
    <row r="1168" spans="1:4" x14ac:dyDescent="0.2">
      <c r="A1168" s="207">
        <v>969</v>
      </c>
      <c r="B1168" s="208">
        <v>489</v>
      </c>
      <c r="C1168" s="209" t="s">
        <v>454</v>
      </c>
      <c r="D1168" s="210">
        <v>1</v>
      </c>
    </row>
    <row r="1169" spans="1:4" x14ac:dyDescent="0.2">
      <c r="A1169" s="207">
        <v>969</v>
      </c>
      <c r="B1169" s="208">
        <v>501</v>
      </c>
      <c r="C1169" s="209" t="s">
        <v>454</v>
      </c>
      <c r="D1169" s="210">
        <v>1</v>
      </c>
    </row>
    <row r="1170" spans="1:4" x14ac:dyDescent="0.2">
      <c r="A1170" s="207">
        <v>970</v>
      </c>
      <c r="B1170" s="208">
        <v>447</v>
      </c>
      <c r="C1170" s="209" t="s">
        <v>267</v>
      </c>
      <c r="D1170" s="210">
        <v>2</v>
      </c>
    </row>
    <row r="1171" spans="1:4" x14ac:dyDescent="0.2">
      <c r="A1171" s="207">
        <v>970</v>
      </c>
      <c r="B1171" s="208">
        <v>448</v>
      </c>
      <c r="C1171" s="209" t="s">
        <v>267</v>
      </c>
      <c r="D1171" s="210">
        <v>1</v>
      </c>
    </row>
    <row r="1172" spans="1:4" x14ac:dyDescent="0.2">
      <c r="A1172" s="207">
        <v>971</v>
      </c>
      <c r="B1172" s="208">
        <v>492</v>
      </c>
      <c r="C1172" s="209" t="s">
        <v>455</v>
      </c>
      <c r="D1172" s="210">
        <v>2</v>
      </c>
    </row>
    <row r="1173" spans="1:4" x14ac:dyDescent="0.2">
      <c r="A1173" s="207">
        <v>971</v>
      </c>
      <c r="B1173" s="208">
        <v>493</v>
      </c>
      <c r="C1173" s="209" t="s">
        <v>455</v>
      </c>
      <c r="D1173" s="210">
        <v>1</v>
      </c>
    </row>
    <row r="1174" spans="1:4" x14ac:dyDescent="0.2">
      <c r="A1174" s="207">
        <v>971</v>
      </c>
      <c r="B1174" s="208">
        <v>494</v>
      </c>
      <c r="C1174" s="209" t="s">
        <v>455</v>
      </c>
      <c r="D1174" s="210">
        <v>1</v>
      </c>
    </row>
    <row r="1175" spans="1:4" x14ac:dyDescent="0.2">
      <c r="A1175" s="207">
        <v>972</v>
      </c>
      <c r="B1175" s="208">
        <v>502</v>
      </c>
      <c r="C1175" s="209" t="s">
        <v>489</v>
      </c>
      <c r="D1175" s="210">
        <v>1</v>
      </c>
    </row>
    <row r="1176" spans="1:4" x14ac:dyDescent="0.2">
      <c r="A1176" s="207">
        <v>972</v>
      </c>
      <c r="B1176" s="208">
        <v>503</v>
      </c>
      <c r="C1176" s="209" t="s">
        <v>489</v>
      </c>
      <c r="D1176" s="210" t="s">
        <v>488</v>
      </c>
    </row>
    <row r="1177" spans="1:4" x14ac:dyDescent="0.2">
      <c r="A1177" s="207">
        <v>973</v>
      </c>
      <c r="B1177" s="208">
        <v>453</v>
      </c>
      <c r="C1177" s="209" t="s">
        <v>311</v>
      </c>
      <c r="D1177" s="210">
        <v>1</v>
      </c>
    </row>
    <row r="1178" spans="1:4" x14ac:dyDescent="0.2">
      <c r="A1178" s="207">
        <v>973</v>
      </c>
      <c r="B1178" s="208">
        <v>454</v>
      </c>
      <c r="C1178" s="209" t="s">
        <v>311</v>
      </c>
      <c r="D1178" s="210">
        <v>2</v>
      </c>
    </row>
    <row r="1179" spans="1:4" x14ac:dyDescent="0.2">
      <c r="A1179" s="207">
        <v>974</v>
      </c>
      <c r="B1179" s="208">
        <v>455</v>
      </c>
      <c r="C1179" s="209" t="s">
        <v>337</v>
      </c>
      <c r="D1179" s="210">
        <v>2</v>
      </c>
    </row>
    <row r="1180" spans="1:4" x14ac:dyDescent="0.2">
      <c r="A1180" s="207">
        <v>975</v>
      </c>
      <c r="B1180" s="208">
        <v>504</v>
      </c>
      <c r="C1180" s="209" t="s">
        <v>543</v>
      </c>
      <c r="D1180" s="210">
        <v>1</v>
      </c>
    </row>
    <row r="1181" spans="1:4" x14ac:dyDescent="0.2">
      <c r="A1181" s="207">
        <v>975</v>
      </c>
      <c r="B1181" s="208">
        <v>505</v>
      </c>
      <c r="C1181" s="209" t="s">
        <v>543</v>
      </c>
      <c r="D1181" s="210">
        <v>2</v>
      </c>
    </row>
    <row r="1182" spans="1:4" x14ac:dyDescent="0.2">
      <c r="A1182" s="207">
        <v>976</v>
      </c>
      <c r="B1182" s="208">
        <v>506</v>
      </c>
      <c r="C1182" s="209" t="s">
        <v>544</v>
      </c>
      <c r="D1182" s="210">
        <v>1</v>
      </c>
    </row>
    <row r="1183" spans="1:4" x14ac:dyDescent="0.2">
      <c r="A1183" s="207">
        <v>976</v>
      </c>
      <c r="B1183" s="208">
        <v>507</v>
      </c>
      <c r="C1183" s="209" t="s">
        <v>544</v>
      </c>
      <c r="D1183" s="210">
        <v>2</v>
      </c>
    </row>
    <row r="1184" spans="1:4" x14ac:dyDescent="0.2">
      <c r="A1184" s="207">
        <v>978</v>
      </c>
      <c r="B1184" s="208">
        <v>462</v>
      </c>
      <c r="C1184" s="209" t="s">
        <v>295</v>
      </c>
      <c r="D1184" s="210" t="s">
        <v>241</v>
      </c>
    </row>
    <row r="1185" spans="1:4" x14ac:dyDescent="0.2">
      <c r="A1185" s="207">
        <v>979</v>
      </c>
      <c r="B1185" s="208">
        <v>463</v>
      </c>
      <c r="C1185" s="209" t="s">
        <v>334</v>
      </c>
      <c r="D1185" s="210" t="s">
        <v>481</v>
      </c>
    </row>
    <row r="1186" spans="1:4" x14ac:dyDescent="0.2">
      <c r="A1186" s="207">
        <v>980</v>
      </c>
      <c r="B1186" s="208">
        <v>466</v>
      </c>
      <c r="C1186" s="209" t="s">
        <v>456</v>
      </c>
      <c r="D1186" s="210">
        <v>2</v>
      </c>
    </row>
    <row r="1187" spans="1:4" x14ac:dyDescent="0.2">
      <c r="A1187" s="207">
        <v>980</v>
      </c>
      <c r="B1187" s="208">
        <v>467</v>
      </c>
      <c r="C1187" s="209" t="s">
        <v>456</v>
      </c>
      <c r="D1187" s="210">
        <v>1</v>
      </c>
    </row>
    <row r="1188" spans="1:4" x14ac:dyDescent="0.2">
      <c r="A1188" s="207">
        <v>981</v>
      </c>
      <c r="B1188" s="208">
        <v>468</v>
      </c>
      <c r="C1188" s="209" t="s">
        <v>457</v>
      </c>
      <c r="D1188" s="210" t="s">
        <v>241</v>
      </c>
    </row>
    <row r="1189" spans="1:4" x14ac:dyDescent="0.2">
      <c r="A1189" s="207">
        <v>982</v>
      </c>
      <c r="B1189" s="208">
        <v>508</v>
      </c>
      <c r="C1189" s="209" t="s">
        <v>545</v>
      </c>
      <c r="D1189" s="210">
        <v>2</v>
      </c>
    </row>
    <row r="1190" spans="1:4" x14ac:dyDescent="0.2">
      <c r="A1190" s="207">
        <v>982</v>
      </c>
      <c r="B1190" s="208">
        <v>509</v>
      </c>
      <c r="C1190" s="209" t="s">
        <v>545</v>
      </c>
      <c r="D1190" s="210">
        <v>1</v>
      </c>
    </row>
    <row r="1191" spans="1:4" x14ac:dyDescent="0.2">
      <c r="A1191" s="207">
        <v>983</v>
      </c>
      <c r="B1191" s="208">
        <v>510</v>
      </c>
      <c r="C1191" s="209" t="s">
        <v>546</v>
      </c>
      <c r="D1191" s="210">
        <v>2</v>
      </c>
    </row>
    <row r="1192" spans="1:4" x14ac:dyDescent="0.2">
      <c r="A1192" s="207">
        <v>983</v>
      </c>
      <c r="B1192" s="208">
        <v>511</v>
      </c>
      <c r="C1192" s="209" t="s">
        <v>546</v>
      </c>
      <c r="D1192" s="210">
        <v>1</v>
      </c>
    </row>
    <row r="1193" spans="1:4" s="213" customFormat="1" x14ac:dyDescent="0.2">
      <c r="A1193" s="207">
        <v>984</v>
      </c>
      <c r="B1193" s="208">
        <v>512</v>
      </c>
      <c r="C1193" s="209" t="s">
        <v>564</v>
      </c>
      <c r="D1193" s="210">
        <v>1</v>
      </c>
    </row>
    <row r="1194" spans="1:4" s="213" customFormat="1" x14ac:dyDescent="0.2">
      <c r="A1194" s="207">
        <v>984</v>
      </c>
      <c r="B1194" s="208">
        <v>513</v>
      </c>
      <c r="C1194" s="209" t="s">
        <v>564</v>
      </c>
      <c r="D1194" s="210">
        <v>2</v>
      </c>
    </row>
    <row r="1195" spans="1:4" s="213" customFormat="1" x14ac:dyDescent="0.2">
      <c r="A1195" s="207">
        <v>985</v>
      </c>
      <c r="B1195" s="208">
        <v>514</v>
      </c>
      <c r="C1195" s="209" t="s">
        <v>565</v>
      </c>
      <c r="D1195" s="210">
        <v>1</v>
      </c>
    </row>
    <row r="1196" spans="1:4" s="213" customFormat="1" x14ac:dyDescent="0.2">
      <c r="A1196" s="207">
        <v>985</v>
      </c>
      <c r="B1196" s="208">
        <v>515</v>
      </c>
      <c r="C1196" s="209" t="s">
        <v>565</v>
      </c>
      <c r="D1196" s="210">
        <v>2</v>
      </c>
    </row>
    <row r="1197" spans="1:4" x14ac:dyDescent="0.2">
      <c r="A1197" s="207">
        <v>989</v>
      </c>
      <c r="B1197" s="208">
        <v>475</v>
      </c>
      <c r="C1197" s="209" t="s">
        <v>350</v>
      </c>
      <c r="D1197" s="210">
        <v>2</v>
      </c>
    </row>
    <row r="1198" spans="1:4" x14ac:dyDescent="0.2">
      <c r="A1198" s="207">
        <v>989</v>
      </c>
      <c r="B1198" s="208">
        <v>476</v>
      </c>
      <c r="C1198" s="209" t="s">
        <v>350</v>
      </c>
      <c r="D1198" s="210">
        <v>1</v>
      </c>
    </row>
    <row r="1199" spans="1:4" x14ac:dyDescent="0.2">
      <c r="A1199" s="207">
        <v>990</v>
      </c>
      <c r="B1199" s="208">
        <v>477</v>
      </c>
      <c r="C1199" s="209" t="s">
        <v>351</v>
      </c>
      <c r="D1199" s="210" t="s">
        <v>241</v>
      </c>
    </row>
    <row r="1200" spans="1:4" x14ac:dyDescent="0.2">
      <c r="A1200" s="207">
        <v>991</v>
      </c>
      <c r="B1200" s="208">
        <v>478</v>
      </c>
      <c r="C1200" s="209" t="s">
        <v>301</v>
      </c>
      <c r="D1200" s="210" t="s">
        <v>241</v>
      </c>
    </row>
    <row r="1201" spans="1:4" x14ac:dyDescent="0.2">
      <c r="A1201" s="207">
        <v>996</v>
      </c>
      <c r="B1201" s="208">
        <v>485</v>
      </c>
      <c r="C1201" s="209" t="s">
        <v>381</v>
      </c>
      <c r="D1201" s="210">
        <v>2</v>
      </c>
    </row>
    <row r="1202" spans="1:4" x14ac:dyDescent="0.2">
      <c r="A1202" s="207">
        <v>996</v>
      </c>
      <c r="B1202" s="208">
        <v>486</v>
      </c>
      <c r="C1202" s="209" t="s">
        <v>381</v>
      </c>
      <c r="D1202" s="210">
        <v>1</v>
      </c>
    </row>
    <row r="1203" spans="1:4" x14ac:dyDescent="0.2">
      <c r="A1203" s="207">
        <v>996</v>
      </c>
      <c r="B1203" s="208">
        <v>487</v>
      </c>
      <c r="C1203" s="209" t="s">
        <v>381</v>
      </c>
      <c r="D1203" s="210">
        <v>2</v>
      </c>
    </row>
    <row r="1204" spans="1:4" x14ac:dyDescent="0.2">
      <c r="A1204" s="207">
        <v>997</v>
      </c>
      <c r="B1204" s="208">
        <v>490</v>
      </c>
      <c r="C1204" s="209" t="s">
        <v>458</v>
      </c>
      <c r="D1204" s="210" t="s">
        <v>488</v>
      </c>
    </row>
    <row r="1205" spans="1:4" x14ac:dyDescent="0.2">
      <c r="A1205" s="207">
        <v>997</v>
      </c>
      <c r="B1205" s="208">
        <v>491</v>
      </c>
      <c r="C1205" s="209" t="s">
        <v>458</v>
      </c>
      <c r="D1205" s="210">
        <v>1</v>
      </c>
    </row>
  </sheetData>
  <mergeCells count="1">
    <mergeCell ref="A1:B1"/>
  </mergeCells>
  <hyperlinks>
    <hyperlink ref="A1" location="Overview!A1" display="Back to Overview"/>
    <hyperlink ref="A1:B1" location="Overview!A1" display="Back to Overview"/>
  </hyperlinks>
  <pageMargins left="0.74803149606299213" right="0.74803149606299213" top="0.98425196850393704" bottom="0.98425196850393704" header="0.51181102362204722" footer="0.51181102362204722"/>
  <pageSetup paperSize="9" scale="41" fitToHeight="0" orientation="portrait" r:id="rId1"/>
  <headerFooter differentFirst="1" scaleWithDoc="0">
    <oddFooter>&amp;C&amp;P of &amp;N</oddFooter>
    <firstHeader>&amp;LSSC TPP Unit Rate Lookup Table</firstHeader>
    <firstFooter>&amp;C&amp;P of &amp;N</first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Z24"/>
  <sheetViews>
    <sheetView zoomScale="55" zoomScaleNormal="55" workbookViewId="0">
      <selection activeCell="T17" sqref="T17"/>
    </sheetView>
  </sheetViews>
  <sheetFormatPr defaultRowHeight="12.75" x14ac:dyDescent="0.2"/>
  <cols>
    <col min="1" max="1" width="2.42578125" style="133" customWidth="1"/>
    <col min="2" max="2" width="33.7109375" style="133" customWidth="1"/>
    <col min="3" max="4" width="14.140625" style="133" customWidth="1"/>
    <col min="5" max="9" width="12.140625" style="133" customWidth="1"/>
    <col min="10" max="10" width="5.5703125" style="133" customWidth="1"/>
    <col min="11" max="11" width="5.28515625" style="133" customWidth="1"/>
    <col min="12" max="12" width="35.28515625" style="133" customWidth="1"/>
    <col min="13" max="20" width="11.7109375" style="133" customWidth="1"/>
    <col min="21" max="16384" width="9.140625" style="133"/>
  </cols>
  <sheetData>
    <row r="1" spans="1:156" x14ac:dyDescent="0.2">
      <c r="B1" s="134" t="s">
        <v>87</v>
      </c>
      <c r="J1" s="135"/>
      <c r="K1" s="135"/>
      <c r="L1" s="135"/>
      <c r="M1" s="135"/>
      <c r="N1" s="135"/>
      <c r="O1" s="135"/>
      <c r="P1" s="135"/>
      <c r="Q1" s="135"/>
      <c r="R1" s="135"/>
      <c r="S1" s="135"/>
      <c r="T1" s="135"/>
      <c r="U1" s="135"/>
      <c r="V1" s="135"/>
      <c r="W1" s="135"/>
      <c r="X1" s="135"/>
      <c r="Y1" s="135"/>
      <c r="Z1" s="135"/>
      <c r="AA1" s="135"/>
      <c r="AB1" s="135"/>
      <c r="AC1" s="135"/>
      <c r="AD1" s="135"/>
      <c r="AE1" s="135"/>
      <c r="AF1" s="135"/>
      <c r="AG1" s="135"/>
      <c r="AH1" s="135"/>
      <c r="AI1" s="135"/>
      <c r="AJ1" s="135"/>
      <c r="AK1" s="135"/>
      <c r="AL1" s="135"/>
      <c r="AM1" s="135"/>
      <c r="AN1" s="135"/>
      <c r="AO1" s="135"/>
      <c r="AP1" s="135"/>
      <c r="AQ1" s="135"/>
      <c r="AR1" s="135"/>
      <c r="AS1" s="135"/>
      <c r="AT1" s="135"/>
      <c r="AU1" s="135"/>
      <c r="AV1" s="135"/>
      <c r="AW1" s="135"/>
      <c r="AX1" s="135"/>
      <c r="AY1" s="135"/>
      <c r="AZ1" s="135"/>
      <c r="BA1" s="135"/>
      <c r="BB1" s="135"/>
      <c r="BC1" s="135"/>
      <c r="BD1" s="135"/>
      <c r="BE1" s="135"/>
      <c r="BF1" s="135"/>
      <c r="BG1" s="135"/>
      <c r="BH1" s="135"/>
      <c r="BI1" s="135"/>
      <c r="BJ1" s="135"/>
      <c r="BK1" s="135"/>
      <c r="BL1" s="135"/>
      <c r="BM1" s="135"/>
      <c r="BN1" s="135"/>
      <c r="BO1" s="135"/>
      <c r="BP1" s="135"/>
      <c r="BQ1" s="135"/>
      <c r="BR1" s="135"/>
      <c r="BS1" s="135"/>
      <c r="BT1" s="135"/>
      <c r="BU1" s="135"/>
      <c r="BV1" s="135"/>
      <c r="BW1" s="135"/>
      <c r="BX1" s="135"/>
      <c r="BY1" s="135"/>
      <c r="BZ1" s="135"/>
      <c r="CA1" s="135"/>
      <c r="CB1" s="135"/>
      <c r="CC1" s="135"/>
      <c r="CD1" s="135"/>
      <c r="CE1" s="135"/>
      <c r="CF1" s="135"/>
      <c r="CG1" s="135"/>
      <c r="CH1" s="135"/>
      <c r="CI1" s="135"/>
      <c r="CJ1" s="135"/>
      <c r="CK1" s="135"/>
      <c r="CL1" s="135"/>
      <c r="CM1" s="135"/>
      <c r="CN1" s="135"/>
      <c r="CO1" s="135"/>
      <c r="CP1" s="135"/>
      <c r="CQ1" s="135"/>
      <c r="CR1" s="135"/>
      <c r="CS1" s="135"/>
      <c r="CT1" s="135"/>
      <c r="CU1" s="135"/>
      <c r="CV1" s="135"/>
      <c r="CW1" s="135"/>
      <c r="CX1" s="135"/>
      <c r="CY1" s="135"/>
      <c r="CZ1" s="135"/>
      <c r="DA1" s="135"/>
      <c r="DB1" s="135"/>
      <c r="DC1" s="135"/>
      <c r="DD1" s="135"/>
      <c r="DE1" s="135"/>
      <c r="DF1" s="135"/>
      <c r="DG1" s="135"/>
      <c r="DH1" s="135"/>
      <c r="DI1" s="135"/>
      <c r="DJ1" s="135"/>
      <c r="DK1" s="135"/>
      <c r="DL1" s="135"/>
      <c r="DM1" s="135"/>
      <c r="DN1" s="135"/>
      <c r="DO1" s="135"/>
      <c r="DP1" s="135"/>
      <c r="DQ1" s="135"/>
      <c r="DR1" s="135"/>
      <c r="DS1" s="135"/>
      <c r="DT1" s="135"/>
      <c r="DU1" s="135"/>
      <c r="DV1" s="135"/>
      <c r="DW1" s="135"/>
      <c r="DX1" s="135"/>
      <c r="DY1" s="135"/>
      <c r="DZ1" s="135"/>
      <c r="EA1" s="135"/>
      <c r="EB1" s="135"/>
      <c r="EC1" s="135"/>
      <c r="ED1" s="135"/>
      <c r="EE1" s="135"/>
      <c r="EF1" s="135"/>
      <c r="EG1" s="135"/>
      <c r="EH1" s="135"/>
      <c r="EI1" s="135"/>
      <c r="EJ1" s="135"/>
      <c r="EK1" s="135"/>
      <c r="EL1" s="135"/>
      <c r="EM1" s="135"/>
      <c r="EN1" s="135"/>
      <c r="EO1" s="135"/>
      <c r="EP1" s="135"/>
      <c r="EQ1" s="135"/>
      <c r="ER1" s="135"/>
      <c r="ES1" s="135"/>
      <c r="ET1" s="135"/>
      <c r="EU1" s="135"/>
      <c r="EV1" s="135"/>
      <c r="EW1" s="135"/>
      <c r="EX1" s="135"/>
      <c r="EY1" s="135"/>
      <c r="EZ1" s="135"/>
    </row>
    <row r="2" spans="1:156" s="136" customFormat="1" ht="21.75" customHeight="1" x14ac:dyDescent="0.2">
      <c r="B2" s="327" t="str">
        <f>Overview!B4&amp; " - Effective from "&amp;Overview!D4&amp;" - "&amp;Overview!E4</f>
        <v>Western Power Distribution (South West) plc - Effective from 1/4/2016 - 31/3/2017</v>
      </c>
      <c r="C2" s="328"/>
      <c r="D2" s="328"/>
      <c r="E2" s="328"/>
      <c r="F2" s="328"/>
      <c r="G2" s="328"/>
      <c r="H2" s="328"/>
      <c r="I2" s="328"/>
      <c r="J2" s="328"/>
      <c r="K2" s="328"/>
      <c r="L2" s="328"/>
      <c r="M2" s="328"/>
      <c r="N2" s="328"/>
      <c r="O2" s="328"/>
      <c r="P2" s="328"/>
      <c r="Q2" s="328"/>
      <c r="R2" s="328"/>
      <c r="S2" s="328"/>
      <c r="T2" s="329"/>
      <c r="U2" s="135"/>
      <c r="V2" s="135"/>
      <c r="W2" s="135"/>
      <c r="X2" s="135"/>
      <c r="Y2" s="135"/>
      <c r="Z2" s="135"/>
      <c r="AA2" s="135"/>
      <c r="AB2" s="135"/>
      <c r="AC2" s="135"/>
      <c r="AD2" s="135"/>
      <c r="AE2" s="135"/>
      <c r="AF2" s="135"/>
      <c r="AG2" s="135"/>
      <c r="AH2" s="135"/>
      <c r="AI2" s="135"/>
      <c r="AJ2" s="135"/>
      <c r="AK2" s="135"/>
      <c r="AL2" s="135"/>
      <c r="AM2" s="135"/>
      <c r="AN2" s="135"/>
      <c r="AO2" s="135"/>
      <c r="AP2" s="135"/>
      <c r="AQ2" s="135"/>
      <c r="AR2" s="135"/>
      <c r="AS2" s="135"/>
      <c r="AT2" s="135"/>
      <c r="AU2" s="135"/>
      <c r="AV2" s="135"/>
      <c r="AW2" s="135"/>
      <c r="AX2" s="135"/>
      <c r="AY2" s="135"/>
      <c r="AZ2" s="135"/>
      <c r="BA2" s="135"/>
      <c r="BB2" s="135"/>
      <c r="BC2" s="135"/>
      <c r="BD2" s="135"/>
      <c r="BE2" s="135"/>
      <c r="BF2" s="135"/>
      <c r="BG2" s="135"/>
      <c r="BH2" s="135"/>
      <c r="BI2" s="135"/>
      <c r="BJ2" s="135"/>
      <c r="BK2" s="135"/>
      <c r="BL2" s="135"/>
      <c r="BM2" s="135"/>
      <c r="BN2" s="135"/>
      <c r="BO2" s="135"/>
      <c r="BP2" s="135"/>
      <c r="BQ2" s="135"/>
      <c r="BR2" s="135"/>
      <c r="BS2" s="135"/>
      <c r="BT2" s="135"/>
      <c r="BU2" s="135"/>
      <c r="BV2" s="135"/>
      <c r="BW2" s="135"/>
      <c r="BX2" s="135"/>
      <c r="BY2" s="135"/>
      <c r="BZ2" s="135"/>
      <c r="CA2" s="135"/>
      <c r="CB2" s="135"/>
      <c r="CC2" s="135"/>
      <c r="CD2" s="135"/>
      <c r="CE2" s="135"/>
      <c r="CF2" s="135"/>
      <c r="CG2" s="135"/>
      <c r="CH2" s="135"/>
      <c r="CI2" s="135"/>
      <c r="CJ2" s="135"/>
      <c r="CK2" s="135"/>
      <c r="CL2" s="135"/>
      <c r="CM2" s="135"/>
      <c r="CN2" s="135"/>
      <c r="CO2" s="135"/>
      <c r="CP2" s="135"/>
      <c r="CQ2" s="135"/>
      <c r="CR2" s="135"/>
      <c r="CS2" s="135"/>
      <c r="CT2" s="135"/>
      <c r="CU2" s="135"/>
      <c r="CV2" s="135"/>
      <c r="CW2" s="135"/>
      <c r="CX2" s="135"/>
      <c r="CY2" s="135"/>
      <c r="CZ2" s="135"/>
      <c r="DA2" s="135"/>
      <c r="DB2" s="135"/>
      <c r="DC2" s="135"/>
      <c r="DD2" s="135"/>
      <c r="DE2" s="135"/>
      <c r="DF2" s="135"/>
      <c r="DG2" s="135"/>
      <c r="DH2" s="135"/>
      <c r="DI2" s="135"/>
      <c r="DJ2" s="135"/>
      <c r="DK2" s="135"/>
      <c r="DL2" s="135"/>
      <c r="DM2" s="135"/>
      <c r="DN2" s="135"/>
      <c r="DO2" s="135"/>
      <c r="DP2" s="135"/>
      <c r="DQ2" s="135"/>
      <c r="DR2" s="135"/>
      <c r="DS2" s="135"/>
      <c r="DT2" s="135"/>
      <c r="DU2" s="135"/>
      <c r="DV2" s="135"/>
      <c r="DW2" s="135"/>
      <c r="DX2" s="135"/>
      <c r="DY2" s="135"/>
      <c r="DZ2" s="135"/>
      <c r="EA2" s="135"/>
      <c r="EB2" s="135"/>
      <c r="EC2" s="135"/>
      <c r="ED2" s="135"/>
      <c r="EE2" s="135"/>
      <c r="EF2" s="135"/>
      <c r="EG2" s="135"/>
      <c r="EH2" s="135"/>
      <c r="EI2" s="135"/>
      <c r="EJ2" s="135"/>
      <c r="EK2" s="135"/>
      <c r="EL2" s="135"/>
      <c r="EM2" s="135"/>
      <c r="EN2" s="135"/>
      <c r="EO2" s="135"/>
      <c r="EP2" s="135"/>
      <c r="EQ2" s="135"/>
      <c r="ER2" s="135"/>
      <c r="ES2" s="135"/>
      <c r="ET2" s="135"/>
      <c r="EU2" s="135"/>
      <c r="EV2" s="135"/>
      <c r="EW2" s="135"/>
      <c r="EX2" s="135"/>
      <c r="EY2" s="135"/>
      <c r="EZ2" s="135"/>
    </row>
    <row r="3" spans="1:156" s="138" customFormat="1" ht="9" customHeight="1" x14ac:dyDescent="0.2">
      <c r="A3" s="137"/>
      <c r="B3" s="137"/>
      <c r="C3" s="137"/>
      <c r="D3" s="137"/>
      <c r="E3" s="137"/>
      <c r="F3" s="137"/>
      <c r="G3" s="137"/>
      <c r="H3" s="137"/>
      <c r="I3" s="137"/>
      <c r="J3" s="137"/>
      <c r="K3" s="137"/>
      <c r="L3" s="135"/>
      <c r="M3" s="135"/>
      <c r="N3" s="135"/>
      <c r="O3" s="135"/>
      <c r="P3" s="135"/>
      <c r="Q3" s="135"/>
      <c r="R3" s="135"/>
      <c r="S3" s="135"/>
      <c r="T3" s="135"/>
      <c r="U3" s="135"/>
      <c r="V3" s="135"/>
      <c r="W3" s="135"/>
      <c r="X3" s="135"/>
      <c r="Y3" s="135"/>
      <c r="Z3" s="135"/>
      <c r="AA3" s="135"/>
      <c r="AB3" s="135"/>
      <c r="AC3" s="135"/>
      <c r="AD3" s="135"/>
      <c r="AE3" s="135"/>
      <c r="AF3" s="135"/>
      <c r="AG3" s="135"/>
      <c r="AH3" s="135"/>
      <c r="AI3" s="135"/>
      <c r="AJ3" s="135"/>
      <c r="AK3" s="135"/>
      <c r="AL3" s="135"/>
      <c r="AM3" s="135"/>
      <c r="AN3" s="135"/>
      <c r="AO3" s="135"/>
      <c r="AP3" s="135"/>
      <c r="AQ3" s="135"/>
      <c r="AR3" s="135"/>
      <c r="AS3" s="135"/>
      <c r="AT3" s="135"/>
      <c r="AU3" s="135"/>
      <c r="AV3" s="135"/>
      <c r="AW3" s="135"/>
      <c r="AX3" s="135"/>
      <c r="AY3" s="135"/>
      <c r="AZ3" s="135"/>
      <c r="BA3" s="135"/>
      <c r="BB3" s="135"/>
      <c r="BC3" s="135"/>
      <c r="BD3" s="135"/>
      <c r="BE3" s="135"/>
      <c r="BF3" s="135"/>
      <c r="BG3" s="135"/>
      <c r="BH3" s="135"/>
      <c r="BI3" s="135"/>
      <c r="BJ3" s="135"/>
      <c r="BK3" s="135"/>
      <c r="BL3" s="135"/>
      <c r="BM3" s="135"/>
      <c r="BN3" s="135"/>
      <c r="BO3" s="135"/>
      <c r="BP3" s="135"/>
      <c r="BQ3" s="135"/>
      <c r="BR3" s="135"/>
      <c r="BS3" s="135"/>
      <c r="BT3" s="135"/>
      <c r="BU3" s="135"/>
      <c r="BV3" s="135"/>
      <c r="BW3" s="135"/>
      <c r="BX3" s="135"/>
      <c r="BY3" s="135"/>
      <c r="BZ3" s="135"/>
      <c r="CA3" s="135"/>
      <c r="CB3" s="135"/>
      <c r="CC3" s="135"/>
      <c r="CD3" s="135"/>
      <c r="CE3" s="135"/>
      <c r="CF3" s="135"/>
      <c r="CG3" s="135"/>
      <c r="CH3" s="135"/>
      <c r="CI3" s="135"/>
      <c r="CJ3" s="135"/>
      <c r="CK3" s="135"/>
      <c r="CL3" s="135"/>
      <c r="CM3" s="135"/>
      <c r="CN3" s="135"/>
      <c r="CO3" s="135"/>
      <c r="CP3" s="135"/>
      <c r="CQ3" s="135"/>
      <c r="CR3" s="135"/>
      <c r="CS3" s="135"/>
      <c r="CT3" s="135"/>
      <c r="CU3" s="135"/>
      <c r="CV3" s="135"/>
      <c r="CW3" s="135"/>
      <c r="CX3" s="135"/>
      <c r="CY3" s="135"/>
      <c r="CZ3" s="135"/>
      <c r="DA3" s="135"/>
      <c r="DB3" s="135"/>
      <c r="DC3" s="135"/>
      <c r="DD3" s="135"/>
      <c r="DE3" s="135"/>
      <c r="DF3" s="135"/>
      <c r="DG3" s="135"/>
      <c r="DH3" s="135"/>
      <c r="DI3" s="135"/>
      <c r="DJ3" s="135"/>
      <c r="DK3" s="135"/>
      <c r="DL3" s="135"/>
      <c r="DM3" s="135"/>
      <c r="DN3" s="135"/>
      <c r="DO3" s="135"/>
      <c r="DP3" s="135"/>
      <c r="DQ3" s="135"/>
      <c r="DR3" s="135"/>
      <c r="DS3" s="135"/>
      <c r="DT3" s="135"/>
      <c r="DU3" s="135"/>
      <c r="DV3" s="135"/>
      <c r="DW3" s="135"/>
      <c r="DX3" s="135"/>
      <c r="DY3" s="135"/>
      <c r="DZ3" s="135"/>
      <c r="EA3" s="135"/>
      <c r="EB3" s="135"/>
      <c r="EC3" s="135"/>
      <c r="ED3" s="135"/>
      <c r="EE3" s="135"/>
      <c r="EF3" s="135"/>
      <c r="EG3" s="135"/>
      <c r="EH3" s="135"/>
      <c r="EI3" s="135"/>
      <c r="EJ3" s="135"/>
      <c r="EK3" s="135"/>
      <c r="EL3" s="135"/>
      <c r="EM3" s="135"/>
      <c r="EN3" s="135"/>
      <c r="EO3" s="135"/>
      <c r="EP3" s="135"/>
      <c r="EQ3" s="135"/>
      <c r="ER3" s="135"/>
      <c r="ES3" s="135"/>
      <c r="ET3" s="135"/>
      <c r="EU3" s="135"/>
      <c r="EV3" s="135"/>
      <c r="EW3" s="135"/>
      <c r="EX3" s="135"/>
      <c r="EY3" s="135"/>
      <c r="EZ3" s="135"/>
    </row>
    <row r="4" spans="1:156" ht="26.25" customHeight="1" x14ac:dyDescent="0.2">
      <c r="B4" s="330" t="s">
        <v>566</v>
      </c>
      <c r="C4" s="331"/>
      <c r="D4" s="331"/>
      <c r="E4" s="331"/>
      <c r="F4" s="331"/>
      <c r="G4" s="331"/>
      <c r="H4" s="331"/>
      <c r="I4" s="332"/>
      <c r="L4" s="330" t="s">
        <v>567</v>
      </c>
      <c r="M4" s="331"/>
      <c r="N4" s="331"/>
      <c r="O4" s="331"/>
      <c r="P4" s="331"/>
      <c r="Q4" s="331"/>
      <c r="R4" s="331"/>
      <c r="S4" s="331"/>
      <c r="T4" s="332"/>
    </row>
    <row r="5" spans="1:156" ht="18" customHeight="1" x14ac:dyDescent="0.2">
      <c r="B5" s="323" t="s">
        <v>568</v>
      </c>
      <c r="C5" s="323"/>
      <c r="D5" s="323"/>
      <c r="E5" s="323"/>
      <c r="F5" s="323"/>
      <c r="G5" s="323"/>
      <c r="H5" s="323"/>
      <c r="I5" s="323"/>
      <c r="L5" s="323" t="s">
        <v>569</v>
      </c>
      <c r="M5" s="323"/>
      <c r="N5" s="323"/>
      <c r="O5" s="323"/>
      <c r="P5" s="323"/>
      <c r="Q5" s="323"/>
      <c r="R5" s="323"/>
      <c r="S5" s="323"/>
      <c r="T5" s="323"/>
    </row>
    <row r="6" spans="1:156" s="139" customFormat="1" ht="27.75" customHeight="1" x14ac:dyDescent="0.2">
      <c r="B6" s="333" t="s">
        <v>570</v>
      </c>
      <c r="C6" s="333"/>
      <c r="D6" s="333"/>
      <c r="E6" s="333"/>
      <c r="F6" s="333"/>
      <c r="G6" s="333"/>
      <c r="H6" s="333"/>
      <c r="I6" s="333"/>
      <c r="L6" s="333" t="s">
        <v>571</v>
      </c>
      <c r="M6" s="333"/>
      <c r="N6" s="333"/>
      <c r="O6" s="333"/>
      <c r="P6" s="333"/>
      <c r="Q6" s="333"/>
      <c r="R6" s="333"/>
      <c r="S6" s="333"/>
      <c r="T6" s="333"/>
    </row>
    <row r="7" spans="1:156" ht="18" customHeight="1" x14ac:dyDescent="0.2">
      <c r="B7" s="323" t="s">
        <v>572</v>
      </c>
      <c r="C7" s="323"/>
      <c r="D7" s="323"/>
      <c r="E7" s="323"/>
      <c r="F7" s="323"/>
      <c r="G7" s="323"/>
      <c r="H7" s="323"/>
      <c r="I7" s="323"/>
      <c r="L7" s="323" t="s">
        <v>573</v>
      </c>
      <c r="M7" s="323"/>
      <c r="N7" s="323"/>
      <c r="O7" s="323"/>
      <c r="P7" s="323"/>
      <c r="Q7" s="323"/>
      <c r="R7" s="323"/>
      <c r="S7" s="323"/>
      <c r="T7" s="323"/>
    </row>
    <row r="8" spans="1:156" ht="8.25" customHeight="1" x14ac:dyDescent="0.2"/>
    <row r="9" spans="1:156" ht="63.75" x14ac:dyDescent="0.2">
      <c r="B9" s="211" t="s">
        <v>760</v>
      </c>
      <c r="C9" s="216" t="s">
        <v>659</v>
      </c>
      <c r="D9" s="216" t="s">
        <v>660</v>
      </c>
      <c r="E9" s="216" t="s">
        <v>661</v>
      </c>
      <c r="F9" s="216" t="s">
        <v>94</v>
      </c>
      <c r="G9" s="216" t="s">
        <v>95</v>
      </c>
      <c r="H9" s="216" t="s">
        <v>474</v>
      </c>
      <c r="I9" s="216" t="s">
        <v>1011</v>
      </c>
      <c r="L9" s="215" t="s">
        <v>761</v>
      </c>
      <c r="M9" s="216" t="s">
        <v>663</v>
      </c>
      <c r="N9" s="216" t="s">
        <v>528</v>
      </c>
      <c r="O9" s="216" t="s">
        <v>664</v>
      </c>
      <c r="P9" s="216" t="s">
        <v>1015</v>
      </c>
      <c r="Q9" s="217" t="s">
        <v>665</v>
      </c>
      <c r="R9" s="217" t="s">
        <v>529</v>
      </c>
      <c r="S9" s="217" t="s">
        <v>666</v>
      </c>
      <c r="T9" s="217" t="s">
        <v>1016</v>
      </c>
    </row>
    <row r="10" spans="1:156" ht="30" customHeight="1" x14ac:dyDescent="0.2">
      <c r="B10" s="142"/>
      <c r="C10" s="143" t="str">
        <f>IFERROR(VLOOKUP($B$10,'Annex 1 LV and HV charges'!$A:$K,4,FALSE),"")</f>
        <v/>
      </c>
      <c r="D10" s="144" t="str">
        <f>IFERROR(VLOOKUP($B$10,'Annex 1 LV and HV charges'!$A:$K,5,FALSE),"")</f>
        <v/>
      </c>
      <c r="E10" s="144" t="str">
        <f>IFERROR(VLOOKUP($B$10,'Annex 1 LV and HV charges'!$A:$K,6,FALSE),"")</f>
        <v/>
      </c>
      <c r="F10" s="145" t="str">
        <f>IFERROR(VLOOKUP($B$10,'Annex 1 LV and HV charges'!$A:$K,7,FALSE),"")</f>
        <v/>
      </c>
      <c r="G10" s="145" t="str">
        <f>IFERROR(VLOOKUP($B$10,'Annex 1 LV and HV charges'!$A:$K,8,FALSE),"")</f>
        <v/>
      </c>
      <c r="H10" s="145" t="str">
        <f>IFERROR(VLOOKUP($B$10,'Annex 1 LV and HV charges'!$A:$K,9,FALSE),"")</f>
        <v/>
      </c>
      <c r="I10" s="145" t="str">
        <f>IFERROR(VLOOKUP($B$10,'Annex 1 LV and HV charges'!$A:$K,10,FALSE),"")</f>
        <v/>
      </c>
      <c r="L10" s="142"/>
      <c r="M10" s="145" t="str">
        <f>IFERROR(VLOOKUP($L$10,'Annex 2 EHV charges'!$G:$O,2,FALSE),"")</f>
        <v/>
      </c>
      <c r="N10" s="145" t="str">
        <f>IFERROR(VLOOKUP($L$10,'Annex 2 EHV charges'!$G:$O,3,FALSE),"")</f>
        <v/>
      </c>
      <c r="O10" s="145" t="str">
        <f>IFERROR(VLOOKUP($L$10,'Annex 2 EHV charges'!$G:$O,4,FALSE),"")</f>
        <v/>
      </c>
      <c r="P10" s="145" t="str">
        <f>IFERROR(VLOOKUP($L$10,'Annex 2 EHV charges'!$G:$O,5,FALSE),"")</f>
        <v/>
      </c>
      <c r="Q10" s="146" t="str">
        <f>IFERROR(VLOOKUP($L$10,'Annex 2 EHV charges'!$G:$O,6,FALSE),"")</f>
        <v/>
      </c>
      <c r="R10" s="146" t="str">
        <f>IFERROR(VLOOKUP($L$10,'Annex 2 EHV charges'!$G:$O,7,FALSE),"")</f>
        <v/>
      </c>
      <c r="S10" s="146" t="str">
        <f>IFERROR(VLOOKUP($L$10,'Annex 2 EHV charges'!$G:$O,8,FALSE),"")</f>
        <v/>
      </c>
      <c r="T10" s="146" t="str">
        <f>IFERROR(VLOOKUP($L$10,'Annex 2 EHV charges'!$G:$O,9,FALSE),"")</f>
        <v/>
      </c>
    </row>
    <row r="11" spans="1:156" ht="7.5" customHeight="1" x14ac:dyDescent="0.2"/>
    <row r="12" spans="1:156" ht="88.5" customHeight="1" x14ac:dyDescent="0.2">
      <c r="B12" s="212" t="s">
        <v>574</v>
      </c>
      <c r="C12" s="216" t="s">
        <v>575</v>
      </c>
      <c r="D12" s="216" t="s">
        <v>576</v>
      </c>
      <c r="E12" s="216" t="s">
        <v>577</v>
      </c>
      <c r="F12" s="216" t="s">
        <v>578</v>
      </c>
      <c r="G12" s="216" t="s">
        <v>579</v>
      </c>
      <c r="H12" s="216" t="s">
        <v>580</v>
      </c>
      <c r="I12" s="216" t="s">
        <v>581</v>
      </c>
      <c r="L12" s="218" t="s">
        <v>574</v>
      </c>
      <c r="M12" s="216" t="s">
        <v>582</v>
      </c>
      <c r="N12" s="216" t="s">
        <v>578</v>
      </c>
      <c r="O12" s="216" t="s">
        <v>583</v>
      </c>
      <c r="P12" s="216" t="s">
        <v>581</v>
      </c>
      <c r="Q12" s="217" t="s">
        <v>584</v>
      </c>
      <c r="R12" s="217" t="s">
        <v>578</v>
      </c>
      <c r="S12" s="217" t="s">
        <v>585</v>
      </c>
      <c r="T12" s="217" t="s">
        <v>581</v>
      </c>
    </row>
    <row r="13" spans="1:156" ht="30" customHeight="1" x14ac:dyDescent="0.2">
      <c r="B13" s="147" t="s">
        <v>586</v>
      </c>
      <c r="C13" s="148"/>
      <c r="D13" s="148"/>
      <c r="E13" s="148"/>
      <c r="F13" s="148"/>
      <c r="G13" s="148"/>
      <c r="H13" s="148"/>
      <c r="I13" s="148"/>
      <c r="L13" s="147" t="s">
        <v>586</v>
      </c>
      <c r="M13" s="149"/>
      <c r="N13" s="149"/>
      <c r="O13" s="149"/>
      <c r="P13" s="149"/>
      <c r="Q13" s="150"/>
      <c r="R13" s="150"/>
      <c r="S13" s="150"/>
      <c r="T13" s="150"/>
    </row>
    <row r="14" spans="1:156" ht="30" customHeight="1" x14ac:dyDescent="0.2">
      <c r="B14" s="151" t="s">
        <v>587</v>
      </c>
      <c r="C14" s="214"/>
      <c r="D14" s="214"/>
      <c r="E14" s="214"/>
      <c r="F14" s="214"/>
      <c r="G14" s="214"/>
      <c r="H14" s="214"/>
      <c r="I14" s="214"/>
      <c r="L14" s="151" t="s">
        <v>587</v>
      </c>
      <c r="M14" s="152">
        <f>M13</f>
        <v>0</v>
      </c>
      <c r="N14" s="152">
        <f t="shared" ref="N14:T14" si="0">N13</f>
        <v>0</v>
      </c>
      <c r="O14" s="152">
        <f t="shared" si="0"/>
        <v>0</v>
      </c>
      <c r="P14" s="152">
        <f t="shared" si="0"/>
        <v>0</v>
      </c>
      <c r="Q14" s="153">
        <f t="shared" si="0"/>
        <v>0</v>
      </c>
      <c r="R14" s="153">
        <f t="shared" si="0"/>
        <v>0</v>
      </c>
      <c r="S14" s="153">
        <f t="shared" si="0"/>
        <v>0</v>
      </c>
      <c r="T14" s="153">
        <f t="shared" si="0"/>
        <v>0</v>
      </c>
    </row>
    <row r="15" spans="1:156" ht="7.5" customHeight="1" x14ac:dyDescent="0.2"/>
    <row r="16" spans="1:156" ht="63.75" customHeight="1" x14ac:dyDescent="0.2">
      <c r="B16" s="212" t="s">
        <v>588</v>
      </c>
      <c r="C16" s="216" t="s">
        <v>589</v>
      </c>
      <c r="D16" s="216" t="s">
        <v>590</v>
      </c>
      <c r="E16" s="216" t="s">
        <v>591</v>
      </c>
      <c r="F16" s="216" t="s">
        <v>592</v>
      </c>
      <c r="G16" s="216" t="s">
        <v>593</v>
      </c>
      <c r="H16" s="216" t="s">
        <v>594</v>
      </c>
      <c r="I16" s="216" t="s">
        <v>1012</v>
      </c>
      <c r="L16" s="218" t="s">
        <v>588</v>
      </c>
      <c r="M16" s="216" t="s">
        <v>595</v>
      </c>
      <c r="N16" s="216" t="s">
        <v>596</v>
      </c>
      <c r="O16" s="216" t="s">
        <v>597</v>
      </c>
      <c r="P16" s="216" t="s">
        <v>1030</v>
      </c>
      <c r="Q16" s="217" t="s">
        <v>598</v>
      </c>
      <c r="R16" s="217" t="s">
        <v>599</v>
      </c>
      <c r="S16" s="217" t="s">
        <v>600</v>
      </c>
      <c r="T16" s="217" t="s">
        <v>1031</v>
      </c>
    </row>
    <row r="17" spans="2:20" ht="30" customHeight="1" x14ac:dyDescent="0.2">
      <c r="B17" s="147" t="s">
        <v>601</v>
      </c>
      <c r="C17" s="154" t="str">
        <f>IFERROR(C10*C13/100,"")</f>
        <v/>
      </c>
      <c r="D17" s="154" t="str">
        <f t="shared" ref="D17:H17" si="1">IFERROR(D10*D13/100,"")</f>
        <v/>
      </c>
      <c r="E17" s="154" t="str">
        <f t="shared" si="1"/>
        <v/>
      </c>
      <c r="F17" s="154" t="str">
        <f t="shared" si="1"/>
        <v/>
      </c>
      <c r="G17" s="154" t="str">
        <f>IFERROR(G10*G13*F13/100,"")</f>
        <v/>
      </c>
      <c r="H17" s="154" t="str">
        <f t="shared" si="1"/>
        <v/>
      </c>
      <c r="I17" s="154" t="str">
        <f>IFERROR(I10*I13*F13/100,"")</f>
        <v/>
      </c>
      <c r="L17" s="155" t="s">
        <v>601</v>
      </c>
      <c r="M17" s="154" t="str">
        <f>IFERROR(M10*M13/100,"")</f>
        <v/>
      </c>
      <c r="N17" s="154" t="str">
        <f>IFERROR(N10*N13/100,"")</f>
        <v/>
      </c>
      <c r="O17" s="154" t="str">
        <f>IFERROR(O10*O13*N13/100,"")</f>
        <v/>
      </c>
      <c r="P17" s="154" t="str">
        <f>IFERROR(P10*P13*N13/100,"")</f>
        <v/>
      </c>
      <c r="Q17" s="156" t="str">
        <f>IFERROR(Q10*Q13/100,"")</f>
        <v/>
      </c>
      <c r="R17" s="156" t="str">
        <f>IFERROR(R10*R13/100,"")</f>
        <v/>
      </c>
      <c r="S17" s="156" t="str">
        <f>IFERROR(S10*S13*R13/100,"")</f>
        <v/>
      </c>
      <c r="T17" s="156" t="str">
        <f>IFERROR(T10*T13*R13/100,"")</f>
        <v/>
      </c>
    </row>
    <row r="18" spans="2:20" ht="30" customHeight="1" x14ac:dyDescent="0.2">
      <c r="B18" s="151" t="s">
        <v>602</v>
      </c>
      <c r="C18" s="157" t="str">
        <f>IFERROR(C10*C14/100,"")</f>
        <v/>
      </c>
      <c r="D18" s="157" t="str">
        <f t="shared" ref="D18:H18" si="2">IFERROR(D10*D14/100,"")</f>
        <v/>
      </c>
      <c r="E18" s="157" t="str">
        <f t="shared" si="2"/>
        <v/>
      </c>
      <c r="F18" s="157" t="str">
        <f t="shared" si="2"/>
        <v/>
      </c>
      <c r="G18" s="157" t="str">
        <f>IFERROR(G10*G14*F14/100,"")</f>
        <v/>
      </c>
      <c r="H18" s="157" t="str">
        <f t="shared" si="2"/>
        <v/>
      </c>
      <c r="I18" s="157" t="str">
        <f>IFERROR(I10*I14*F14/100,"")</f>
        <v/>
      </c>
      <c r="L18" s="158" t="s">
        <v>602</v>
      </c>
      <c r="M18" s="157" t="str">
        <f>IFERROR(M10*M14/100,"")</f>
        <v/>
      </c>
      <c r="N18" s="157" t="str">
        <f t="shared" ref="N18" si="3">IFERROR(N10*N14/100,"")</f>
        <v/>
      </c>
      <c r="O18" s="157" t="str">
        <f>IFERROR(O10*O14*N14/100,"")</f>
        <v/>
      </c>
      <c r="P18" s="157" t="str">
        <f>IFERROR(P10*P14*N14/100,"")</f>
        <v/>
      </c>
      <c r="Q18" s="159" t="str">
        <f>IFERROR(Q10*Q14/100,"")</f>
        <v/>
      </c>
      <c r="R18" s="159" t="str">
        <f t="shared" ref="R18" si="4">IFERROR(R10*R14/100,"")</f>
        <v/>
      </c>
      <c r="S18" s="159" t="str">
        <f>IFERROR(S10*S14*R14/100,"")</f>
        <v/>
      </c>
      <c r="T18" s="159" t="str">
        <f>IFERROR(T10*T14*R14/100,"")</f>
        <v/>
      </c>
    </row>
    <row r="19" spans="2:20" ht="7.5" customHeight="1" x14ac:dyDescent="0.2"/>
    <row r="20" spans="2:20" ht="39.75" customHeight="1" x14ac:dyDescent="0.2">
      <c r="C20" s="160" t="s">
        <v>603</v>
      </c>
      <c r="M20" s="140" t="s">
        <v>604</v>
      </c>
      <c r="N20" s="141" t="s">
        <v>605</v>
      </c>
    </row>
    <row r="21" spans="2:20" ht="30" customHeight="1" x14ac:dyDescent="0.2">
      <c r="B21" s="147" t="s">
        <v>601</v>
      </c>
      <c r="C21" s="154">
        <f>SUM(C17:I17)</f>
        <v>0</v>
      </c>
      <c r="L21" s="147" t="s">
        <v>601</v>
      </c>
      <c r="M21" s="154">
        <f>SUM(M17:P17)</f>
        <v>0</v>
      </c>
      <c r="N21" s="156">
        <f>SUM(Q17:T17)</f>
        <v>0</v>
      </c>
    </row>
    <row r="22" spans="2:20" ht="30" customHeight="1" x14ac:dyDescent="0.2">
      <c r="B22" s="151" t="s">
        <v>602</v>
      </c>
      <c r="C22" s="157">
        <f>SUM(C18:I18)</f>
        <v>0</v>
      </c>
      <c r="L22" s="151" t="s">
        <v>602</v>
      </c>
      <c r="M22" s="157">
        <f>SUM(M18:P18)</f>
        <v>0</v>
      </c>
      <c r="N22" s="159">
        <f>SUM(Q18:T18)</f>
        <v>0</v>
      </c>
    </row>
    <row r="24" spans="2:20" ht="30.75" customHeight="1" x14ac:dyDescent="0.2">
      <c r="B24" s="324" t="s">
        <v>606</v>
      </c>
      <c r="C24" s="325"/>
      <c r="D24" s="326"/>
      <c r="L24" s="324" t="s">
        <v>607</v>
      </c>
      <c r="M24" s="325"/>
      <c r="N24" s="326"/>
    </row>
  </sheetData>
  <sheetProtection sheet="1" objects="1" scenarios="1"/>
  <dataConsolidate/>
  <mergeCells count="11">
    <mergeCell ref="B7:I7"/>
    <mergeCell ref="L7:T7"/>
    <mergeCell ref="B24:D24"/>
    <mergeCell ref="L24:N24"/>
    <mergeCell ref="B2:T2"/>
    <mergeCell ref="B4:I4"/>
    <mergeCell ref="L4:T4"/>
    <mergeCell ref="B5:I5"/>
    <mergeCell ref="L5:T5"/>
    <mergeCell ref="B6:I6"/>
    <mergeCell ref="L6:T6"/>
  </mergeCells>
  <conditionalFormatting sqref="C9:I9">
    <cfRule type="expression" dxfId="8" priority="9">
      <formula>OR(C10="",C10=0)</formula>
    </cfRule>
  </conditionalFormatting>
  <conditionalFormatting sqref="C12:I12">
    <cfRule type="expression" dxfId="7" priority="8">
      <formula>OR(C10="",C10=0)</formula>
    </cfRule>
  </conditionalFormatting>
  <conditionalFormatting sqref="C16:I16">
    <cfRule type="expression" dxfId="6" priority="7">
      <formula>OR(C10="",C10=0)</formula>
    </cfRule>
  </conditionalFormatting>
  <conditionalFormatting sqref="M9:P9">
    <cfRule type="expression" dxfId="5" priority="6">
      <formula>OR(M10="",M10=0)</formula>
    </cfRule>
  </conditionalFormatting>
  <conditionalFormatting sqref="Q9:T9">
    <cfRule type="expression" dxfId="4" priority="5">
      <formula>OR(Q10="",Q10=0)</formula>
    </cfRule>
  </conditionalFormatting>
  <conditionalFormatting sqref="M12:P12">
    <cfRule type="expression" dxfId="3" priority="4">
      <formula>OR(M10="",M10=0)</formula>
    </cfRule>
  </conditionalFormatting>
  <conditionalFormatting sqref="Q12:T12">
    <cfRule type="expression" dxfId="2" priority="3">
      <formula>OR(Q10="",Q10=0)</formula>
    </cfRule>
  </conditionalFormatting>
  <conditionalFormatting sqref="M16:P16">
    <cfRule type="expression" dxfId="1" priority="2">
      <formula>OR(M10="",M10=0)</formula>
    </cfRule>
  </conditionalFormatting>
  <conditionalFormatting sqref="Q16:T16">
    <cfRule type="expression" dxfId="0" priority="1">
      <formula>OR(Q10="",Q10=0)</formula>
    </cfRule>
  </conditionalFormatting>
  <hyperlinks>
    <hyperlink ref="B1" location="Overview!A1" display="Back to Overview"/>
  </hyperlinks>
  <pageMargins left="0.7" right="0.7" top="0.75" bottom="0.75" header="0.3" footer="0.3"/>
  <pageSetup paperSize="9" orientation="portrait" r:id="rId1"/>
  <ignoredErrors>
    <ignoredError sqref="G17:G18" formula="1"/>
  </ignoredErrors>
  <drawing r:id="rId2"/>
  <extLst>
    <ext xmlns:x14="http://schemas.microsoft.com/office/spreadsheetml/2009/9/main" uri="{CCE6A557-97BC-4b89-ADB6-D9C93CAAB3DF}">
      <x14:dataValidations xmlns:xm="http://schemas.microsoft.com/office/excel/2006/main" count="2">
        <x14:dataValidation type="list" errorStyle="information" allowBlank="1" showInputMessage="1" showErrorMessage="1" promptTitle="Tariff selection" prompt="Choose tariff from drop down list">
          <x14:formula1>
            <xm:f>'Annex 1 LV and HV charges'!$A$14:$A$39</xm:f>
          </x14:formula1>
          <xm:sqref>B10</xm:sqref>
        </x14:dataValidation>
        <x14:dataValidation type="list" errorStyle="information" allowBlank="1" showInputMessage="1" showErrorMessage="1" promptTitle="Choose site" prompt="Select the EHV site that you would like to calculate charges.">
          <x14:formula1>
            <xm:f>'Annex 2 EHV charges'!$G$11:$G$510</xm:f>
          </x14:formula1>
          <xm:sqref>L10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39"/>
  <sheetViews>
    <sheetView view="pageBreakPreview" topLeftCell="A19" zoomScale="70" zoomScaleNormal="70" zoomScaleSheetLayoutView="70" workbookViewId="0">
      <selection activeCell="I15" sqref="I15"/>
    </sheetView>
  </sheetViews>
  <sheetFormatPr defaultRowHeight="27.75" customHeight="1" x14ac:dyDescent="0.2"/>
  <cols>
    <col min="1" max="1" width="49" style="2" bestFit="1" customWidth="1"/>
    <col min="2" max="2" width="17.5703125" style="3" customWidth="1"/>
    <col min="3" max="3" width="6.85546875" style="2" customWidth="1"/>
    <col min="4" max="4" width="13" style="2" customWidth="1"/>
    <col min="5" max="5" width="16.140625" style="3" customWidth="1"/>
    <col min="6" max="7" width="14.5703125" style="3" customWidth="1"/>
    <col min="8" max="9" width="14.85546875" style="9" customWidth="1"/>
    <col min="10" max="10" width="14.85546875" style="5" customWidth="1"/>
    <col min="11" max="11" width="14.5703125" style="6" customWidth="1"/>
    <col min="12" max="12" width="1.42578125" style="4" customWidth="1"/>
    <col min="13" max="13" width="15.5703125" style="4" customWidth="1"/>
    <col min="14" max="19" width="15.5703125" style="2" customWidth="1"/>
    <col min="20" max="16384" width="9.140625" style="2"/>
  </cols>
  <sheetData>
    <row r="1" spans="1:14" ht="27.75" customHeight="1" x14ac:dyDescent="0.2">
      <c r="A1" s="16" t="s">
        <v>87</v>
      </c>
      <c r="B1" s="3" t="s">
        <v>1013</v>
      </c>
    </row>
    <row r="2" spans="1:14" ht="27" customHeight="1" x14ac:dyDescent="0.2">
      <c r="A2" s="264" t="str">
        <f>Overview!B4&amp; " - Effective between "&amp;Overview!D4&amp;" and "&amp;Overview!E4&amp;" - "&amp;Overview!F4&amp;" LV and HV charges"</f>
        <v>Western Power Distribution (South West) plc - Effective between 1/4/2016 and 31/3/2017 - Final LV and HV charges</v>
      </c>
      <c r="B2" s="264"/>
      <c r="C2" s="264"/>
      <c r="D2" s="264"/>
      <c r="E2" s="264"/>
      <c r="F2" s="264"/>
      <c r="G2" s="264"/>
      <c r="H2" s="264"/>
      <c r="I2" s="264"/>
      <c r="J2" s="264"/>
      <c r="K2" s="264"/>
    </row>
    <row r="3" spans="1:14" s="104" customFormat="1" ht="15" customHeight="1" x14ac:dyDescent="0.2">
      <c r="A3" s="102"/>
      <c r="B3" s="102"/>
      <c r="C3" s="102"/>
      <c r="D3" s="102"/>
      <c r="E3" s="102"/>
      <c r="F3" s="102"/>
      <c r="G3" s="102"/>
      <c r="H3" s="102"/>
      <c r="I3" s="102"/>
      <c r="J3" s="102"/>
      <c r="K3" s="102"/>
      <c r="L3" s="103"/>
      <c r="M3" s="103"/>
    </row>
    <row r="4" spans="1:14" ht="18" customHeight="1" x14ac:dyDescent="0.2">
      <c r="A4" s="271" t="s">
        <v>537</v>
      </c>
      <c r="B4" s="272"/>
      <c r="C4" s="272"/>
      <c r="D4" s="272"/>
      <c r="E4" s="273"/>
      <c r="F4" s="102"/>
      <c r="G4" s="271" t="s">
        <v>536</v>
      </c>
      <c r="H4" s="272"/>
      <c r="I4" s="272"/>
      <c r="J4" s="272"/>
      <c r="K4" s="273"/>
    </row>
    <row r="5" spans="1:14" ht="25.5" x14ac:dyDescent="0.2">
      <c r="A5" s="219" t="s">
        <v>80</v>
      </c>
      <c r="B5" s="220" t="s">
        <v>530</v>
      </c>
      <c r="C5" s="265" t="s">
        <v>531</v>
      </c>
      <c r="D5" s="266"/>
      <c r="E5" s="221" t="s">
        <v>532</v>
      </c>
      <c r="F5" s="102"/>
      <c r="G5" s="269"/>
      <c r="H5" s="270"/>
      <c r="I5" s="222" t="s">
        <v>534</v>
      </c>
      <c r="J5" s="223" t="s">
        <v>535</v>
      </c>
      <c r="K5" s="221" t="s">
        <v>532</v>
      </c>
      <c r="L5" s="102"/>
      <c r="N5" s="4"/>
    </row>
    <row r="6" spans="1:14" ht="57" customHeight="1" x14ac:dyDescent="0.2">
      <c r="A6" s="119" t="s">
        <v>556</v>
      </c>
      <c r="B6" s="234" t="s">
        <v>764</v>
      </c>
      <c r="C6" s="267" t="s">
        <v>765</v>
      </c>
      <c r="D6" s="267"/>
      <c r="E6" s="235" t="s">
        <v>766</v>
      </c>
      <c r="F6" s="102"/>
      <c r="G6" s="260" t="s">
        <v>1431</v>
      </c>
      <c r="H6" s="260"/>
      <c r="I6" s="234" t="s">
        <v>769</v>
      </c>
      <c r="J6" s="237" t="s">
        <v>765</v>
      </c>
      <c r="K6" s="237" t="s">
        <v>766</v>
      </c>
      <c r="L6" s="102"/>
      <c r="N6" s="4"/>
    </row>
    <row r="7" spans="1:14" ht="57" customHeight="1" x14ac:dyDescent="0.2">
      <c r="A7" s="119" t="s">
        <v>557</v>
      </c>
      <c r="B7" s="236"/>
      <c r="C7" s="268" t="s">
        <v>767</v>
      </c>
      <c r="D7" s="268"/>
      <c r="E7" s="237" t="s">
        <v>768</v>
      </c>
      <c r="F7" s="102"/>
      <c r="G7" s="260" t="s">
        <v>1432</v>
      </c>
      <c r="H7" s="260"/>
      <c r="I7" s="236"/>
      <c r="J7" s="237" t="s">
        <v>770</v>
      </c>
      <c r="K7" s="237" t="s">
        <v>766</v>
      </c>
      <c r="L7" s="102"/>
      <c r="N7" s="4"/>
    </row>
    <row r="8" spans="1:14" ht="25.5" x14ac:dyDescent="0.2">
      <c r="A8" s="228" t="s">
        <v>81</v>
      </c>
      <c r="B8" s="254" t="s">
        <v>82</v>
      </c>
      <c r="C8" s="254"/>
      <c r="D8" s="254"/>
      <c r="E8" s="254"/>
      <c r="F8" s="102"/>
      <c r="G8" s="253" t="s">
        <v>557</v>
      </c>
      <c r="H8" s="253"/>
      <c r="I8" s="236"/>
      <c r="J8" s="237" t="s">
        <v>767</v>
      </c>
      <c r="K8" s="237" t="s">
        <v>768</v>
      </c>
      <c r="L8" s="102"/>
      <c r="N8" s="4"/>
    </row>
    <row r="9" spans="1:14" s="98" customFormat="1" ht="18" customHeight="1" x14ac:dyDescent="0.2">
      <c r="A9" s="229"/>
      <c r="B9" s="229"/>
      <c r="C9" s="258"/>
      <c r="D9" s="258"/>
      <c r="E9" s="229"/>
      <c r="F9" s="102"/>
      <c r="G9" s="260" t="s">
        <v>81</v>
      </c>
      <c r="H9" s="260"/>
      <c r="I9" s="261" t="s">
        <v>82</v>
      </c>
      <c r="J9" s="262"/>
      <c r="K9" s="263"/>
      <c r="L9" s="102"/>
      <c r="M9" s="76"/>
      <c r="N9" s="76"/>
    </row>
    <row r="10" spans="1:14" s="104" customFormat="1" ht="18" x14ac:dyDescent="0.2">
      <c r="A10" s="121"/>
      <c r="B10" s="259"/>
      <c r="C10" s="259"/>
      <c r="D10" s="259"/>
      <c r="E10" s="259"/>
      <c r="F10" s="102"/>
      <c r="G10" s="255"/>
      <c r="H10" s="255"/>
      <c r="I10" s="122"/>
      <c r="J10" s="122"/>
      <c r="K10" s="122"/>
      <c r="L10" s="102"/>
      <c r="M10" s="103"/>
      <c r="N10" s="103"/>
    </row>
    <row r="11" spans="1:14" s="104" customFormat="1" ht="18" x14ac:dyDescent="0.2">
      <c r="A11" s="102"/>
      <c r="B11" s="102"/>
      <c r="C11" s="102"/>
      <c r="D11" s="102"/>
      <c r="E11" s="102"/>
      <c r="F11" s="102"/>
      <c r="G11" s="257"/>
      <c r="H11" s="257"/>
      <c r="I11" s="256"/>
      <c r="J11" s="256"/>
      <c r="K11" s="256"/>
      <c r="L11" s="103"/>
      <c r="M11" s="103"/>
    </row>
    <row r="12" spans="1:14" s="104" customFormat="1" ht="18" x14ac:dyDescent="0.2">
      <c r="A12" s="102"/>
      <c r="B12" s="102"/>
      <c r="C12" s="102"/>
      <c r="D12" s="102"/>
      <c r="E12" s="102"/>
      <c r="F12" s="102"/>
      <c r="G12" s="102"/>
      <c r="H12" s="102"/>
      <c r="I12" s="102"/>
      <c r="J12" s="102"/>
      <c r="K12" s="102"/>
      <c r="L12" s="103"/>
      <c r="M12" s="103"/>
    </row>
    <row r="13" spans="1:14" ht="63.75" customHeight="1" x14ac:dyDescent="0.2">
      <c r="A13" s="31" t="s">
        <v>1014</v>
      </c>
      <c r="B13" s="240" t="s">
        <v>92</v>
      </c>
      <c r="C13" s="240" t="s">
        <v>93</v>
      </c>
      <c r="D13" s="240" t="s">
        <v>659</v>
      </c>
      <c r="E13" s="240" t="s">
        <v>660</v>
      </c>
      <c r="F13" s="240" t="s">
        <v>661</v>
      </c>
      <c r="G13" s="240" t="s">
        <v>94</v>
      </c>
      <c r="H13" s="240" t="s">
        <v>95</v>
      </c>
      <c r="I13" s="240" t="s">
        <v>474</v>
      </c>
      <c r="J13" s="31" t="s">
        <v>1011</v>
      </c>
      <c r="K13" s="240" t="s">
        <v>50</v>
      </c>
    </row>
    <row r="14" spans="1:14" ht="32.25" customHeight="1" x14ac:dyDescent="0.2">
      <c r="A14" s="19" t="s">
        <v>0</v>
      </c>
      <c r="B14" s="161" t="s">
        <v>771</v>
      </c>
      <c r="C14" s="90">
        <v>1</v>
      </c>
      <c r="D14" s="50">
        <v>3.2069999999999999</v>
      </c>
      <c r="E14" s="53">
        <v>0</v>
      </c>
      <c r="F14" s="53">
        <v>0</v>
      </c>
      <c r="G14" s="52">
        <f>4.65+1.43</f>
        <v>6.08</v>
      </c>
      <c r="H14" s="53">
        <v>0</v>
      </c>
      <c r="I14" s="53">
        <v>0</v>
      </c>
      <c r="J14" s="53"/>
      <c r="K14" s="54"/>
    </row>
    <row r="15" spans="1:14" ht="33" customHeight="1" x14ac:dyDescent="0.2">
      <c r="A15" s="19" t="s">
        <v>1</v>
      </c>
      <c r="B15" s="161" t="s">
        <v>772</v>
      </c>
      <c r="C15" s="90">
        <v>2</v>
      </c>
      <c r="D15" s="50">
        <v>3.714</v>
      </c>
      <c r="E15" s="50">
        <v>0.15</v>
      </c>
      <c r="F15" s="53">
        <v>0</v>
      </c>
      <c r="G15" s="52">
        <f>4.65+1.43</f>
        <v>6.08</v>
      </c>
      <c r="H15" s="53">
        <v>0</v>
      </c>
      <c r="I15" s="53">
        <v>0</v>
      </c>
      <c r="J15" s="53"/>
      <c r="K15" s="54"/>
    </row>
    <row r="16" spans="1:14" ht="33" customHeight="1" x14ac:dyDescent="0.2">
      <c r="A16" s="19" t="s">
        <v>11</v>
      </c>
      <c r="B16" s="161">
        <v>430</v>
      </c>
      <c r="C16" s="90">
        <v>2</v>
      </c>
      <c r="D16" s="50">
        <v>0.154</v>
      </c>
      <c r="E16" s="53">
        <v>0</v>
      </c>
      <c r="F16" s="53">
        <v>0</v>
      </c>
      <c r="G16" s="53">
        <v>0</v>
      </c>
      <c r="H16" s="53">
        <v>0</v>
      </c>
      <c r="I16" s="53">
        <v>0</v>
      </c>
      <c r="J16" s="53"/>
      <c r="K16" s="54"/>
    </row>
    <row r="17" spans="1:11" ht="33" customHeight="1" x14ac:dyDescent="0.2">
      <c r="A17" s="19" t="s">
        <v>12</v>
      </c>
      <c r="B17" s="161">
        <v>110</v>
      </c>
      <c r="C17" s="90">
        <v>3</v>
      </c>
      <c r="D17" s="50">
        <v>2.4529999999999998</v>
      </c>
      <c r="E17" s="53">
        <v>0</v>
      </c>
      <c r="F17" s="53">
        <v>0</v>
      </c>
      <c r="G17" s="52">
        <v>7.39</v>
      </c>
      <c r="H17" s="53">
        <v>0</v>
      </c>
      <c r="I17" s="53">
        <v>0</v>
      </c>
      <c r="J17" s="53"/>
      <c r="K17" s="54"/>
    </row>
    <row r="18" spans="1:11" ht="48.75" customHeight="1" x14ac:dyDescent="0.2">
      <c r="A18" s="19" t="s">
        <v>13</v>
      </c>
      <c r="B18" s="161">
        <v>210</v>
      </c>
      <c r="C18" s="90">
        <v>4</v>
      </c>
      <c r="D18" s="50">
        <v>2.9380000000000002</v>
      </c>
      <c r="E18" s="50">
        <v>0.154</v>
      </c>
      <c r="F18" s="53">
        <v>0</v>
      </c>
      <c r="G18" s="52">
        <v>7.39</v>
      </c>
      <c r="H18" s="53">
        <v>0</v>
      </c>
      <c r="I18" s="53">
        <v>0</v>
      </c>
      <c r="J18" s="53"/>
      <c r="K18" s="54"/>
    </row>
    <row r="19" spans="1:11" ht="32.25" customHeight="1" x14ac:dyDescent="0.2">
      <c r="A19" s="19" t="s">
        <v>14</v>
      </c>
      <c r="B19" s="161">
        <v>251</v>
      </c>
      <c r="C19" s="90">
        <v>4</v>
      </c>
      <c r="D19" s="50">
        <v>0.17</v>
      </c>
      <c r="E19" s="53">
        <v>0</v>
      </c>
      <c r="F19" s="53">
        <v>0</v>
      </c>
      <c r="G19" s="53">
        <v>0</v>
      </c>
      <c r="H19" s="53">
        <v>0</v>
      </c>
      <c r="I19" s="53">
        <v>0</v>
      </c>
      <c r="J19" s="53"/>
      <c r="K19" s="54"/>
    </row>
    <row r="20" spans="1:11" ht="32.25" customHeight="1" x14ac:dyDescent="0.2">
      <c r="A20" s="19" t="s">
        <v>2</v>
      </c>
      <c r="B20" s="161">
        <v>570</v>
      </c>
      <c r="C20" s="90" t="s">
        <v>20</v>
      </c>
      <c r="D20" s="50">
        <v>2.6749999999999998</v>
      </c>
      <c r="E20" s="50">
        <v>0.128</v>
      </c>
      <c r="F20" s="53">
        <v>0</v>
      </c>
      <c r="G20" s="52">
        <v>34.61</v>
      </c>
      <c r="H20" s="53">
        <v>0</v>
      </c>
      <c r="I20" s="53">
        <v>0</v>
      </c>
      <c r="J20" s="53"/>
      <c r="K20" s="54"/>
    </row>
    <row r="21" spans="1:11" ht="32.25" customHeight="1" x14ac:dyDescent="0.2">
      <c r="A21" s="19" t="s">
        <v>15</v>
      </c>
      <c r="B21" s="161">
        <v>540</v>
      </c>
      <c r="C21" s="90" t="s">
        <v>20</v>
      </c>
      <c r="D21" s="50">
        <v>2.5019999999999998</v>
      </c>
      <c r="E21" s="50">
        <v>0.113</v>
      </c>
      <c r="F21" s="53">
        <v>0</v>
      </c>
      <c r="G21" s="52">
        <v>22.51</v>
      </c>
      <c r="H21" s="53">
        <v>0</v>
      </c>
      <c r="I21" s="53">
        <v>0</v>
      </c>
      <c r="J21" s="53"/>
      <c r="K21" s="73"/>
    </row>
    <row r="22" spans="1:11" ht="32.25" customHeight="1" x14ac:dyDescent="0.2">
      <c r="A22" s="19" t="s">
        <v>619</v>
      </c>
      <c r="B22" s="238">
        <v>202</v>
      </c>
      <c r="C22" s="90">
        <v>0</v>
      </c>
      <c r="D22" s="59">
        <v>32.235999999999997</v>
      </c>
      <c r="E22" s="55">
        <v>0.57199999999999995</v>
      </c>
      <c r="F22" s="56">
        <v>0.153</v>
      </c>
      <c r="G22" s="52">
        <f>4.65+1.43</f>
        <v>6.08</v>
      </c>
      <c r="H22" s="53">
        <v>0</v>
      </c>
      <c r="I22" s="53">
        <v>0</v>
      </c>
      <c r="J22" s="53"/>
      <c r="K22" s="73"/>
    </row>
    <row r="23" spans="1:11" ht="32.25" customHeight="1" x14ac:dyDescent="0.2">
      <c r="A23" s="19" t="s">
        <v>620</v>
      </c>
      <c r="B23" s="238">
        <v>203</v>
      </c>
      <c r="C23" s="90">
        <v>0</v>
      </c>
      <c r="D23" s="59">
        <v>33.204999999999998</v>
      </c>
      <c r="E23" s="55">
        <v>0.53400000000000003</v>
      </c>
      <c r="F23" s="56">
        <v>0.14499999999999999</v>
      </c>
      <c r="G23" s="52">
        <v>7.39</v>
      </c>
      <c r="H23" s="53">
        <v>0</v>
      </c>
      <c r="I23" s="53">
        <v>0</v>
      </c>
      <c r="J23" s="53"/>
      <c r="K23" s="73"/>
    </row>
    <row r="24" spans="1:11" ht="32.25" customHeight="1" x14ac:dyDescent="0.2">
      <c r="A24" s="19" t="s">
        <v>17</v>
      </c>
      <c r="B24" s="161">
        <v>570</v>
      </c>
      <c r="C24" s="90">
        <v>0</v>
      </c>
      <c r="D24" s="59">
        <v>24.792000000000002</v>
      </c>
      <c r="E24" s="55">
        <v>0.34499999999999997</v>
      </c>
      <c r="F24" s="56">
        <v>9.8000000000000004E-2</v>
      </c>
      <c r="G24" s="52">
        <v>10.119999999999999</v>
      </c>
      <c r="H24" s="52">
        <v>2.82</v>
      </c>
      <c r="I24" s="57">
        <v>0.38100000000000001</v>
      </c>
      <c r="J24" s="74">
        <f>H24</f>
        <v>2.82</v>
      </c>
      <c r="K24" s="54"/>
    </row>
    <row r="25" spans="1:11" ht="32.25" customHeight="1" x14ac:dyDescent="0.2">
      <c r="A25" s="19" t="s">
        <v>18</v>
      </c>
      <c r="B25" s="161">
        <v>540</v>
      </c>
      <c r="C25" s="90">
        <v>0</v>
      </c>
      <c r="D25" s="59">
        <v>22.26</v>
      </c>
      <c r="E25" s="55">
        <v>0.21199999999999999</v>
      </c>
      <c r="F25" s="56">
        <v>6.9000000000000006E-2</v>
      </c>
      <c r="G25" s="52">
        <v>7.79</v>
      </c>
      <c r="H25" s="52">
        <v>2.92</v>
      </c>
      <c r="I25" s="57">
        <v>0.315</v>
      </c>
      <c r="J25" s="74">
        <f t="shared" ref="J25:J26" si="0">H25</f>
        <v>2.92</v>
      </c>
      <c r="K25" s="54"/>
    </row>
    <row r="26" spans="1:11" ht="32.25" customHeight="1" x14ac:dyDescent="0.2">
      <c r="A26" s="19" t="s">
        <v>19</v>
      </c>
      <c r="B26" s="161">
        <v>510</v>
      </c>
      <c r="C26" s="90">
        <v>0</v>
      </c>
      <c r="D26" s="59">
        <v>19.196000000000002</v>
      </c>
      <c r="E26" s="55">
        <v>0.113</v>
      </c>
      <c r="F26" s="56">
        <v>4.3999999999999997E-2</v>
      </c>
      <c r="G26" s="52">
        <v>77.290000000000006</v>
      </c>
      <c r="H26" s="52">
        <v>2.4300000000000002</v>
      </c>
      <c r="I26" s="57">
        <v>0.254</v>
      </c>
      <c r="J26" s="74">
        <f t="shared" si="0"/>
        <v>2.4300000000000002</v>
      </c>
      <c r="K26" s="54"/>
    </row>
    <row r="27" spans="1:11" ht="32.25" customHeight="1" x14ac:dyDescent="0.2">
      <c r="A27" s="19" t="s">
        <v>203</v>
      </c>
      <c r="B27" s="161">
        <v>977</v>
      </c>
      <c r="C27" s="90">
        <v>8</v>
      </c>
      <c r="D27" s="50">
        <v>2.4319999999999999</v>
      </c>
      <c r="E27" s="53">
        <v>0</v>
      </c>
      <c r="F27" s="53">
        <v>0</v>
      </c>
      <c r="G27" s="53">
        <v>0</v>
      </c>
      <c r="H27" s="53">
        <v>0</v>
      </c>
      <c r="I27" s="53">
        <v>0</v>
      </c>
      <c r="J27" s="53"/>
      <c r="K27" s="54"/>
    </row>
    <row r="28" spans="1:11" ht="32.25" customHeight="1" x14ac:dyDescent="0.2">
      <c r="A28" s="19" t="s">
        <v>204</v>
      </c>
      <c r="B28" s="161">
        <v>980</v>
      </c>
      <c r="C28" s="90">
        <v>1</v>
      </c>
      <c r="D28" s="50">
        <v>3.4369999999999998</v>
      </c>
      <c r="E28" s="53">
        <v>0</v>
      </c>
      <c r="F28" s="53">
        <v>0</v>
      </c>
      <c r="G28" s="53">
        <v>0</v>
      </c>
      <c r="H28" s="53">
        <v>0</v>
      </c>
      <c r="I28" s="53">
        <v>0</v>
      </c>
      <c r="J28" s="53"/>
      <c r="K28" s="54"/>
    </row>
    <row r="29" spans="1:11" ht="32.25" customHeight="1" x14ac:dyDescent="0.2">
      <c r="A29" s="19" t="s">
        <v>205</v>
      </c>
      <c r="B29" s="161">
        <v>978</v>
      </c>
      <c r="C29" s="90">
        <v>1</v>
      </c>
      <c r="D29" s="50">
        <v>5.532</v>
      </c>
      <c r="E29" s="53">
        <v>0</v>
      </c>
      <c r="F29" s="53">
        <v>0</v>
      </c>
      <c r="G29" s="53">
        <v>0</v>
      </c>
      <c r="H29" s="53">
        <v>0</v>
      </c>
      <c r="I29" s="53">
        <v>0</v>
      </c>
      <c r="J29" s="53"/>
      <c r="K29" s="54"/>
    </row>
    <row r="30" spans="1:11" ht="32.25" customHeight="1" x14ac:dyDescent="0.2">
      <c r="A30" s="19" t="s">
        <v>206</v>
      </c>
      <c r="B30" s="161">
        <v>979</v>
      </c>
      <c r="C30" s="90">
        <v>1</v>
      </c>
      <c r="D30" s="50">
        <v>1.4650000000000001</v>
      </c>
      <c r="E30" s="53">
        <v>0</v>
      </c>
      <c r="F30" s="53">
        <v>0</v>
      </c>
      <c r="G30" s="53">
        <v>0</v>
      </c>
      <c r="H30" s="53">
        <v>0</v>
      </c>
      <c r="I30" s="53">
        <v>0</v>
      </c>
      <c r="J30" s="53"/>
      <c r="K30" s="54"/>
    </row>
    <row r="31" spans="1:11" ht="32.25" customHeight="1" x14ac:dyDescent="0.2">
      <c r="A31" s="19" t="s">
        <v>3</v>
      </c>
      <c r="B31" s="161">
        <v>970</v>
      </c>
      <c r="C31" s="90">
        <v>0</v>
      </c>
      <c r="D31" s="72">
        <v>75.930999999999997</v>
      </c>
      <c r="E31" s="58">
        <v>1.4650000000000001</v>
      </c>
      <c r="F31" s="56">
        <v>0.85</v>
      </c>
      <c r="G31" s="53">
        <v>0</v>
      </c>
      <c r="H31" s="53">
        <v>0</v>
      </c>
      <c r="I31" s="53">
        <v>0</v>
      </c>
      <c r="J31" s="53"/>
      <c r="K31" s="54"/>
    </row>
    <row r="32" spans="1:11" ht="32.25" customHeight="1" x14ac:dyDescent="0.2">
      <c r="A32" s="19" t="s">
        <v>621</v>
      </c>
      <c r="B32" s="238">
        <v>581</v>
      </c>
      <c r="C32" s="90" t="s">
        <v>622</v>
      </c>
      <c r="D32" s="50">
        <v>-0.64600000000000002</v>
      </c>
      <c r="E32" s="53">
        <v>0</v>
      </c>
      <c r="F32" s="53">
        <v>0</v>
      </c>
      <c r="G32" s="53">
        <v>0</v>
      </c>
      <c r="H32" s="53">
        <v>0</v>
      </c>
      <c r="I32" s="53">
        <v>0</v>
      </c>
      <c r="J32" s="53"/>
      <c r="K32" s="54"/>
    </row>
    <row r="33" spans="1:11" ht="32.25" customHeight="1" x14ac:dyDescent="0.2">
      <c r="A33" s="19" t="s">
        <v>10</v>
      </c>
      <c r="B33" s="161">
        <v>551</v>
      </c>
      <c r="C33" s="90">
        <v>8</v>
      </c>
      <c r="D33" s="50">
        <v>-0.58599999999999997</v>
      </c>
      <c r="E33" s="53">
        <v>0</v>
      </c>
      <c r="F33" s="53">
        <v>0</v>
      </c>
      <c r="G33" s="53">
        <v>0</v>
      </c>
      <c r="H33" s="53">
        <v>0</v>
      </c>
      <c r="I33" s="53">
        <v>0</v>
      </c>
      <c r="J33" s="53"/>
      <c r="K33" s="73"/>
    </row>
    <row r="34" spans="1:11" ht="32.25" customHeight="1" x14ac:dyDescent="0.2">
      <c r="A34" s="19" t="s">
        <v>4</v>
      </c>
      <c r="B34" s="161">
        <v>581</v>
      </c>
      <c r="C34" s="90">
        <v>0</v>
      </c>
      <c r="D34" s="50">
        <v>-0.64600000000000002</v>
      </c>
      <c r="E34" s="53">
        <v>0</v>
      </c>
      <c r="F34" s="53">
        <v>0</v>
      </c>
      <c r="G34" s="53">
        <v>0</v>
      </c>
      <c r="H34" s="53">
        <v>0</v>
      </c>
      <c r="I34" s="57">
        <v>0.14899999999999999</v>
      </c>
      <c r="J34" s="53"/>
      <c r="K34" s="54"/>
    </row>
    <row r="35" spans="1:11" ht="32.25" customHeight="1" x14ac:dyDescent="0.2">
      <c r="A35" s="19" t="s">
        <v>5</v>
      </c>
      <c r="B35" s="161">
        <v>527</v>
      </c>
      <c r="C35" s="90">
        <v>0</v>
      </c>
      <c r="D35" s="59">
        <v>-7.726</v>
      </c>
      <c r="E35" s="60">
        <v>-0.33700000000000002</v>
      </c>
      <c r="F35" s="56">
        <v>-9.7000000000000003E-2</v>
      </c>
      <c r="G35" s="53">
        <v>0</v>
      </c>
      <c r="H35" s="53">
        <v>0</v>
      </c>
      <c r="I35" s="57">
        <v>0.14899999999999999</v>
      </c>
      <c r="J35" s="53"/>
      <c r="K35" s="54"/>
    </row>
    <row r="36" spans="1:11" ht="32.25" customHeight="1" x14ac:dyDescent="0.2">
      <c r="A36" s="19" t="s">
        <v>6</v>
      </c>
      <c r="B36" s="161">
        <v>551</v>
      </c>
      <c r="C36" s="90">
        <v>0</v>
      </c>
      <c r="D36" s="50">
        <v>-0.58599999999999997</v>
      </c>
      <c r="E36" s="53">
        <v>0</v>
      </c>
      <c r="F36" s="53">
        <v>0</v>
      </c>
      <c r="G36" s="53">
        <v>0</v>
      </c>
      <c r="H36" s="53">
        <v>0</v>
      </c>
      <c r="I36" s="57">
        <v>0.125</v>
      </c>
      <c r="J36" s="53"/>
      <c r="K36" s="54"/>
    </row>
    <row r="37" spans="1:11" ht="27.75" customHeight="1" x14ac:dyDescent="0.2">
      <c r="A37" s="19" t="s">
        <v>7</v>
      </c>
      <c r="B37" s="161">
        <v>526</v>
      </c>
      <c r="C37" s="90">
        <v>0</v>
      </c>
      <c r="D37" s="59">
        <v>-7.1310000000000002</v>
      </c>
      <c r="E37" s="55">
        <v>-0.28799999999999998</v>
      </c>
      <c r="F37" s="56">
        <v>-8.6999999999999994E-2</v>
      </c>
      <c r="G37" s="53">
        <v>0</v>
      </c>
      <c r="H37" s="53">
        <v>0</v>
      </c>
      <c r="I37" s="57">
        <v>0.125</v>
      </c>
      <c r="J37" s="53"/>
      <c r="K37" s="54"/>
    </row>
    <row r="38" spans="1:11" ht="27.75" customHeight="1" x14ac:dyDescent="0.2">
      <c r="A38" s="19" t="s">
        <v>8</v>
      </c>
      <c r="B38" s="161">
        <v>521</v>
      </c>
      <c r="C38" s="90">
        <v>0</v>
      </c>
      <c r="D38" s="50">
        <v>-0.374</v>
      </c>
      <c r="E38" s="53">
        <v>0</v>
      </c>
      <c r="F38" s="53">
        <v>0</v>
      </c>
      <c r="G38" s="52">
        <v>37.270000000000003</v>
      </c>
      <c r="H38" s="53">
        <v>0</v>
      </c>
      <c r="I38" s="57">
        <v>9.5000000000000001E-2</v>
      </c>
      <c r="J38" s="53"/>
      <c r="K38" s="54"/>
    </row>
    <row r="39" spans="1:11" ht="27.75" customHeight="1" x14ac:dyDescent="0.2">
      <c r="A39" s="19" t="s">
        <v>9</v>
      </c>
      <c r="B39" s="161">
        <v>524</v>
      </c>
      <c r="C39" s="90">
        <v>0</v>
      </c>
      <c r="D39" s="59">
        <v>-5.0410000000000004</v>
      </c>
      <c r="E39" s="55">
        <v>-0.11799999999999999</v>
      </c>
      <c r="F39" s="56">
        <v>-4.9000000000000002E-2</v>
      </c>
      <c r="G39" s="52">
        <v>37.270000000000003</v>
      </c>
      <c r="H39" s="53">
        <v>0</v>
      </c>
      <c r="I39" s="57">
        <v>9.5000000000000001E-2</v>
      </c>
      <c r="J39" s="53"/>
      <c r="K39" s="54"/>
    </row>
  </sheetData>
  <customSheetViews>
    <customSheetView guid="{5032A364-B81A-48DA-88DA-AB3B86B47EE9}" scale="80" fitToPage="1">
      <pageMargins left="0.39370078740157483" right="0.35433070866141736" top="0.86614173228346458" bottom="0.74803149606299213" header="0.43307086614173229" footer="0.51181102362204722"/>
      <pageSetup paperSize="9" scale="48" fitToHeight="0" orientation="portrait" r:id="rId1"/>
      <headerFooter scaleWithDoc="0">
        <oddHeader>&amp;L&amp;"Arial,Bold"
Annex 1&amp;"Arial,Regular" - Schedule of Charges for use of the Distribution System by LV and HV Designated Properties</oddHeader>
        <oddFooter>&amp;C&amp;P of &amp;N</oddFooter>
      </headerFooter>
    </customSheetView>
  </customSheetViews>
  <mergeCells count="18">
    <mergeCell ref="A2:K2"/>
    <mergeCell ref="C5:D5"/>
    <mergeCell ref="C6:D6"/>
    <mergeCell ref="C7:D7"/>
    <mergeCell ref="G5:H5"/>
    <mergeCell ref="G6:H6"/>
    <mergeCell ref="G7:H7"/>
    <mergeCell ref="G4:K4"/>
    <mergeCell ref="A4:E4"/>
    <mergeCell ref="G8:H8"/>
    <mergeCell ref="B8:E8"/>
    <mergeCell ref="G10:H10"/>
    <mergeCell ref="I11:K11"/>
    <mergeCell ref="G11:H11"/>
    <mergeCell ref="C9:D9"/>
    <mergeCell ref="B10:E10"/>
    <mergeCell ref="G9:H9"/>
    <mergeCell ref="I9:K9"/>
  </mergeCells>
  <phoneticPr fontId="5" type="noConversion"/>
  <hyperlinks>
    <hyperlink ref="A1" location="Overview!A1" display="Back to Overview"/>
  </hyperlinks>
  <pageMargins left="0.39370078740157483" right="0.35433070866141736" top="0.86614173228346458" bottom="0.74803149606299213" header="0.27559055118110237" footer="0.31496062992125984"/>
  <pageSetup paperSize="9" scale="74" fitToHeight="0" orientation="landscape" r:id="rId2"/>
  <headerFooter scaleWithDoc="0">
    <oddHeader>&amp;L&amp;"Arial,Bold"Annex 1&amp;"Arial,Regular" - Schedule of Charges for use of the Distribution System by LV and HV Designated Properties</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03"/>
  <sheetViews>
    <sheetView tabSelected="1" view="pageBreakPreview" topLeftCell="A134" zoomScale="115" zoomScaleNormal="70" zoomScaleSheetLayoutView="115" workbookViewId="0">
      <selection activeCell="F157" sqref="F157"/>
    </sheetView>
  </sheetViews>
  <sheetFormatPr defaultRowHeight="27.75" customHeight="1" x14ac:dyDescent="0.2"/>
  <cols>
    <col min="1" max="1" width="14.5703125" style="77" customWidth="1"/>
    <col min="2" max="2" width="14.28515625" style="77" customWidth="1"/>
    <col min="3" max="3" width="17.140625" style="77" customWidth="1"/>
    <col min="4" max="4" width="14.7109375" style="83" customWidth="1"/>
    <col min="5" max="5" width="13.7109375" style="83" customWidth="1"/>
    <col min="6" max="6" width="17.28515625" style="83" customWidth="1"/>
    <col min="7" max="7" width="50.7109375" style="83" customWidth="1"/>
    <col min="8" max="8" width="14.7109375" style="83" customWidth="1"/>
    <col min="9" max="9" width="14.7109375" style="84" customWidth="1"/>
    <col min="10" max="11" width="14.7109375" style="85" customWidth="1"/>
    <col min="12" max="15" width="14.7109375" style="77" customWidth="1"/>
    <col min="16" max="17" width="15.5703125" style="77" customWidth="1"/>
    <col min="18" max="16384" width="9.140625" style="77"/>
  </cols>
  <sheetData>
    <row r="1" spans="1:15" ht="66.75" customHeight="1" x14ac:dyDescent="0.2">
      <c r="A1" s="185" t="s">
        <v>87</v>
      </c>
      <c r="B1" s="185"/>
      <c r="C1" s="285" t="s">
        <v>644</v>
      </c>
      <c r="D1" s="285"/>
      <c r="E1" s="186"/>
      <c r="F1" s="285" t="s">
        <v>202</v>
      </c>
      <c r="G1" s="285"/>
      <c r="H1" s="285"/>
      <c r="I1" s="285"/>
      <c r="J1" s="285"/>
      <c r="K1" s="285"/>
      <c r="L1" s="285"/>
      <c r="M1" s="285"/>
      <c r="N1" s="285"/>
      <c r="O1" s="285"/>
    </row>
    <row r="2" spans="1:15" s="78" customFormat="1" ht="25.5" customHeight="1" x14ac:dyDescent="0.2">
      <c r="A2" s="264" t="str">
        <f>Overview!B4&amp; " - Effective between "&amp;Overview!D4&amp;" and "&amp;Overview!E4&amp;" - "&amp;Overview!F4&amp;" EDCM charges"</f>
        <v>Western Power Distribution (South West) plc - Effective between 1/4/2016 and 31/3/2017 - Final EDCM charges</v>
      </c>
      <c r="B2" s="264"/>
      <c r="C2" s="264"/>
      <c r="D2" s="264"/>
      <c r="E2" s="264"/>
      <c r="F2" s="264"/>
      <c r="G2" s="264"/>
      <c r="H2" s="264"/>
      <c r="I2" s="264"/>
      <c r="J2" s="264"/>
      <c r="K2" s="264"/>
      <c r="L2" s="264"/>
      <c r="M2" s="264"/>
      <c r="N2" s="264"/>
      <c r="O2" s="264"/>
    </row>
    <row r="3" spans="1:15" s="105" customFormat="1" ht="10.5" customHeight="1" x14ac:dyDescent="0.2">
      <c r="A3" s="102"/>
      <c r="B3" s="102"/>
      <c r="C3" s="102"/>
      <c r="D3" s="102"/>
      <c r="E3" s="102"/>
      <c r="F3" s="102"/>
      <c r="G3" s="102"/>
      <c r="H3" s="102"/>
      <c r="I3" s="102"/>
      <c r="J3" s="102"/>
      <c r="K3" s="102"/>
      <c r="L3" s="102"/>
      <c r="M3" s="102"/>
      <c r="N3" s="102"/>
      <c r="O3" s="102"/>
    </row>
    <row r="4" spans="1:15" s="105" customFormat="1" ht="25.5" customHeight="1" x14ac:dyDescent="0.2">
      <c r="A4" s="264" t="s">
        <v>538</v>
      </c>
      <c r="B4" s="264"/>
      <c r="C4" s="264"/>
      <c r="D4" s="264"/>
      <c r="E4" s="264"/>
      <c r="F4" s="264"/>
      <c r="G4" s="102"/>
      <c r="H4" s="102"/>
      <c r="I4" s="102"/>
      <c r="J4" s="102"/>
      <c r="K4" s="102"/>
      <c r="L4" s="102"/>
      <c r="M4" s="102"/>
      <c r="N4" s="102"/>
      <c r="O4" s="102"/>
    </row>
    <row r="5" spans="1:15" s="105" customFormat="1" ht="18" x14ac:dyDescent="0.2">
      <c r="A5" s="278" t="s">
        <v>80</v>
      </c>
      <c r="B5" s="279"/>
      <c r="C5" s="279"/>
      <c r="D5" s="282" t="s">
        <v>533</v>
      </c>
      <c r="E5" s="283"/>
      <c r="F5" s="284"/>
      <c r="G5" s="102"/>
      <c r="H5" s="102"/>
      <c r="I5" s="102"/>
      <c r="J5" s="102"/>
      <c r="K5" s="102"/>
      <c r="L5" s="102"/>
      <c r="M5" s="102"/>
      <c r="N5" s="102"/>
      <c r="O5" s="102"/>
    </row>
    <row r="6" spans="1:15" s="105" customFormat="1" ht="54.75" customHeight="1" x14ac:dyDescent="0.2">
      <c r="A6" s="280" t="s">
        <v>762</v>
      </c>
      <c r="B6" s="280"/>
      <c r="C6" s="280"/>
      <c r="D6" s="274" t="s">
        <v>773</v>
      </c>
      <c r="E6" s="275"/>
      <c r="F6" s="276"/>
      <c r="G6" s="102"/>
      <c r="H6" s="102"/>
      <c r="I6" s="102"/>
      <c r="J6" s="102"/>
      <c r="K6" s="102"/>
      <c r="L6" s="102"/>
      <c r="M6" s="102"/>
      <c r="N6" s="102"/>
      <c r="O6" s="102"/>
    </row>
    <row r="7" spans="1:15" s="105" customFormat="1" ht="18" x14ac:dyDescent="0.2">
      <c r="A7" s="280" t="s">
        <v>81</v>
      </c>
      <c r="B7" s="280"/>
      <c r="C7" s="280"/>
      <c r="D7" s="274" t="s">
        <v>82</v>
      </c>
      <c r="E7" s="275"/>
      <c r="F7" s="276"/>
      <c r="G7" s="102"/>
      <c r="H7" s="102"/>
      <c r="I7" s="102"/>
      <c r="J7" s="102"/>
      <c r="K7" s="102"/>
      <c r="L7" s="102"/>
      <c r="M7" s="102"/>
      <c r="N7" s="102"/>
      <c r="O7" s="102"/>
    </row>
    <row r="8" spans="1:15" s="105" customFormat="1" ht="18" x14ac:dyDescent="0.2">
      <c r="A8" s="281"/>
      <c r="B8" s="281"/>
      <c r="C8" s="281"/>
      <c r="D8" s="277"/>
      <c r="E8" s="277"/>
      <c r="F8" s="277"/>
      <c r="G8" s="102"/>
      <c r="H8" s="102"/>
      <c r="I8" s="102"/>
      <c r="J8" s="102"/>
      <c r="K8" s="102"/>
      <c r="L8" s="102"/>
      <c r="M8" s="102"/>
      <c r="N8" s="102"/>
      <c r="O8" s="102"/>
    </row>
    <row r="9" spans="1:15" s="105" customFormat="1" ht="18" x14ac:dyDescent="0.2">
      <c r="A9" s="102"/>
      <c r="B9" s="102"/>
      <c r="C9" s="102"/>
      <c r="D9" s="102"/>
      <c r="E9" s="102"/>
      <c r="F9" s="102"/>
      <c r="G9" s="102"/>
      <c r="H9" s="102"/>
      <c r="I9" s="102"/>
      <c r="J9" s="102"/>
      <c r="K9" s="102"/>
      <c r="L9" s="102"/>
      <c r="M9" s="102"/>
      <c r="N9" s="102"/>
      <c r="O9" s="102"/>
    </row>
    <row r="10" spans="1:15" ht="63.75" customHeight="1" x14ac:dyDescent="0.2">
      <c r="A10" s="200" t="s">
        <v>525</v>
      </c>
      <c r="B10" s="196" t="s">
        <v>490</v>
      </c>
      <c r="C10" s="200" t="s">
        <v>491</v>
      </c>
      <c r="D10" s="200" t="s">
        <v>527</v>
      </c>
      <c r="E10" s="196" t="s">
        <v>490</v>
      </c>
      <c r="F10" s="200" t="s">
        <v>492</v>
      </c>
      <c r="G10" s="195" t="s">
        <v>201</v>
      </c>
      <c r="H10" s="190" t="s">
        <v>667</v>
      </c>
      <c r="I10" s="195" t="s">
        <v>528</v>
      </c>
      <c r="J10" s="195" t="s">
        <v>664</v>
      </c>
      <c r="K10" s="195" t="s">
        <v>1015</v>
      </c>
      <c r="L10" s="195" t="s">
        <v>668</v>
      </c>
      <c r="M10" s="195" t="s">
        <v>529</v>
      </c>
      <c r="N10" s="195" t="s">
        <v>666</v>
      </c>
      <c r="O10" s="195" t="s">
        <v>1016</v>
      </c>
    </row>
    <row r="11" spans="1:15" ht="12.75" x14ac:dyDescent="0.2">
      <c r="A11" s="79">
        <v>262</v>
      </c>
      <c r="B11" s="79">
        <v>262</v>
      </c>
      <c r="C11" s="80">
        <v>2200042291210</v>
      </c>
      <c r="D11" s="81">
        <v>373</v>
      </c>
      <c r="E11" s="81">
        <v>373</v>
      </c>
      <c r="F11" s="80">
        <v>2200042291229</v>
      </c>
      <c r="G11" s="82" t="s">
        <v>1032</v>
      </c>
      <c r="H11" s="86">
        <v>0</v>
      </c>
      <c r="I11" s="87">
        <v>6.64</v>
      </c>
      <c r="J11" s="87">
        <v>2.06</v>
      </c>
      <c r="K11" s="87">
        <v>2.06</v>
      </c>
      <c r="L11" s="88">
        <v>0</v>
      </c>
      <c r="M11" s="89">
        <v>534.78</v>
      </c>
      <c r="N11" s="89">
        <v>0.06</v>
      </c>
      <c r="O11" s="89">
        <v>0.06</v>
      </c>
    </row>
    <row r="12" spans="1:15" ht="12.75" x14ac:dyDescent="0.2">
      <c r="A12" s="79">
        <v>263</v>
      </c>
      <c r="B12" s="79">
        <v>263</v>
      </c>
      <c r="C12" s="80">
        <v>2200042297550</v>
      </c>
      <c r="D12" s="81">
        <v>374</v>
      </c>
      <c r="E12" s="81">
        <v>374</v>
      </c>
      <c r="F12" s="80">
        <v>2200042297587</v>
      </c>
      <c r="G12" s="82" t="s">
        <v>1033</v>
      </c>
      <c r="H12" s="86">
        <v>0.77400000000000002</v>
      </c>
      <c r="I12" s="87">
        <v>2.38</v>
      </c>
      <c r="J12" s="87">
        <v>3.07</v>
      </c>
      <c r="K12" s="87">
        <v>3.07</v>
      </c>
      <c r="L12" s="88">
        <v>0</v>
      </c>
      <c r="M12" s="89">
        <v>333.01</v>
      </c>
      <c r="N12" s="89">
        <v>0.06</v>
      </c>
      <c r="O12" s="89">
        <v>0.06</v>
      </c>
    </row>
    <row r="13" spans="1:15" ht="12.75" x14ac:dyDescent="0.2">
      <c r="A13" s="79">
        <v>264</v>
      </c>
      <c r="B13" s="79">
        <v>264</v>
      </c>
      <c r="C13" s="80">
        <v>2200042305476</v>
      </c>
      <c r="D13" s="81">
        <v>375</v>
      </c>
      <c r="E13" s="81">
        <v>375</v>
      </c>
      <c r="F13" s="80">
        <v>2200042305485</v>
      </c>
      <c r="G13" s="82" t="s">
        <v>1034</v>
      </c>
      <c r="H13" s="86">
        <v>0</v>
      </c>
      <c r="I13" s="87">
        <v>2.27</v>
      </c>
      <c r="J13" s="87">
        <v>3.85</v>
      </c>
      <c r="K13" s="87">
        <v>3.85</v>
      </c>
      <c r="L13" s="88">
        <v>0</v>
      </c>
      <c r="M13" s="89">
        <v>649.82000000000005</v>
      </c>
      <c r="N13" s="89">
        <v>0.06</v>
      </c>
      <c r="O13" s="89">
        <v>0.06</v>
      </c>
    </row>
    <row r="14" spans="1:15" ht="12.75" x14ac:dyDescent="0.2">
      <c r="A14" s="79">
        <v>265</v>
      </c>
      <c r="B14" s="79">
        <v>265</v>
      </c>
      <c r="C14" s="80">
        <v>2200042308031</v>
      </c>
      <c r="D14" s="81">
        <v>376</v>
      </c>
      <c r="E14" s="81">
        <v>376</v>
      </c>
      <c r="F14" s="80">
        <v>2200042308040</v>
      </c>
      <c r="G14" s="82" t="s">
        <v>787</v>
      </c>
      <c r="H14" s="86">
        <v>3.2639999999999998</v>
      </c>
      <c r="I14" s="87">
        <v>0.69</v>
      </c>
      <c r="J14" s="87">
        <v>5.69</v>
      </c>
      <c r="K14" s="87">
        <v>5.69</v>
      </c>
      <c r="L14" s="88">
        <v>0</v>
      </c>
      <c r="M14" s="89">
        <v>342.97</v>
      </c>
      <c r="N14" s="89">
        <v>0.06</v>
      </c>
      <c r="O14" s="89">
        <v>0.06</v>
      </c>
    </row>
    <row r="15" spans="1:15" ht="12.75" x14ac:dyDescent="0.2">
      <c r="A15" s="79">
        <v>266</v>
      </c>
      <c r="B15" s="79">
        <v>266</v>
      </c>
      <c r="C15" s="80">
        <v>2200042312872</v>
      </c>
      <c r="D15" s="81">
        <v>377</v>
      </c>
      <c r="E15" s="81">
        <v>377</v>
      </c>
      <c r="F15" s="80">
        <v>2200042312881</v>
      </c>
      <c r="G15" s="82" t="s">
        <v>1035</v>
      </c>
      <c r="H15" s="86">
        <v>0</v>
      </c>
      <c r="I15" s="87">
        <v>3.1</v>
      </c>
      <c r="J15" s="87">
        <v>3.65</v>
      </c>
      <c r="K15" s="87">
        <v>3.65</v>
      </c>
      <c r="L15" s="88">
        <v>0</v>
      </c>
      <c r="M15" s="89">
        <v>325.97000000000003</v>
      </c>
      <c r="N15" s="89">
        <v>0.06</v>
      </c>
      <c r="O15" s="89">
        <v>0.06</v>
      </c>
    </row>
    <row r="16" spans="1:15" ht="12.75" x14ac:dyDescent="0.2">
      <c r="A16" s="79">
        <v>267</v>
      </c>
      <c r="B16" s="79">
        <v>267</v>
      </c>
      <c r="C16" s="80">
        <v>2200042314986</v>
      </c>
      <c r="D16" s="81">
        <v>378</v>
      </c>
      <c r="E16" s="81">
        <v>378</v>
      </c>
      <c r="F16" s="80">
        <v>2200042314995</v>
      </c>
      <c r="G16" s="82" t="s">
        <v>1036</v>
      </c>
      <c r="H16" s="86">
        <v>3.2869999999999999</v>
      </c>
      <c r="I16" s="87">
        <v>1.32</v>
      </c>
      <c r="J16" s="87">
        <v>3.76</v>
      </c>
      <c r="K16" s="87">
        <v>3.76</v>
      </c>
      <c r="L16" s="88">
        <v>0</v>
      </c>
      <c r="M16" s="89">
        <v>336.62</v>
      </c>
      <c r="N16" s="89">
        <v>0.06</v>
      </c>
      <c r="O16" s="89">
        <v>0.06</v>
      </c>
    </row>
    <row r="17" spans="1:15" ht="12.75" x14ac:dyDescent="0.2">
      <c r="A17" s="79">
        <v>268</v>
      </c>
      <c r="B17" s="79">
        <v>268</v>
      </c>
      <c r="C17" s="80">
        <v>2200042315730</v>
      </c>
      <c r="D17" s="81">
        <v>379</v>
      </c>
      <c r="E17" s="81">
        <v>379</v>
      </c>
      <c r="F17" s="80">
        <v>2200042315749</v>
      </c>
      <c r="G17" s="82" t="s">
        <v>790</v>
      </c>
      <c r="H17" s="86">
        <v>1.2010000000000001</v>
      </c>
      <c r="I17" s="87">
        <v>3.04</v>
      </c>
      <c r="J17" s="87">
        <v>4.8</v>
      </c>
      <c r="K17" s="87">
        <v>4.8</v>
      </c>
      <c r="L17" s="88">
        <v>0</v>
      </c>
      <c r="M17" s="89">
        <v>714.43</v>
      </c>
      <c r="N17" s="89">
        <v>0.06</v>
      </c>
      <c r="O17" s="89">
        <v>0.06</v>
      </c>
    </row>
    <row r="18" spans="1:15" ht="12.75" x14ac:dyDescent="0.2">
      <c r="A18" s="79">
        <v>269</v>
      </c>
      <c r="B18" s="79">
        <v>269</v>
      </c>
      <c r="C18" s="80">
        <v>2200042315776</v>
      </c>
      <c r="D18" s="81">
        <v>380</v>
      </c>
      <c r="E18" s="81">
        <v>380</v>
      </c>
      <c r="F18" s="80">
        <v>2200042315785</v>
      </c>
      <c r="G18" s="82" t="s">
        <v>1037</v>
      </c>
      <c r="H18" s="86">
        <v>0.94299999999999995</v>
      </c>
      <c r="I18" s="87">
        <v>3.61</v>
      </c>
      <c r="J18" s="87">
        <v>3.25</v>
      </c>
      <c r="K18" s="87">
        <v>3.25</v>
      </c>
      <c r="L18" s="88">
        <v>0</v>
      </c>
      <c r="M18" s="89">
        <v>602.26</v>
      </c>
      <c r="N18" s="89">
        <v>0.06</v>
      </c>
      <c r="O18" s="89">
        <v>0.06</v>
      </c>
    </row>
    <row r="19" spans="1:15" ht="12.75" x14ac:dyDescent="0.2">
      <c r="A19" s="79">
        <v>270</v>
      </c>
      <c r="B19" s="79">
        <v>270</v>
      </c>
      <c r="C19" s="80">
        <v>2200042316751</v>
      </c>
      <c r="D19" s="81">
        <v>381</v>
      </c>
      <c r="E19" s="81">
        <v>381</v>
      </c>
      <c r="F19" s="80">
        <v>2200042316789</v>
      </c>
      <c r="G19" s="82" t="s">
        <v>1038</v>
      </c>
      <c r="H19" s="86">
        <v>0.79800000000000004</v>
      </c>
      <c r="I19" s="87">
        <v>4.0999999999999996</v>
      </c>
      <c r="J19" s="87">
        <v>3.13</v>
      </c>
      <c r="K19" s="87">
        <v>3.13</v>
      </c>
      <c r="L19" s="88">
        <v>0</v>
      </c>
      <c r="M19" s="89">
        <v>370.53</v>
      </c>
      <c r="N19" s="89">
        <v>0.06</v>
      </c>
      <c r="O19" s="89">
        <v>0.06</v>
      </c>
    </row>
    <row r="20" spans="1:15" ht="12.75" x14ac:dyDescent="0.2">
      <c r="A20" s="79">
        <v>271</v>
      </c>
      <c r="B20" s="79">
        <v>271</v>
      </c>
      <c r="C20" s="80">
        <v>2200042382620</v>
      </c>
      <c r="D20" s="81">
        <v>382</v>
      </c>
      <c r="E20" s="81">
        <v>382</v>
      </c>
      <c r="F20" s="80">
        <v>2200042382639</v>
      </c>
      <c r="G20" s="82" t="s">
        <v>1039</v>
      </c>
      <c r="H20" s="86">
        <v>14.53</v>
      </c>
      <c r="I20" s="87">
        <v>3.21</v>
      </c>
      <c r="J20" s="87">
        <v>2.91</v>
      </c>
      <c r="K20" s="87">
        <v>2.91</v>
      </c>
      <c r="L20" s="88">
        <v>0</v>
      </c>
      <c r="M20" s="89">
        <v>498.17</v>
      </c>
      <c r="N20" s="89">
        <v>0.06</v>
      </c>
      <c r="O20" s="89">
        <v>0.06</v>
      </c>
    </row>
    <row r="21" spans="1:15" ht="12.75" x14ac:dyDescent="0.2">
      <c r="A21" s="79">
        <v>272</v>
      </c>
      <c r="B21" s="79">
        <v>272</v>
      </c>
      <c r="C21" s="80">
        <v>2200042323128</v>
      </c>
      <c r="D21" s="81">
        <v>383</v>
      </c>
      <c r="E21" s="81">
        <v>383</v>
      </c>
      <c r="F21" s="80">
        <v>2200042323137</v>
      </c>
      <c r="G21" s="82" t="s">
        <v>1040</v>
      </c>
      <c r="H21" s="86">
        <v>0.63500000000000001</v>
      </c>
      <c r="I21" s="87">
        <v>7.31</v>
      </c>
      <c r="J21" s="87">
        <v>2.41</v>
      </c>
      <c r="K21" s="87">
        <v>2.41</v>
      </c>
      <c r="L21" s="88">
        <v>0</v>
      </c>
      <c r="M21" s="89">
        <v>541.61</v>
      </c>
      <c r="N21" s="89">
        <v>0.06</v>
      </c>
      <c r="O21" s="89">
        <v>0.06</v>
      </c>
    </row>
    <row r="22" spans="1:15" ht="12.75" x14ac:dyDescent="0.2">
      <c r="A22" s="79">
        <v>273</v>
      </c>
      <c r="B22" s="79">
        <v>273</v>
      </c>
      <c r="C22" s="80">
        <v>2200042324450</v>
      </c>
      <c r="D22" s="81">
        <v>384</v>
      </c>
      <c r="E22" s="81">
        <v>384</v>
      </c>
      <c r="F22" s="80">
        <v>2200042324460</v>
      </c>
      <c r="G22" s="82" t="s">
        <v>1041</v>
      </c>
      <c r="H22" s="86">
        <v>0</v>
      </c>
      <c r="I22" s="87">
        <v>13.44</v>
      </c>
      <c r="J22" s="87">
        <v>3.14</v>
      </c>
      <c r="K22" s="87">
        <v>3.14</v>
      </c>
      <c r="L22" s="88">
        <v>0</v>
      </c>
      <c r="M22" s="89">
        <v>774.29</v>
      </c>
      <c r="N22" s="89">
        <v>0.06</v>
      </c>
      <c r="O22" s="89">
        <v>0.06</v>
      </c>
    </row>
    <row r="23" spans="1:15" ht="12.75" x14ac:dyDescent="0.2">
      <c r="A23" s="79">
        <v>274</v>
      </c>
      <c r="B23" s="79">
        <v>274</v>
      </c>
      <c r="C23" s="80">
        <v>2200042326040</v>
      </c>
      <c r="D23" s="81">
        <v>385</v>
      </c>
      <c r="E23" s="81">
        <v>385</v>
      </c>
      <c r="F23" s="80">
        <v>2200042326059</v>
      </c>
      <c r="G23" s="82" t="s">
        <v>1042</v>
      </c>
      <c r="H23" s="86">
        <v>1.087</v>
      </c>
      <c r="I23" s="87">
        <v>7.39</v>
      </c>
      <c r="J23" s="87">
        <v>4</v>
      </c>
      <c r="K23" s="87">
        <v>4</v>
      </c>
      <c r="L23" s="88">
        <v>0</v>
      </c>
      <c r="M23" s="89">
        <v>616.13</v>
      </c>
      <c r="N23" s="89">
        <v>0.06</v>
      </c>
      <c r="O23" s="89">
        <v>0.06</v>
      </c>
    </row>
    <row r="24" spans="1:15" ht="12.75" x14ac:dyDescent="0.2">
      <c r="A24" s="79">
        <v>275</v>
      </c>
      <c r="B24" s="79">
        <v>275</v>
      </c>
      <c r="C24" s="80">
        <v>2200042329078</v>
      </c>
      <c r="D24" s="81">
        <v>386</v>
      </c>
      <c r="E24" s="81">
        <v>386</v>
      </c>
      <c r="F24" s="80">
        <v>2200042329087</v>
      </c>
      <c r="G24" s="82" t="s">
        <v>1043</v>
      </c>
      <c r="H24" s="86">
        <v>3.3730000000000002</v>
      </c>
      <c r="I24" s="87">
        <v>4.84</v>
      </c>
      <c r="J24" s="87">
        <v>2.56</v>
      </c>
      <c r="K24" s="87">
        <v>2.56</v>
      </c>
      <c r="L24" s="88">
        <v>0</v>
      </c>
      <c r="M24" s="89">
        <v>326</v>
      </c>
      <c r="N24" s="89">
        <v>0.06</v>
      </c>
      <c r="O24" s="89">
        <v>0.06</v>
      </c>
    </row>
    <row r="25" spans="1:15" ht="12.75" x14ac:dyDescent="0.2">
      <c r="A25" s="79">
        <v>277</v>
      </c>
      <c r="B25" s="79">
        <v>277</v>
      </c>
      <c r="C25" s="80">
        <v>2200042329050</v>
      </c>
      <c r="D25" s="81">
        <v>388</v>
      </c>
      <c r="E25" s="81">
        <v>388</v>
      </c>
      <c r="F25" s="80">
        <v>2200042329069</v>
      </c>
      <c r="G25" s="82" t="s">
        <v>1044</v>
      </c>
      <c r="H25" s="86">
        <v>3.3719999999999999</v>
      </c>
      <c r="I25" s="87">
        <v>6.75</v>
      </c>
      <c r="J25" s="87">
        <v>2.35</v>
      </c>
      <c r="K25" s="87">
        <v>2.35</v>
      </c>
      <c r="L25" s="88">
        <v>0</v>
      </c>
      <c r="M25" s="89">
        <v>324.12</v>
      </c>
      <c r="N25" s="89">
        <v>0.06</v>
      </c>
      <c r="O25" s="89">
        <v>0.06</v>
      </c>
    </row>
    <row r="26" spans="1:15" ht="12.75" x14ac:dyDescent="0.2">
      <c r="A26" s="79">
        <v>278</v>
      </c>
      <c r="B26" s="79">
        <v>278</v>
      </c>
      <c r="C26" s="80">
        <v>2200042333678</v>
      </c>
      <c r="D26" s="81">
        <v>389</v>
      </c>
      <c r="E26" s="81">
        <v>389</v>
      </c>
      <c r="F26" s="80">
        <v>2200042333687</v>
      </c>
      <c r="G26" s="82" t="s">
        <v>1045</v>
      </c>
      <c r="H26" s="86">
        <v>0.77900000000000003</v>
      </c>
      <c r="I26" s="87">
        <v>13.45</v>
      </c>
      <c r="J26" s="87">
        <v>4.13</v>
      </c>
      <c r="K26" s="87">
        <v>4.13</v>
      </c>
      <c r="L26" s="88">
        <v>0</v>
      </c>
      <c r="M26" s="89">
        <v>2195.7199999999998</v>
      </c>
      <c r="N26" s="89">
        <v>0.06</v>
      </c>
      <c r="O26" s="89">
        <v>0.06</v>
      </c>
    </row>
    <row r="27" spans="1:15" ht="12.75" x14ac:dyDescent="0.2">
      <c r="A27" s="79">
        <v>279</v>
      </c>
      <c r="B27" s="79">
        <v>279</v>
      </c>
      <c r="C27" s="80">
        <v>2200042333701</v>
      </c>
      <c r="D27" s="81">
        <v>390</v>
      </c>
      <c r="E27" s="81">
        <v>390</v>
      </c>
      <c r="F27" s="80">
        <v>2200042333710</v>
      </c>
      <c r="G27" s="82" t="s">
        <v>1046</v>
      </c>
      <c r="H27" s="86">
        <v>0.63100000000000001</v>
      </c>
      <c r="I27" s="87">
        <v>4.24</v>
      </c>
      <c r="J27" s="87">
        <v>2.44</v>
      </c>
      <c r="K27" s="87">
        <v>2.44</v>
      </c>
      <c r="L27" s="88">
        <v>-0.69</v>
      </c>
      <c r="M27" s="89">
        <v>423.67</v>
      </c>
      <c r="N27" s="89">
        <v>0.06</v>
      </c>
      <c r="O27" s="89">
        <v>0.06</v>
      </c>
    </row>
    <row r="28" spans="1:15" ht="12.75" x14ac:dyDescent="0.2">
      <c r="A28" s="79">
        <v>281</v>
      </c>
      <c r="B28" s="79">
        <v>281</v>
      </c>
      <c r="C28" s="80">
        <v>2200042340220</v>
      </c>
      <c r="D28" s="81">
        <v>392</v>
      </c>
      <c r="E28" s="81">
        <v>392</v>
      </c>
      <c r="F28" s="80">
        <v>2200042340230</v>
      </c>
      <c r="G28" s="82" t="s">
        <v>1047</v>
      </c>
      <c r="H28" s="86">
        <v>2.6339999999999999</v>
      </c>
      <c r="I28" s="87">
        <v>8.07</v>
      </c>
      <c r="J28" s="87">
        <v>2.54</v>
      </c>
      <c r="K28" s="87">
        <v>2.54</v>
      </c>
      <c r="L28" s="88">
        <v>0</v>
      </c>
      <c r="M28" s="89">
        <v>319.52</v>
      </c>
      <c r="N28" s="89">
        <v>0.06</v>
      </c>
      <c r="O28" s="89">
        <v>0.06</v>
      </c>
    </row>
    <row r="29" spans="1:15" ht="12.75" x14ac:dyDescent="0.2">
      <c r="A29" s="79">
        <v>282</v>
      </c>
      <c r="B29" s="79">
        <v>282</v>
      </c>
      <c r="C29" s="80">
        <v>2200042348665</v>
      </c>
      <c r="D29" s="81">
        <v>393</v>
      </c>
      <c r="E29" s="81">
        <v>393</v>
      </c>
      <c r="F29" s="80">
        <v>2200042348674</v>
      </c>
      <c r="G29" s="82" t="s">
        <v>1048</v>
      </c>
      <c r="H29" s="86">
        <v>2.2730000000000001</v>
      </c>
      <c r="I29" s="87">
        <v>10.06</v>
      </c>
      <c r="J29" s="87">
        <v>3.24</v>
      </c>
      <c r="K29" s="87">
        <v>3.24</v>
      </c>
      <c r="L29" s="88">
        <v>0</v>
      </c>
      <c r="M29" s="89">
        <v>1153.22</v>
      </c>
      <c r="N29" s="89">
        <v>0.06</v>
      </c>
      <c r="O29" s="89">
        <v>0.06</v>
      </c>
    </row>
    <row r="30" spans="1:15" ht="12.75" x14ac:dyDescent="0.2">
      <c r="A30" s="79">
        <v>283</v>
      </c>
      <c r="B30" s="79">
        <v>283</v>
      </c>
      <c r="C30" s="80">
        <v>2200042340745</v>
      </c>
      <c r="D30" s="81">
        <v>394</v>
      </c>
      <c r="E30" s="81">
        <v>394</v>
      </c>
      <c r="F30" s="80">
        <v>2200042340824</v>
      </c>
      <c r="G30" s="82" t="s">
        <v>803</v>
      </c>
      <c r="H30" s="86">
        <v>3.137</v>
      </c>
      <c r="I30" s="87">
        <v>1.73</v>
      </c>
      <c r="J30" s="87">
        <v>1.77</v>
      </c>
      <c r="K30" s="87">
        <v>1.77</v>
      </c>
      <c r="L30" s="88">
        <v>0</v>
      </c>
      <c r="M30" s="89">
        <v>346.21</v>
      </c>
      <c r="N30" s="89">
        <v>0.06</v>
      </c>
      <c r="O30" s="89">
        <v>0.06</v>
      </c>
    </row>
    <row r="31" spans="1:15" ht="12.75" x14ac:dyDescent="0.2">
      <c r="A31" s="79">
        <v>284</v>
      </c>
      <c r="B31" s="79">
        <v>284</v>
      </c>
      <c r="C31" s="80">
        <v>2200042343212</v>
      </c>
      <c r="D31" s="81">
        <v>395</v>
      </c>
      <c r="E31" s="81">
        <v>395</v>
      </c>
      <c r="F31" s="80">
        <v>2200042343221</v>
      </c>
      <c r="G31" s="82" t="s">
        <v>1049</v>
      </c>
      <c r="H31" s="86">
        <v>3.4049999999999998</v>
      </c>
      <c r="I31" s="87">
        <v>4.4400000000000004</v>
      </c>
      <c r="J31" s="87">
        <v>3.26</v>
      </c>
      <c r="K31" s="87">
        <v>3.26</v>
      </c>
      <c r="L31" s="88">
        <v>0</v>
      </c>
      <c r="M31" s="89">
        <v>346.16</v>
      </c>
      <c r="N31" s="89">
        <v>0.06</v>
      </c>
      <c r="O31" s="89">
        <v>0.06</v>
      </c>
    </row>
    <row r="32" spans="1:15" ht="12.75" x14ac:dyDescent="0.2">
      <c r="A32" s="79">
        <v>285</v>
      </c>
      <c r="B32" s="79">
        <v>285</v>
      </c>
      <c r="C32" s="80">
        <v>2200042354205</v>
      </c>
      <c r="D32" s="81">
        <v>396</v>
      </c>
      <c r="E32" s="81">
        <v>396</v>
      </c>
      <c r="F32" s="80">
        <v>2200042354214</v>
      </c>
      <c r="G32" s="82" t="s">
        <v>1050</v>
      </c>
      <c r="H32" s="86">
        <v>1.0289999999999999</v>
      </c>
      <c r="I32" s="87">
        <v>26.45</v>
      </c>
      <c r="J32" s="87">
        <v>1.51</v>
      </c>
      <c r="K32" s="87">
        <v>1.51</v>
      </c>
      <c r="L32" s="88">
        <v>0</v>
      </c>
      <c r="M32" s="89">
        <v>2010.49</v>
      </c>
      <c r="N32" s="89">
        <v>0.06</v>
      </c>
      <c r="O32" s="89">
        <v>0.06</v>
      </c>
    </row>
    <row r="33" spans="1:15" ht="12.75" x14ac:dyDescent="0.2">
      <c r="A33" s="79">
        <v>286</v>
      </c>
      <c r="B33" s="79">
        <v>286</v>
      </c>
      <c r="C33" s="80">
        <v>2200042387497</v>
      </c>
      <c r="D33" s="81">
        <v>397</v>
      </c>
      <c r="E33" s="81">
        <v>397</v>
      </c>
      <c r="F33" s="80">
        <v>2200042387502</v>
      </c>
      <c r="G33" s="82" t="s">
        <v>1051</v>
      </c>
      <c r="H33" s="86">
        <v>2.2959999999999998</v>
      </c>
      <c r="I33" s="87">
        <v>5.47</v>
      </c>
      <c r="J33" s="87">
        <v>2.27</v>
      </c>
      <c r="K33" s="87">
        <v>2.27</v>
      </c>
      <c r="L33" s="88">
        <v>0</v>
      </c>
      <c r="M33" s="89">
        <v>656.07</v>
      </c>
      <c r="N33" s="89">
        <v>0.06</v>
      </c>
      <c r="O33" s="89">
        <v>0.06</v>
      </c>
    </row>
    <row r="34" spans="1:15" ht="12.75" x14ac:dyDescent="0.2">
      <c r="A34" s="79">
        <v>287</v>
      </c>
      <c r="B34" s="79">
        <v>287</v>
      </c>
      <c r="C34" s="80">
        <v>2200042398211</v>
      </c>
      <c r="D34" s="81">
        <v>398</v>
      </c>
      <c r="E34" s="81">
        <v>398</v>
      </c>
      <c r="F34" s="80">
        <v>2200042398220</v>
      </c>
      <c r="G34" s="82" t="s">
        <v>1052</v>
      </c>
      <c r="H34" s="86">
        <v>0.65300000000000002</v>
      </c>
      <c r="I34" s="87">
        <v>4.05</v>
      </c>
      <c r="J34" s="87">
        <v>1.97</v>
      </c>
      <c r="K34" s="87">
        <v>1.97</v>
      </c>
      <c r="L34" s="88">
        <v>0</v>
      </c>
      <c r="M34" s="89">
        <v>712.29</v>
      </c>
      <c r="N34" s="89">
        <v>0.06</v>
      </c>
      <c r="O34" s="89">
        <v>0.06</v>
      </c>
    </row>
    <row r="35" spans="1:15" ht="12.75" x14ac:dyDescent="0.2">
      <c r="A35" s="79">
        <v>288</v>
      </c>
      <c r="B35" s="79">
        <v>288</v>
      </c>
      <c r="C35" s="80">
        <v>2200042400882</v>
      </c>
      <c r="D35" s="81">
        <v>399</v>
      </c>
      <c r="E35" s="81">
        <v>399</v>
      </c>
      <c r="F35" s="80">
        <v>2200042400891</v>
      </c>
      <c r="G35" s="82" t="s">
        <v>808</v>
      </c>
      <c r="H35" s="86">
        <v>0.64400000000000002</v>
      </c>
      <c r="I35" s="87">
        <v>4.37</v>
      </c>
      <c r="J35" s="87">
        <v>4.01</v>
      </c>
      <c r="K35" s="87">
        <v>4.01</v>
      </c>
      <c r="L35" s="88">
        <v>0</v>
      </c>
      <c r="M35" s="89">
        <v>519.20000000000005</v>
      </c>
      <c r="N35" s="89">
        <v>0.06</v>
      </c>
      <c r="O35" s="89">
        <v>0.06</v>
      </c>
    </row>
    <row r="36" spans="1:15" ht="12.75" x14ac:dyDescent="0.2">
      <c r="A36" s="79">
        <v>289</v>
      </c>
      <c r="B36" s="79">
        <v>289</v>
      </c>
      <c r="C36" s="80">
        <v>2200042400864</v>
      </c>
      <c r="D36" s="81">
        <v>400</v>
      </c>
      <c r="E36" s="81">
        <v>400</v>
      </c>
      <c r="F36" s="80">
        <v>2200042400873</v>
      </c>
      <c r="G36" s="82" t="s">
        <v>1053</v>
      </c>
      <c r="H36" s="86">
        <v>0</v>
      </c>
      <c r="I36" s="87">
        <v>3.34</v>
      </c>
      <c r="J36" s="87">
        <v>2.96</v>
      </c>
      <c r="K36" s="87">
        <v>2.96</v>
      </c>
      <c r="L36" s="88">
        <v>0</v>
      </c>
      <c r="M36" s="89">
        <v>326.39</v>
      </c>
      <c r="N36" s="89">
        <v>0.06</v>
      </c>
      <c r="O36" s="89">
        <v>0.06</v>
      </c>
    </row>
    <row r="37" spans="1:15" ht="12.75" x14ac:dyDescent="0.2">
      <c r="A37" s="79">
        <v>290</v>
      </c>
      <c r="B37" s="79">
        <v>290</v>
      </c>
      <c r="C37" s="80">
        <v>2200042407860</v>
      </c>
      <c r="D37" s="81">
        <v>401</v>
      </c>
      <c r="E37" s="81">
        <v>401</v>
      </c>
      <c r="F37" s="80">
        <v>2200042407879</v>
      </c>
      <c r="G37" s="82" t="s">
        <v>1054</v>
      </c>
      <c r="H37" s="86">
        <v>4.335</v>
      </c>
      <c r="I37" s="87">
        <v>6.31</v>
      </c>
      <c r="J37" s="87">
        <v>3.18</v>
      </c>
      <c r="K37" s="87">
        <v>3.18</v>
      </c>
      <c r="L37" s="88">
        <v>0</v>
      </c>
      <c r="M37" s="89">
        <v>749.82</v>
      </c>
      <c r="N37" s="89">
        <v>0.06</v>
      </c>
      <c r="O37" s="89">
        <v>0.06</v>
      </c>
    </row>
    <row r="38" spans="1:15" ht="12.75" x14ac:dyDescent="0.2">
      <c r="A38" s="79">
        <v>291</v>
      </c>
      <c r="B38" s="79">
        <v>291</v>
      </c>
      <c r="C38" s="80">
        <v>2200042410310</v>
      </c>
      <c r="D38" s="81">
        <v>402</v>
      </c>
      <c r="E38" s="81">
        <v>402</v>
      </c>
      <c r="F38" s="80">
        <v>2200042410339</v>
      </c>
      <c r="G38" s="82" t="s">
        <v>1055</v>
      </c>
      <c r="H38" s="86">
        <v>0.63300000000000001</v>
      </c>
      <c r="I38" s="87">
        <v>3.56</v>
      </c>
      <c r="J38" s="87">
        <v>2.5</v>
      </c>
      <c r="K38" s="87">
        <v>2.5</v>
      </c>
      <c r="L38" s="88">
        <v>0</v>
      </c>
      <c r="M38" s="89">
        <v>352.24</v>
      </c>
      <c r="N38" s="89">
        <v>0.06</v>
      </c>
      <c r="O38" s="89">
        <v>0.06</v>
      </c>
    </row>
    <row r="39" spans="1:15" ht="12.75" x14ac:dyDescent="0.2">
      <c r="A39" s="79">
        <v>292</v>
      </c>
      <c r="B39" s="79">
        <v>292</v>
      </c>
      <c r="C39" s="80">
        <v>2200042414858</v>
      </c>
      <c r="D39" s="81">
        <v>403</v>
      </c>
      <c r="E39" s="81">
        <v>403</v>
      </c>
      <c r="F39" s="80">
        <v>2200042414867</v>
      </c>
      <c r="G39" s="82" t="s">
        <v>1056</v>
      </c>
      <c r="H39" s="86">
        <v>0</v>
      </c>
      <c r="I39" s="87">
        <v>1.22</v>
      </c>
      <c r="J39" s="87">
        <v>2.97</v>
      </c>
      <c r="K39" s="87">
        <v>2.97</v>
      </c>
      <c r="L39" s="88">
        <v>0</v>
      </c>
      <c r="M39" s="89">
        <v>340.46</v>
      </c>
      <c r="N39" s="89">
        <v>0.06</v>
      </c>
      <c r="O39" s="89">
        <v>0.06</v>
      </c>
    </row>
    <row r="40" spans="1:15" ht="12.75" x14ac:dyDescent="0.2">
      <c r="A40" s="79">
        <v>293</v>
      </c>
      <c r="B40" s="79">
        <v>293</v>
      </c>
      <c r="C40" s="80">
        <v>2200042417798</v>
      </c>
      <c r="D40" s="81">
        <v>404</v>
      </c>
      <c r="E40" s="81">
        <v>404</v>
      </c>
      <c r="F40" s="80">
        <v>2200042417803</v>
      </c>
      <c r="G40" s="82" t="s">
        <v>1057</v>
      </c>
      <c r="H40" s="86">
        <v>4.0000000000000001E-3</v>
      </c>
      <c r="I40" s="87">
        <v>1.33</v>
      </c>
      <c r="J40" s="87">
        <v>1.76</v>
      </c>
      <c r="K40" s="87">
        <v>1.76</v>
      </c>
      <c r="L40" s="88">
        <v>0</v>
      </c>
      <c r="M40" s="89">
        <v>332.69</v>
      </c>
      <c r="N40" s="89">
        <v>0.06</v>
      </c>
      <c r="O40" s="89">
        <v>0.06</v>
      </c>
    </row>
    <row r="41" spans="1:15" ht="12.75" x14ac:dyDescent="0.2">
      <c r="A41" s="79">
        <v>294</v>
      </c>
      <c r="B41" s="79">
        <v>294</v>
      </c>
      <c r="C41" s="80">
        <v>2200042418791</v>
      </c>
      <c r="D41" s="81">
        <v>405</v>
      </c>
      <c r="E41" s="81">
        <v>405</v>
      </c>
      <c r="F41" s="80">
        <v>2200042418807</v>
      </c>
      <c r="G41" s="82" t="s">
        <v>814</v>
      </c>
      <c r="H41" s="86">
        <v>0</v>
      </c>
      <c r="I41" s="87">
        <v>41.28</v>
      </c>
      <c r="J41" s="87">
        <v>1.9</v>
      </c>
      <c r="K41" s="87">
        <v>1.9</v>
      </c>
      <c r="L41" s="88">
        <v>0</v>
      </c>
      <c r="M41" s="89">
        <v>1651.25</v>
      </c>
      <c r="N41" s="89">
        <v>0.06</v>
      </c>
      <c r="O41" s="89">
        <v>0.06</v>
      </c>
    </row>
    <row r="42" spans="1:15" ht="12.75" x14ac:dyDescent="0.2">
      <c r="A42" s="79">
        <v>295</v>
      </c>
      <c r="B42" s="79">
        <v>295</v>
      </c>
      <c r="C42" s="80">
        <v>2200042437359</v>
      </c>
      <c r="D42" s="81">
        <v>406</v>
      </c>
      <c r="E42" s="81">
        <v>406</v>
      </c>
      <c r="F42" s="80">
        <v>2200042437368</v>
      </c>
      <c r="G42" s="82" t="s">
        <v>1058</v>
      </c>
      <c r="H42" s="86">
        <v>0.495</v>
      </c>
      <c r="I42" s="87">
        <v>2.61</v>
      </c>
      <c r="J42" s="87">
        <v>3.32</v>
      </c>
      <c r="K42" s="87">
        <v>3.32</v>
      </c>
      <c r="L42" s="88">
        <v>0</v>
      </c>
      <c r="M42" s="89">
        <v>347.99</v>
      </c>
      <c r="N42" s="89">
        <v>0.06</v>
      </c>
      <c r="O42" s="89">
        <v>0.06</v>
      </c>
    </row>
    <row r="43" spans="1:15" ht="12.75" x14ac:dyDescent="0.2">
      <c r="A43" s="79">
        <v>296</v>
      </c>
      <c r="B43" s="79">
        <v>296</v>
      </c>
      <c r="C43" s="80">
        <v>2200042443316</v>
      </c>
      <c r="D43" s="81">
        <v>407</v>
      </c>
      <c r="E43" s="81">
        <v>407</v>
      </c>
      <c r="F43" s="80">
        <v>2200042443325</v>
      </c>
      <c r="G43" s="82" t="s">
        <v>1059</v>
      </c>
      <c r="H43" s="86">
        <v>1.599</v>
      </c>
      <c r="I43" s="87">
        <v>0.97</v>
      </c>
      <c r="J43" s="87">
        <v>5.39</v>
      </c>
      <c r="K43" s="87">
        <v>5.39</v>
      </c>
      <c r="L43" s="88">
        <v>0</v>
      </c>
      <c r="M43" s="89">
        <v>554.97</v>
      </c>
      <c r="N43" s="89">
        <v>0.06</v>
      </c>
      <c r="O43" s="89">
        <v>0.06</v>
      </c>
    </row>
    <row r="44" spans="1:15" ht="12.75" x14ac:dyDescent="0.2">
      <c r="A44" s="79">
        <v>297</v>
      </c>
      <c r="B44" s="79">
        <v>297</v>
      </c>
      <c r="C44" s="80">
        <v>2200042443352</v>
      </c>
      <c r="D44" s="81">
        <v>408</v>
      </c>
      <c r="E44" s="81">
        <v>408</v>
      </c>
      <c r="F44" s="80">
        <v>2200042443361</v>
      </c>
      <c r="G44" s="82" t="s">
        <v>1060</v>
      </c>
      <c r="H44" s="86">
        <v>0</v>
      </c>
      <c r="I44" s="87">
        <v>4.63</v>
      </c>
      <c r="J44" s="87">
        <v>3.03</v>
      </c>
      <c r="K44" s="87">
        <v>3.03</v>
      </c>
      <c r="L44" s="88">
        <v>0</v>
      </c>
      <c r="M44" s="89">
        <v>361.51</v>
      </c>
      <c r="N44" s="89">
        <v>0.06</v>
      </c>
      <c r="O44" s="89">
        <v>0.06</v>
      </c>
    </row>
    <row r="45" spans="1:15" ht="12.75" x14ac:dyDescent="0.2">
      <c r="A45" s="79">
        <v>298</v>
      </c>
      <c r="B45" s="79">
        <v>298</v>
      </c>
      <c r="C45" s="80">
        <v>2200042447000</v>
      </c>
      <c r="D45" s="81">
        <v>409</v>
      </c>
      <c r="E45" s="81">
        <v>409</v>
      </c>
      <c r="F45" s="80">
        <v>2200042447019</v>
      </c>
      <c r="G45" s="82" t="s">
        <v>1061</v>
      </c>
      <c r="H45" s="86">
        <v>0</v>
      </c>
      <c r="I45" s="87">
        <v>1.17</v>
      </c>
      <c r="J45" s="87">
        <v>3.75</v>
      </c>
      <c r="K45" s="87">
        <v>3.75</v>
      </c>
      <c r="L45" s="88">
        <v>0</v>
      </c>
      <c r="M45" s="89">
        <v>373.9</v>
      </c>
      <c r="N45" s="89">
        <v>0.06</v>
      </c>
      <c r="O45" s="89">
        <v>0.06</v>
      </c>
    </row>
    <row r="46" spans="1:15" ht="12.75" x14ac:dyDescent="0.2">
      <c r="A46" s="79">
        <v>299</v>
      </c>
      <c r="B46" s="79">
        <v>299</v>
      </c>
      <c r="C46" s="80">
        <v>2200042446984</v>
      </c>
      <c r="D46" s="81">
        <v>410</v>
      </c>
      <c r="E46" s="81">
        <v>410</v>
      </c>
      <c r="F46" s="80">
        <v>2200042446993</v>
      </c>
      <c r="G46" s="82" t="s">
        <v>1062</v>
      </c>
      <c r="H46" s="86">
        <v>7.0990000000000002</v>
      </c>
      <c r="I46" s="87">
        <v>12.49</v>
      </c>
      <c r="J46" s="87">
        <v>3.36</v>
      </c>
      <c r="K46" s="87">
        <v>3.36</v>
      </c>
      <c r="L46" s="88">
        <v>0</v>
      </c>
      <c r="M46" s="89">
        <v>1717.1</v>
      </c>
      <c r="N46" s="89">
        <v>0.06</v>
      </c>
      <c r="O46" s="89">
        <v>0.06</v>
      </c>
    </row>
    <row r="47" spans="1:15" ht="12.75" x14ac:dyDescent="0.2">
      <c r="A47" s="79">
        <v>300</v>
      </c>
      <c r="B47" s="79">
        <v>300</v>
      </c>
      <c r="C47" s="80">
        <v>2200042446966</v>
      </c>
      <c r="D47" s="81">
        <v>411</v>
      </c>
      <c r="E47" s="81">
        <v>411</v>
      </c>
      <c r="F47" s="80">
        <v>2200042446975</v>
      </c>
      <c r="G47" s="82" t="s">
        <v>1063</v>
      </c>
      <c r="H47" s="86">
        <v>4.1790000000000003</v>
      </c>
      <c r="I47" s="87">
        <v>0.85</v>
      </c>
      <c r="J47" s="87">
        <v>2.91</v>
      </c>
      <c r="K47" s="87">
        <v>2.91</v>
      </c>
      <c r="L47" s="88">
        <v>0</v>
      </c>
      <c r="M47" s="89">
        <v>531.17999999999995</v>
      </c>
      <c r="N47" s="89">
        <v>0.06</v>
      </c>
      <c r="O47" s="89">
        <v>0.06</v>
      </c>
    </row>
    <row r="48" spans="1:15" ht="12.75" x14ac:dyDescent="0.2">
      <c r="A48" s="79">
        <v>301</v>
      </c>
      <c r="B48" s="79">
        <v>301</v>
      </c>
      <c r="C48" s="80">
        <v>2200042457480</v>
      </c>
      <c r="D48" s="81">
        <v>412</v>
      </c>
      <c r="E48" s="81">
        <v>412</v>
      </c>
      <c r="F48" s="80">
        <v>2200042457499</v>
      </c>
      <c r="G48" s="82" t="s">
        <v>1064</v>
      </c>
      <c r="H48" s="86">
        <v>0</v>
      </c>
      <c r="I48" s="87">
        <v>6.25</v>
      </c>
      <c r="J48" s="87">
        <v>4.0599999999999996</v>
      </c>
      <c r="K48" s="87">
        <v>4.0599999999999996</v>
      </c>
      <c r="L48" s="88">
        <v>0</v>
      </c>
      <c r="M48" s="89">
        <v>622.49</v>
      </c>
      <c r="N48" s="89">
        <v>0.06</v>
      </c>
      <c r="O48" s="89">
        <v>0.06</v>
      </c>
    </row>
    <row r="49" spans="1:15" ht="12.75" x14ac:dyDescent="0.2">
      <c r="A49" s="79">
        <v>302</v>
      </c>
      <c r="B49" s="79">
        <v>302</v>
      </c>
      <c r="C49" s="80">
        <v>2200042457903</v>
      </c>
      <c r="D49" s="81">
        <v>413</v>
      </c>
      <c r="E49" s="81">
        <v>413</v>
      </c>
      <c r="F49" s="80">
        <v>2200042457912</v>
      </c>
      <c r="G49" s="82" t="s">
        <v>1065</v>
      </c>
      <c r="H49" s="86">
        <v>2.4289999999999998</v>
      </c>
      <c r="I49" s="87">
        <v>1.83</v>
      </c>
      <c r="J49" s="87">
        <v>2.95</v>
      </c>
      <c r="K49" s="87">
        <v>2.95</v>
      </c>
      <c r="L49" s="88">
        <v>0</v>
      </c>
      <c r="M49" s="89">
        <v>664.89</v>
      </c>
      <c r="N49" s="89">
        <v>0.06</v>
      </c>
      <c r="O49" s="89">
        <v>0.06</v>
      </c>
    </row>
    <row r="50" spans="1:15" ht="12.75" x14ac:dyDescent="0.2">
      <c r="A50" s="79">
        <v>303</v>
      </c>
      <c r="B50" s="79">
        <v>303</v>
      </c>
      <c r="C50" s="80">
        <v>2200042457986</v>
      </c>
      <c r="D50" s="81">
        <v>414</v>
      </c>
      <c r="E50" s="81">
        <v>414</v>
      </c>
      <c r="F50" s="80">
        <v>2200042457995</v>
      </c>
      <c r="G50" s="82" t="s">
        <v>1066</v>
      </c>
      <c r="H50" s="86">
        <v>0.627</v>
      </c>
      <c r="I50" s="87">
        <v>21.97</v>
      </c>
      <c r="J50" s="87">
        <v>3.53</v>
      </c>
      <c r="K50" s="87">
        <v>3.53</v>
      </c>
      <c r="L50" s="88">
        <v>0</v>
      </c>
      <c r="M50" s="89">
        <v>540.46</v>
      </c>
      <c r="N50" s="89">
        <v>0.06</v>
      </c>
      <c r="O50" s="89">
        <v>0.06</v>
      </c>
    </row>
    <row r="51" spans="1:15" ht="12.75" x14ac:dyDescent="0.2">
      <c r="A51" s="79">
        <v>304</v>
      </c>
      <c r="B51" s="79">
        <v>304</v>
      </c>
      <c r="C51" s="80">
        <v>2200042459557</v>
      </c>
      <c r="D51" s="81">
        <v>415</v>
      </c>
      <c r="E51" s="81">
        <v>415</v>
      </c>
      <c r="F51" s="80">
        <v>2200042459566</v>
      </c>
      <c r="G51" s="82" t="s">
        <v>1067</v>
      </c>
      <c r="H51" s="86">
        <v>0.183</v>
      </c>
      <c r="I51" s="87">
        <v>1.3</v>
      </c>
      <c r="J51" s="87">
        <v>3.35</v>
      </c>
      <c r="K51" s="87">
        <v>3.35</v>
      </c>
      <c r="L51" s="88">
        <v>0</v>
      </c>
      <c r="M51" s="89">
        <v>341.89</v>
      </c>
      <c r="N51" s="89">
        <v>0.06</v>
      </c>
      <c r="O51" s="89">
        <v>0.06</v>
      </c>
    </row>
    <row r="52" spans="1:15" ht="12.75" x14ac:dyDescent="0.2">
      <c r="A52" s="79">
        <v>305</v>
      </c>
      <c r="B52" s="79">
        <v>305</v>
      </c>
      <c r="C52" s="80">
        <v>2200042461290</v>
      </c>
      <c r="D52" s="81">
        <v>416</v>
      </c>
      <c r="E52" s="81">
        <v>416</v>
      </c>
      <c r="F52" s="80">
        <v>2200042461306</v>
      </c>
      <c r="G52" s="82" t="s">
        <v>1068</v>
      </c>
      <c r="H52" s="86">
        <v>2.2909999999999999</v>
      </c>
      <c r="I52" s="87">
        <v>13.95</v>
      </c>
      <c r="J52" s="87">
        <v>3.38</v>
      </c>
      <c r="K52" s="87">
        <v>3.38</v>
      </c>
      <c r="L52" s="88">
        <v>0</v>
      </c>
      <c r="M52" s="89">
        <v>643.30999999999995</v>
      </c>
      <c r="N52" s="89">
        <v>0.06</v>
      </c>
      <c r="O52" s="89">
        <v>0.06</v>
      </c>
    </row>
    <row r="53" spans="1:15" ht="12.75" x14ac:dyDescent="0.2">
      <c r="A53" s="79">
        <v>306</v>
      </c>
      <c r="B53" s="79">
        <v>306</v>
      </c>
      <c r="C53" s="80">
        <v>2200042462179</v>
      </c>
      <c r="D53" s="81">
        <v>417</v>
      </c>
      <c r="E53" s="81">
        <v>417</v>
      </c>
      <c r="F53" s="80">
        <v>2200042462188</v>
      </c>
      <c r="G53" s="82" t="s">
        <v>1069</v>
      </c>
      <c r="H53" s="86">
        <v>0.63600000000000001</v>
      </c>
      <c r="I53" s="87">
        <v>10.24</v>
      </c>
      <c r="J53" s="87">
        <v>3.03</v>
      </c>
      <c r="K53" s="87">
        <v>3.03</v>
      </c>
      <c r="L53" s="88">
        <v>0</v>
      </c>
      <c r="M53" s="89">
        <v>2815.85</v>
      </c>
      <c r="N53" s="89">
        <v>0.06</v>
      </c>
      <c r="O53" s="89">
        <v>0.06</v>
      </c>
    </row>
    <row r="54" spans="1:15" ht="12.75" x14ac:dyDescent="0.2">
      <c r="A54" s="79">
        <v>307</v>
      </c>
      <c r="B54" s="79">
        <v>307</v>
      </c>
      <c r="C54" s="80">
        <v>2200042465160</v>
      </c>
      <c r="D54" s="81">
        <v>418</v>
      </c>
      <c r="E54" s="81">
        <v>418</v>
      </c>
      <c r="F54" s="80">
        <v>2200042465170</v>
      </c>
      <c r="G54" s="82" t="s">
        <v>1070</v>
      </c>
      <c r="H54" s="86">
        <v>3.262</v>
      </c>
      <c r="I54" s="87">
        <v>0.97</v>
      </c>
      <c r="J54" s="87">
        <v>3.64</v>
      </c>
      <c r="K54" s="87">
        <v>3.64</v>
      </c>
      <c r="L54" s="88">
        <v>0</v>
      </c>
      <c r="M54" s="89">
        <v>370</v>
      </c>
      <c r="N54" s="89">
        <v>0.06</v>
      </c>
      <c r="O54" s="89">
        <v>0.06</v>
      </c>
    </row>
    <row r="55" spans="1:15" ht="12.75" x14ac:dyDescent="0.2">
      <c r="A55" s="79">
        <v>308</v>
      </c>
      <c r="B55" s="79">
        <v>308</v>
      </c>
      <c r="C55" s="80">
        <v>2200042465189</v>
      </c>
      <c r="D55" s="81">
        <v>419</v>
      </c>
      <c r="E55" s="81">
        <v>419</v>
      </c>
      <c r="F55" s="80">
        <v>2200042465198</v>
      </c>
      <c r="G55" s="82" t="s">
        <v>1071</v>
      </c>
      <c r="H55" s="86">
        <v>0</v>
      </c>
      <c r="I55" s="87">
        <v>7.7</v>
      </c>
      <c r="J55" s="87">
        <v>4.17</v>
      </c>
      <c r="K55" s="87">
        <v>4.17</v>
      </c>
      <c r="L55" s="88">
        <v>0</v>
      </c>
      <c r="M55" s="89">
        <v>330.25</v>
      </c>
      <c r="N55" s="89">
        <v>0.06</v>
      </c>
      <c r="O55" s="89">
        <v>0.06</v>
      </c>
    </row>
    <row r="56" spans="1:15" ht="12.75" x14ac:dyDescent="0.2">
      <c r="A56" s="79">
        <v>309</v>
      </c>
      <c r="B56" s="79">
        <v>309</v>
      </c>
      <c r="C56" s="80">
        <v>2200042467594</v>
      </c>
      <c r="D56" s="81">
        <v>420</v>
      </c>
      <c r="E56" s="81">
        <v>420</v>
      </c>
      <c r="F56" s="80">
        <v>2200042467600</v>
      </c>
      <c r="G56" s="82" t="s">
        <v>1072</v>
      </c>
      <c r="H56" s="86">
        <v>7.367</v>
      </c>
      <c r="I56" s="87">
        <v>5.81</v>
      </c>
      <c r="J56" s="87">
        <v>3.54</v>
      </c>
      <c r="K56" s="87">
        <v>3.54</v>
      </c>
      <c r="L56" s="88">
        <v>0</v>
      </c>
      <c r="M56" s="89">
        <v>353.71</v>
      </c>
      <c r="N56" s="89">
        <v>0.06</v>
      </c>
      <c r="O56" s="89">
        <v>0.06</v>
      </c>
    </row>
    <row r="57" spans="1:15" ht="12.75" x14ac:dyDescent="0.2">
      <c r="A57" s="79">
        <v>310</v>
      </c>
      <c r="B57" s="79">
        <v>310</v>
      </c>
      <c r="C57" s="80">
        <v>2200042469875</v>
      </c>
      <c r="D57" s="81">
        <v>421</v>
      </c>
      <c r="E57" s="81">
        <v>421</v>
      </c>
      <c r="F57" s="80">
        <v>2200042469893</v>
      </c>
      <c r="G57" s="82" t="s">
        <v>1073</v>
      </c>
      <c r="H57" s="86">
        <v>4.1950000000000003</v>
      </c>
      <c r="I57" s="87">
        <v>23.24</v>
      </c>
      <c r="J57" s="87">
        <v>2.93</v>
      </c>
      <c r="K57" s="87">
        <v>2.93</v>
      </c>
      <c r="L57" s="88">
        <v>0</v>
      </c>
      <c r="M57" s="89">
        <v>2082.11</v>
      </c>
      <c r="N57" s="89">
        <v>0.06</v>
      </c>
      <c r="O57" s="89">
        <v>0.06</v>
      </c>
    </row>
    <row r="58" spans="1:15" ht="12.75" x14ac:dyDescent="0.2">
      <c r="A58" s="79">
        <v>311</v>
      </c>
      <c r="B58" s="79">
        <v>311</v>
      </c>
      <c r="C58" s="80">
        <v>2200042473463</v>
      </c>
      <c r="D58" s="81">
        <v>422</v>
      </c>
      <c r="E58" s="81">
        <v>422</v>
      </c>
      <c r="F58" s="80">
        <v>2200042473472</v>
      </c>
      <c r="G58" s="82" t="s">
        <v>831</v>
      </c>
      <c r="H58" s="86">
        <v>2.4649999999999999</v>
      </c>
      <c r="I58" s="87">
        <v>4</v>
      </c>
      <c r="J58" s="87">
        <v>3.81</v>
      </c>
      <c r="K58" s="87">
        <v>3.81</v>
      </c>
      <c r="L58" s="88">
        <v>0</v>
      </c>
      <c r="M58" s="89">
        <v>590.62</v>
      </c>
      <c r="N58" s="89">
        <v>0.06</v>
      </c>
      <c r="O58" s="89">
        <v>0.06</v>
      </c>
    </row>
    <row r="59" spans="1:15" ht="12.75" x14ac:dyDescent="0.2">
      <c r="A59" s="79">
        <v>312</v>
      </c>
      <c r="B59" s="79">
        <v>312</v>
      </c>
      <c r="C59" s="80">
        <v>2200042473445</v>
      </c>
      <c r="D59" s="81">
        <v>423</v>
      </c>
      <c r="E59" s="81">
        <v>423</v>
      </c>
      <c r="F59" s="80">
        <v>2200042473454</v>
      </c>
      <c r="G59" s="82" t="s">
        <v>1074</v>
      </c>
      <c r="H59" s="86">
        <v>3.512</v>
      </c>
      <c r="I59" s="87">
        <v>3.74</v>
      </c>
      <c r="J59" s="87">
        <v>3.32</v>
      </c>
      <c r="K59" s="87">
        <v>3.32</v>
      </c>
      <c r="L59" s="88">
        <v>0</v>
      </c>
      <c r="M59" s="89">
        <v>378.83</v>
      </c>
      <c r="N59" s="89">
        <v>0.06</v>
      </c>
      <c r="O59" s="89">
        <v>0.06</v>
      </c>
    </row>
    <row r="60" spans="1:15" ht="12.75" x14ac:dyDescent="0.2">
      <c r="A60" s="79">
        <v>313</v>
      </c>
      <c r="B60" s="79">
        <v>313</v>
      </c>
      <c r="C60" s="80">
        <v>2200042475169</v>
      </c>
      <c r="D60" s="81">
        <v>424</v>
      </c>
      <c r="E60" s="81">
        <v>424</v>
      </c>
      <c r="F60" s="80">
        <v>2200042475178</v>
      </c>
      <c r="G60" s="82" t="s">
        <v>1075</v>
      </c>
      <c r="H60" s="86">
        <v>0</v>
      </c>
      <c r="I60" s="87">
        <v>5.41</v>
      </c>
      <c r="J60" s="87">
        <v>2.98</v>
      </c>
      <c r="K60" s="87">
        <v>2.98</v>
      </c>
      <c r="L60" s="88">
        <v>0</v>
      </c>
      <c r="M60" s="89">
        <v>702.73</v>
      </c>
      <c r="N60" s="89">
        <v>0.06</v>
      </c>
      <c r="O60" s="89">
        <v>0.06</v>
      </c>
    </row>
    <row r="61" spans="1:15" ht="12.75" x14ac:dyDescent="0.2">
      <c r="A61" s="79">
        <v>314</v>
      </c>
      <c r="B61" s="79">
        <v>314</v>
      </c>
      <c r="C61" s="80">
        <v>2200042475196</v>
      </c>
      <c r="D61" s="81">
        <v>425</v>
      </c>
      <c r="E61" s="81">
        <v>425</v>
      </c>
      <c r="F61" s="80">
        <v>2200042475201</v>
      </c>
      <c r="G61" s="82" t="s">
        <v>1076</v>
      </c>
      <c r="H61" s="86">
        <v>0</v>
      </c>
      <c r="I61" s="87">
        <v>2.4700000000000002</v>
      </c>
      <c r="J61" s="87">
        <v>2.99</v>
      </c>
      <c r="K61" s="87">
        <v>2.99</v>
      </c>
      <c r="L61" s="88">
        <v>0</v>
      </c>
      <c r="M61" s="89">
        <v>333.85</v>
      </c>
      <c r="N61" s="89">
        <v>0.06</v>
      </c>
      <c r="O61" s="89">
        <v>0.06</v>
      </c>
    </row>
    <row r="62" spans="1:15" ht="12.75" x14ac:dyDescent="0.2">
      <c r="A62" s="79">
        <v>315</v>
      </c>
      <c r="B62" s="79">
        <v>315</v>
      </c>
      <c r="C62" s="80">
        <v>2200042475415</v>
      </c>
      <c r="D62" s="81">
        <v>426</v>
      </c>
      <c r="E62" s="81">
        <v>426</v>
      </c>
      <c r="F62" s="80">
        <v>2200042475424</v>
      </c>
      <c r="G62" s="82" t="s">
        <v>1077</v>
      </c>
      <c r="H62" s="86">
        <v>0</v>
      </c>
      <c r="I62" s="87">
        <v>91.95</v>
      </c>
      <c r="J62" s="87">
        <v>2.97</v>
      </c>
      <c r="K62" s="87">
        <v>2.97</v>
      </c>
      <c r="L62" s="88">
        <v>0</v>
      </c>
      <c r="M62" s="89">
        <v>840.72</v>
      </c>
      <c r="N62" s="89">
        <v>0.06</v>
      </c>
      <c r="O62" s="89">
        <v>0.06</v>
      </c>
    </row>
    <row r="63" spans="1:15" ht="12.75" x14ac:dyDescent="0.2">
      <c r="A63" s="79">
        <v>316</v>
      </c>
      <c r="B63" s="79">
        <v>316</v>
      </c>
      <c r="C63" s="80">
        <v>2200042573479</v>
      </c>
      <c r="D63" s="79"/>
      <c r="E63" s="81"/>
      <c r="F63" s="80"/>
      <c r="G63" s="82" t="s">
        <v>1078</v>
      </c>
      <c r="H63" s="86">
        <v>3.3250000000000002</v>
      </c>
      <c r="I63" s="87">
        <v>3.19</v>
      </c>
      <c r="J63" s="87">
        <v>3.91</v>
      </c>
      <c r="K63" s="87">
        <v>3.91</v>
      </c>
      <c r="L63" s="88">
        <v>0</v>
      </c>
      <c r="M63" s="89">
        <v>0</v>
      </c>
      <c r="N63" s="89">
        <v>0</v>
      </c>
      <c r="O63" s="89">
        <v>0</v>
      </c>
    </row>
    <row r="64" spans="1:15" ht="12.75" x14ac:dyDescent="0.2">
      <c r="A64" s="79">
        <v>317</v>
      </c>
      <c r="B64" s="79">
        <v>317</v>
      </c>
      <c r="C64" s="80">
        <v>2200042475823</v>
      </c>
      <c r="D64" s="81">
        <v>428</v>
      </c>
      <c r="E64" s="81">
        <v>428</v>
      </c>
      <c r="F64" s="80">
        <v>2200042475832</v>
      </c>
      <c r="G64" s="82" t="s">
        <v>1079</v>
      </c>
      <c r="H64" s="86">
        <v>1.724</v>
      </c>
      <c r="I64" s="87">
        <v>1.01</v>
      </c>
      <c r="J64" s="87">
        <v>3.46</v>
      </c>
      <c r="K64" s="87">
        <v>3.46</v>
      </c>
      <c r="L64" s="88">
        <v>0</v>
      </c>
      <c r="M64" s="89">
        <v>336.93</v>
      </c>
      <c r="N64" s="89">
        <v>0.06</v>
      </c>
      <c r="O64" s="89">
        <v>0.06</v>
      </c>
    </row>
    <row r="65" spans="1:15" ht="12.75" x14ac:dyDescent="0.2">
      <c r="A65" s="79">
        <v>318</v>
      </c>
      <c r="B65" s="79">
        <v>318</v>
      </c>
      <c r="C65" s="80">
        <v>2200042480610</v>
      </c>
      <c r="D65" s="81">
        <v>429</v>
      </c>
      <c r="E65" s="81">
        <v>429</v>
      </c>
      <c r="F65" s="80">
        <v>2200042480656</v>
      </c>
      <c r="G65" s="82" t="s">
        <v>837</v>
      </c>
      <c r="H65" s="86">
        <v>0.92600000000000005</v>
      </c>
      <c r="I65" s="87">
        <v>7.98</v>
      </c>
      <c r="J65" s="87">
        <v>2.85</v>
      </c>
      <c r="K65" s="87">
        <v>2.85</v>
      </c>
      <c r="L65" s="88">
        <v>0</v>
      </c>
      <c r="M65" s="89">
        <v>1193.1400000000001</v>
      </c>
      <c r="N65" s="89">
        <v>0.06</v>
      </c>
      <c r="O65" s="89">
        <v>0.06</v>
      </c>
    </row>
    <row r="66" spans="1:15" ht="12.75" x14ac:dyDescent="0.2">
      <c r="A66" s="79">
        <v>319</v>
      </c>
      <c r="B66" s="79">
        <v>319</v>
      </c>
      <c r="C66" s="80">
        <v>2200042484873</v>
      </c>
      <c r="D66" s="81">
        <v>431</v>
      </c>
      <c r="E66" s="81">
        <v>431</v>
      </c>
      <c r="F66" s="80">
        <v>2200042484882</v>
      </c>
      <c r="G66" s="82" t="s">
        <v>1080</v>
      </c>
      <c r="H66" s="86">
        <v>0</v>
      </c>
      <c r="I66" s="87">
        <v>5.38</v>
      </c>
      <c r="J66" s="87">
        <v>2.97</v>
      </c>
      <c r="K66" s="87">
        <v>2.97</v>
      </c>
      <c r="L66" s="88">
        <v>0</v>
      </c>
      <c r="M66" s="89">
        <v>640.5</v>
      </c>
      <c r="N66" s="89">
        <v>0.06</v>
      </c>
      <c r="O66" s="89">
        <v>0.06</v>
      </c>
    </row>
    <row r="67" spans="1:15" ht="12.75" x14ac:dyDescent="0.2">
      <c r="A67" s="79">
        <v>320</v>
      </c>
      <c r="B67" s="79">
        <v>320</v>
      </c>
      <c r="C67" s="80">
        <v>2200042484846</v>
      </c>
      <c r="D67" s="81">
        <v>432</v>
      </c>
      <c r="E67" s="81">
        <v>432</v>
      </c>
      <c r="F67" s="80">
        <v>2200042484855</v>
      </c>
      <c r="G67" s="82" t="s">
        <v>1081</v>
      </c>
      <c r="H67" s="86">
        <v>1.9079999999999999</v>
      </c>
      <c r="I67" s="87">
        <v>4.45</v>
      </c>
      <c r="J67" s="87">
        <v>2.99</v>
      </c>
      <c r="K67" s="87">
        <v>2.99</v>
      </c>
      <c r="L67" s="88">
        <v>0</v>
      </c>
      <c r="M67" s="89">
        <v>517.44000000000005</v>
      </c>
      <c r="N67" s="89">
        <v>0.06</v>
      </c>
      <c r="O67" s="89">
        <v>0.06</v>
      </c>
    </row>
    <row r="68" spans="1:15" ht="12.75" x14ac:dyDescent="0.2">
      <c r="A68" s="79">
        <v>321</v>
      </c>
      <c r="B68" s="79">
        <v>321</v>
      </c>
      <c r="C68" s="80">
        <v>2200042530730</v>
      </c>
      <c r="D68" s="81">
        <v>433</v>
      </c>
      <c r="E68" s="81">
        <v>433</v>
      </c>
      <c r="F68" s="80">
        <v>2200042530740</v>
      </c>
      <c r="G68" s="82" t="s">
        <v>840</v>
      </c>
      <c r="H68" s="86">
        <v>0.92600000000000005</v>
      </c>
      <c r="I68" s="87">
        <v>32.340000000000003</v>
      </c>
      <c r="J68" s="87">
        <v>1.79</v>
      </c>
      <c r="K68" s="87">
        <v>1.79</v>
      </c>
      <c r="L68" s="88">
        <v>0</v>
      </c>
      <c r="M68" s="89">
        <v>323.45</v>
      </c>
      <c r="N68" s="89">
        <v>0.06</v>
      </c>
      <c r="O68" s="89">
        <v>0.06</v>
      </c>
    </row>
    <row r="69" spans="1:15" ht="12.75" x14ac:dyDescent="0.2">
      <c r="A69" s="79">
        <v>322</v>
      </c>
      <c r="B69" s="79">
        <v>322</v>
      </c>
      <c r="C69" s="80">
        <v>2200042533411</v>
      </c>
      <c r="D69" s="81">
        <v>434</v>
      </c>
      <c r="E69" s="81">
        <v>434</v>
      </c>
      <c r="F69" s="80">
        <v>2200042533420</v>
      </c>
      <c r="G69" s="82" t="s">
        <v>841</v>
      </c>
      <c r="H69" s="86">
        <v>1.8149999999999999</v>
      </c>
      <c r="I69" s="87">
        <v>30.05</v>
      </c>
      <c r="J69" s="87">
        <v>2.67</v>
      </c>
      <c r="K69" s="87">
        <v>2.67</v>
      </c>
      <c r="L69" s="88">
        <v>0</v>
      </c>
      <c r="M69" s="89">
        <v>2108.85</v>
      </c>
      <c r="N69" s="89">
        <v>0.06</v>
      </c>
      <c r="O69" s="89">
        <v>0.06</v>
      </c>
    </row>
    <row r="70" spans="1:15" ht="12.75" x14ac:dyDescent="0.2">
      <c r="A70" s="79">
        <v>323</v>
      </c>
      <c r="B70" s="79">
        <v>323</v>
      </c>
      <c r="C70" s="80">
        <v>2200042541583</v>
      </c>
      <c r="D70" s="81">
        <v>435</v>
      </c>
      <c r="E70" s="81">
        <v>435</v>
      </c>
      <c r="F70" s="80">
        <v>2200042541635</v>
      </c>
      <c r="G70" s="82" t="s">
        <v>1082</v>
      </c>
      <c r="H70" s="86">
        <v>0.754</v>
      </c>
      <c r="I70" s="87">
        <v>1.86</v>
      </c>
      <c r="J70" s="87">
        <v>3.62</v>
      </c>
      <c r="K70" s="87">
        <v>3.62</v>
      </c>
      <c r="L70" s="88">
        <v>0</v>
      </c>
      <c r="M70" s="89">
        <v>232.27</v>
      </c>
      <c r="N70" s="89">
        <v>0.06</v>
      </c>
      <c r="O70" s="89">
        <v>0.06</v>
      </c>
    </row>
    <row r="71" spans="1:15" ht="12.75" x14ac:dyDescent="0.2">
      <c r="A71" s="79">
        <v>324</v>
      </c>
      <c r="B71" s="79">
        <v>324</v>
      </c>
      <c r="C71" s="80">
        <v>2200042557281</v>
      </c>
      <c r="D71" s="81">
        <v>436</v>
      </c>
      <c r="E71" s="81">
        <v>436</v>
      </c>
      <c r="F71" s="80">
        <v>2200042557290</v>
      </c>
      <c r="G71" s="82" t="s">
        <v>1083</v>
      </c>
      <c r="H71" s="86">
        <v>4.29</v>
      </c>
      <c r="I71" s="87">
        <v>8.48</v>
      </c>
      <c r="J71" s="87">
        <v>3.2</v>
      </c>
      <c r="K71" s="87">
        <v>3.2</v>
      </c>
      <c r="L71" s="88">
        <v>0</v>
      </c>
      <c r="M71" s="89">
        <v>424.15</v>
      </c>
      <c r="N71" s="89">
        <v>0.06</v>
      </c>
      <c r="O71" s="89">
        <v>0.06</v>
      </c>
    </row>
    <row r="72" spans="1:15" ht="12.75" x14ac:dyDescent="0.2">
      <c r="A72" s="79">
        <v>325</v>
      </c>
      <c r="B72" s="79">
        <v>325</v>
      </c>
      <c r="C72" s="80">
        <v>2200042542754</v>
      </c>
      <c r="D72" s="81">
        <v>437</v>
      </c>
      <c r="E72" s="81">
        <v>437</v>
      </c>
      <c r="F72" s="80">
        <v>2200042542763</v>
      </c>
      <c r="G72" s="82" t="s">
        <v>1084</v>
      </c>
      <c r="H72" s="86">
        <v>0</v>
      </c>
      <c r="I72" s="87">
        <v>0.2</v>
      </c>
      <c r="J72" s="87">
        <v>3.4</v>
      </c>
      <c r="K72" s="87">
        <v>3.4</v>
      </c>
      <c r="L72" s="88">
        <v>0</v>
      </c>
      <c r="M72" s="89">
        <v>154.13</v>
      </c>
      <c r="N72" s="89">
        <v>0.06</v>
      </c>
      <c r="O72" s="89">
        <v>0.06</v>
      </c>
    </row>
    <row r="73" spans="1:15" ht="12.75" x14ac:dyDescent="0.2">
      <c r="A73" s="79">
        <v>326</v>
      </c>
      <c r="B73" s="79">
        <v>326</v>
      </c>
      <c r="C73" s="80">
        <v>2200042542772</v>
      </c>
      <c r="D73" s="81">
        <v>438</v>
      </c>
      <c r="E73" s="81">
        <v>438</v>
      </c>
      <c r="F73" s="80">
        <v>2200042542781</v>
      </c>
      <c r="G73" s="82" t="s">
        <v>1085</v>
      </c>
      <c r="H73" s="86">
        <v>0</v>
      </c>
      <c r="I73" s="87">
        <v>0.2</v>
      </c>
      <c r="J73" s="87">
        <v>3.4</v>
      </c>
      <c r="K73" s="87">
        <v>3.4</v>
      </c>
      <c r="L73" s="88">
        <v>0</v>
      </c>
      <c r="M73" s="89">
        <v>171.18</v>
      </c>
      <c r="N73" s="89">
        <v>0.06</v>
      </c>
      <c r="O73" s="89">
        <v>0.06</v>
      </c>
    </row>
    <row r="74" spans="1:15" ht="12.75" x14ac:dyDescent="0.2">
      <c r="A74" s="79">
        <v>327</v>
      </c>
      <c r="B74" s="79">
        <v>327</v>
      </c>
      <c r="C74" s="80">
        <v>2200042552600</v>
      </c>
      <c r="D74" s="81">
        <v>439</v>
      </c>
      <c r="E74" s="81">
        <v>439</v>
      </c>
      <c r="F74" s="80">
        <v>2200042552646</v>
      </c>
      <c r="G74" s="82" t="s">
        <v>1086</v>
      </c>
      <c r="H74" s="86">
        <v>0</v>
      </c>
      <c r="I74" s="87">
        <v>27.15</v>
      </c>
      <c r="J74" s="87">
        <v>3.39</v>
      </c>
      <c r="K74" s="87">
        <v>3.39</v>
      </c>
      <c r="L74" s="88">
        <v>0</v>
      </c>
      <c r="M74" s="89">
        <v>4886.6899999999996</v>
      </c>
      <c r="N74" s="89">
        <v>0.06</v>
      </c>
      <c r="O74" s="89">
        <v>0.06</v>
      </c>
    </row>
    <row r="75" spans="1:15" ht="12.75" x14ac:dyDescent="0.2">
      <c r="A75" s="79">
        <v>328</v>
      </c>
      <c r="B75" s="79">
        <v>328</v>
      </c>
      <c r="C75" s="80">
        <v>2200042557306</v>
      </c>
      <c r="D75" s="81">
        <v>440</v>
      </c>
      <c r="E75" s="81">
        <v>440</v>
      </c>
      <c r="F75" s="80">
        <v>2200042557315</v>
      </c>
      <c r="G75" s="82" t="s">
        <v>1087</v>
      </c>
      <c r="H75" s="86">
        <v>4.29</v>
      </c>
      <c r="I75" s="87">
        <v>8.48</v>
      </c>
      <c r="J75" s="87">
        <v>3.2</v>
      </c>
      <c r="K75" s="87">
        <v>3.2</v>
      </c>
      <c r="L75" s="88">
        <v>0</v>
      </c>
      <c r="M75" s="89">
        <v>381.74</v>
      </c>
      <c r="N75" s="89">
        <v>0.06</v>
      </c>
      <c r="O75" s="89">
        <v>0.06</v>
      </c>
    </row>
    <row r="76" spans="1:15" ht="12.75" x14ac:dyDescent="0.2">
      <c r="A76" s="79">
        <v>329</v>
      </c>
      <c r="B76" s="79">
        <v>329</v>
      </c>
      <c r="C76" s="80">
        <v>2200042563249</v>
      </c>
      <c r="D76" s="81">
        <v>441</v>
      </c>
      <c r="E76" s="81">
        <v>441</v>
      </c>
      <c r="F76" s="80">
        <v>2200042563258</v>
      </c>
      <c r="G76" s="82" t="s">
        <v>1088</v>
      </c>
      <c r="H76" s="86">
        <v>0.193</v>
      </c>
      <c r="I76" s="87">
        <v>1.77</v>
      </c>
      <c r="J76" s="87">
        <v>3.28</v>
      </c>
      <c r="K76" s="87">
        <v>3.28</v>
      </c>
      <c r="L76" s="88">
        <v>0</v>
      </c>
      <c r="M76" s="89">
        <v>159.21</v>
      </c>
      <c r="N76" s="89">
        <v>0.06</v>
      </c>
      <c r="O76" s="89">
        <v>0.06</v>
      </c>
    </row>
    <row r="77" spans="1:15" ht="12.75" x14ac:dyDescent="0.2">
      <c r="A77" s="79">
        <v>330</v>
      </c>
      <c r="B77" s="79">
        <v>330</v>
      </c>
      <c r="C77" s="80">
        <v>2200042563267</v>
      </c>
      <c r="D77" s="81">
        <v>442</v>
      </c>
      <c r="E77" s="81">
        <v>442</v>
      </c>
      <c r="F77" s="80">
        <v>2200042563276</v>
      </c>
      <c r="G77" s="82" t="s">
        <v>1089</v>
      </c>
      <c r="H77" s="86">
        <v>0.193</v>
      </c>
      <c r="I77" s="87">
        <v>1.77</v>
      </c>
      <c r="J77" s="87">
        <v>3.28</v>
      </c>
      <c r="K77" s="87">
        <v>3.28</v>
      </c>
      <c r="L77" s="88">
        <v>0</v>
      </c>
      <c r="M77" s="89">
        <v>159.21</v>
      </c>
      <c r="N77" s="89">
        <v>0.06</v>
      </c>
      <c r="O77" s="89">
        <v>0.06</v>
      </c>
    </row>
    <row r="78" spans="1:15" ht="12.75" x14ac:dyDescent="0.2">
      <c r="A78" s="79">
        <v>332</v>
      </c>
      <c r="B78" s="79">
        <v>332</v>
      </c>
      <c r="C78" s="80">
        <v>2200042541644</v>
      </c>
      <c r="D78" s="81">
        <v>444</v>
      </c>
      <c r="E78" s="81">
        <v>444</v>
      </c>
      <c r="F78" s="80">
        <v>2200042541653</v>
      </c>
      <c r="G78" s="82" t="s">
        <v>1090</v>
      </c>
      <c r="H78" s="86">
        <v>0.754</v>
      </c>
      <c r="I78" s="87">
        <v>1.86</v>
      </c>
      <c r="J78" s="87">
        <v>3.62</v>
      </c>
      <c r="K78" s="87">
        <v>3.62</v>
      </c>
      <c r="L78" s="88">
        <v>0</v>
      </c>
      <c r="M78" s="89">
        <v>209.05</v>
      </c>
      <c r="N78" s="89">
        <v>0.06</v>
      </c>
      <c r="O78" s="89">
        <v>0.06</v>
      </c>
    </row>
    <row r="79" spans="1:15" ht="12.75" x14ac:dyDescent="0.2">
      <c r="A79" s="79">
        <v>333</v>
      </c>
      <c r="B79" s="79">
        <v>333</v>
      </c>
      <c r="C79" s="80">
        <v>2200042582446</v>
      </c>
      <c r="D79" s="81">
        <v>447</v>
      </c>
      <c r="E79" s="81">
        <v>447</v>
      </c>
      <c r="F79" s="80">
        <v>2200042582455</v>
      </c>
      <c r="G79" s="82" t="s">
        <v>1091</v>
      </c>
      <c r="H79" s="86">
        <v>0</v>
      </c>
      <c r="I79" s="87">
        <v>4.03</v>
      </c>
      <c r="J79" s="87">
        <v>3</v>
      </c>
      <c r="K79" s="87">
        <v>3</v>
      </c>
      <c r="L79" s="88">
        <v>0</v>
      </c>
      <c r="M79" s="89">
        <v>317.93</v>
      </c>
      <c r="N79" s="89">
        <v>0.06</v>
      </c>
      <c r="O79" s="89">
        <v>0.06</v>
      </c>
    </row>
    <row r="80" spans="1:15" ht="12.75" x14ac:dyDescent="0.2">
      <c r="A80" s="79">
        <v>335</v>
      </c>
      <c r="B80" s="79">
        <v>335</v>
      </c>
      <c r="C80" s="80">
        <v>2200042592913</v>
      </c>
      <c r="D80" s="81">
        <v>448</v>
      </c>
      <c r="E80" s="81">
        <v>448</v>
      </c>
      <c r="F80" s="80">
        <v>2200042592922</v>
      </c>
      <c r="G80" s="82" t="s">
        <v>1092</v>
      </c>
      <c r="H80" s="86">
        <v>0.97299999999999998</v>
      </c>
      <c r="I80" s="87">
        <v>0.9</v>
      </c>
      <c r="J80" s="87">
        <v>2.84</v>
      </c>
      <c r="K80" s="87">
        <v>2.84</v>
      </c>
      <c r="L80" s="88">
        <v>0</v>
      </c>
      <c r="M80" s="89">
        <v>537.26</v>
      </c>
      <c r="N80" s="89">
        <v>0.06</v>
      </c>
      <c r="O80" s="89">
        <v>0.06</v>
      </c>
    </row>
    <row r="81" spans="1:15" ht="12.75" x14ac:dyDescent="0.2">
      <c r="A81" s="79">
        <v>336</v>
      </c>
      <c r="B81" s="79">
        <v>336</v>
      </c>
      <c r="C81" s="80">
        <v>2200042592931</v>
      </c>
      <c r="D81" s="81">
        <v>449</v>
      </c>
      <c r="E81" s="81">
        <v>449</v>
      </c>
      <c r="F81" s="80">
        <v>2200042592940</v>
      </c>
      <c r="G81" s="82" t="s">
        <v>1093</v>
      </c>
      <c r="H81" s="86">
        <v>0.97299999999999998</v>
      </c>
      <c r="I81" s="87">
        <v>0.9</v>
      </c>
      <c r="J81" s="87">
        <v>2.84</v>
      </c>
      <c r="K81" s="87">
        <v>2.84</v>
      </c>
      <c r="L81" s="88">
        <v>0</v>
      </c>
      <c r="M81" s="89">
        <v>537.26</v>
      </c>
      <c r="N81" s="89">
        <v>0.06</v>
      </c>
      <c r="O81" s="89">
        <v>0.06</v>
      </c>
    </row>
    <row r="82" spans="1:15" ht="12.75" x14ac:dyDescent="0.2">
      <c r="A82" s="79">
        <v>600</v>
      </c>
      <c r="B82" s="79">
        <v>600</v>
      </c>
      <c r="C82" s="80">
        <v>2200032010850</v>
      </c>
      <c r="D82" s="81">
        <v>601</v>
      </c>
      <c r="E82" s="81">
        <v>601</v>
      </c>
      <c r="F82" s="80">
        <v>2200031824542</v>
      </c>
      <c r="G82" s="82" t="s">
        <v>1094</v>
      </c>
      <c r="H82" s="86">
        <v>0.96199999999999997</v>
      </c>
      <c r="I82" s="87">
        <v>209.45</v>
      </c>
      <c r="J82" s="87">
        <v>4.17</v>
      </c>
      <c r="K82" s="87">
        <v>4.17</v>
      </c>
      <c r="L82" s="88">
        <v>0</v>
      </c>
      <c r="M82" s="89">
        <v>0</v>
      </c>
      <c r="N82" s="89">
        <v>0</v>
      </c>
      <c r="O82" s="89">
        <v>0</v>
      </c>
    </row>
    <row r="83" spans="1:15" ht="12.75" x14ac:dyDescent="0.2">
      <c r="A83" s="79">
        <v>603</v>
      </c>
      <c r="B83" s="79">
        <v>603</v>
      </c>
      <c r="C83" s="80">
        <v>2200042461315</v>
      </c>
      <c r="D83" s="81">
        <v>785</v>
      </c>
      <c r="E83" s="81">
        <v>785</v>
      </c>
      <c r="F83" s="80">
        <v>2200042461324</v>
      </c>
      <c r="G83" s="82" t="s">
        <v>1095</v>
      </c>
      <c r="H83" s="86">
        <v>1.0999999999999999E-2</v>
      </c>
      <c r="I83" s="87">
        <v>19.62</v>
      </c>
      <c r="J83" s="87">
        <v>1.75</v>
      </c>
      <c r="K83" s="87">
        <v>1.75</v>
      </c>
      <c r="L83" s="88">
        <v>0</v>
      </c>
      <c r="M83" s="89">
        <v>804.27</v>
      </c>
      <c r="N83" s="89">
        <v>0.06</v>
      </c>
      <c r="O83" s="89">
        <v>0.06</v>
      </c>
    </row>
    <row r="84" spans="1:15" ht="12.75" x14ac:dyDescent="0.2">
      <c r="A84" s="79">
        <v>607</v>
      </c>
      <c r="B84" s="79">
        <v>607</v>
      </c>
      <c r="C84" s="80">
        <v>2200042141133</v>
      </c>
      <c r="D84" s="81">
        <v>789</v>
      </c>
      <c r="E84" s="81">
        <v>789</v>
      </c>
      <c r="F84" s="80">
        <v>2200042141142</v>
      </c>
      <c r="G84" s="82" t="s">
        <v>1096</v>
      </c>
      <c r="H84" s="86">
        <v>0.192</v>
      </c>
      <c r="I84" s="87">
        <v>5.44</v>
      </c>
      <c r="J84" s="87">
        <v>2.4900000000000002</v>
      </c>
      <c r="K84" s="87">
        <v>2.4900000000000002</v>
      </c>
      <c r="L84" s="88">
        <v>0</v>
      </c>
      <c r="M84" s="89">
        <v>532.73</v>
      </c>
      <c r="N84" s="89">
        <v>0.06</v>
      </c>
      <c r="O84" s="89">
        <v>0.06</v>
      </c>
    </row>
    <row r="85" spans="1:15" ht="12.75" x14ac:dyDescent="0.2">
      <c r="A85" s="79">
        <v>608</v>
      </c>
      <c r="B85" s="79">
        <v>608</v>
      </c>
      <c r="C85" s="80">
        <v>2200042141259</v>
      </c>
      <c r="D85" s="81">
        <v>791</v>
      </c>
      <c r="E85" s="81">
        <v>791</v>
      </c>
      <c r="F85" s="80">
        <v>2200042141277</v>
      </c>
      <c r="G85" s="82" t="s">
        <v>1097</v>
      </c>
      <c r="H85" s="86">
        <v>3.456</v>
      </c>
      <c r="I85" s="87">
        <v>2.04</v>
      </c>
      <c r="J85" s="87">
        <v>1.61</v>
      </c>
      <c r="K85" s="87">
        <v>1.61</v>
      </c>
      <c r="L85" s="88">
        <v>-3.6840000000000002</v>
      </c>
      <c r="M85" s="89">
        <v>521.41999999999996</v>
      </c>
      <c r="N85" s="89">
        <v>0.06</v>
      </c>
      <c r="O85" s="89">
        <v>0.06</v>
      </c>
    </row>
    <row r="86" spans="1:15" ht="12.75" x14ac:dyDescent="0.2">
      <c r="A86" s="79">
        <v>612</v>
      </c>
      <c r="B86" s="79">
        <v>612</v>
      </c>
      <c r="C86" s="80">
        <v>2200032168607</v>
      </c>
      <c r="D86" s="81">
        <v>765</v>
      </c>
      <c r="E86" s="81">
        <v>765</v>
      </c>
      <c r="F86" s="80">
        <v>2200032168616</v>
      </c>
      <c r="G86" s="82" t="s">
        <v>854</v>
      </c>
      <c r="H86" s="86">
        <v>0.81200000000000006</v>
      </c>
      <c r="I86" s="87">
        <v>32.54</v>
      </c>
      <c r="J86" s="87">
        <v>2.08</v>
      </c>
      <c r="K86" s="87">
        <v>2.08</v>
      </c>
      <c r="L86" s="88">
        <v>-1.722</v>
      </c>
      <c r="M86" s="89">
        <v>966.77</v>
      </c>
      <c r="N86" s="89">
        <v>0.06</v>
      </c>
      <c r="O86" s="89">
        <v>0.06</v>
      </c>
    </row>
    <row r="87" spans="1:15" ht="12.75" x14ac:dyDescent="0.2">
      <c r="A87" s="79">
        <v>613</v>
      </c>
      <c r="B87" s="79">
        <v>613</v>
      </c>
      <c r="C87" s="80">
        <v>2200040848888</v>
      </c>
      <c r="D87" s="81">
        <v>766</v>
      </c>
      <c r="E87" s="81">
        <v>766</v>
      </c>
      <c r="F87" s="80">
        <v>2200031664357</v>
      </c>
      <c r="G87" s="82" t="s">
        <v>855</v>
      </c>
      <c r="H87" s="86">
        <v>2.4249999999999998</v>
      </c>
      <c r="I87" s="87">
        <v>1.42</v>
      </c>
      <c r="J87" s="87">
        <v>2.29</v>
      </c>
      <c r="K87" s="87">
        <v>2.29</v>
      </c>
      <c r="L87" s="88">
        <v>0</v>
      </c>
      <c r="M87" s="89">
        <v>213.29</v>
      </c>
      <c r="N87" s="89">
        <v>0.06</v>
      </c>
      <c r="O87" s="89">
        <v>0.06</v>
      </c>
    </row>
    <row r="88" spans="1:15" ht="12.75" x14ac:dyDescent="0.2">
      <c r="A88" s="79">
        <v>614</v>
      </c>
      <c r="B88" s="79">
        <v>614</v>
      </c>
      <c r="C88" s="80">
        <v>2200030511311</v>
      </c>
      <c r="D88" s="81">
        <v>767</v>
      </c>
      <c r="E88" s="81">
        <v>767</v>
      </c>
      <c r="F88" s="80">
        <v>2200031822971</v>
      </c>
      <c r="G88" s="82" t="s">
        <v>856</v>
      </c>
      <c r="H88" s="86">
        <v>0.83099999999999996</v>
      </c>
      <c r="I88" s="87">
        <v>4.03</v>
      </c>
      <c r="J88" s="87">
        <v>4.05</v>
      </c>
      <c r="K88" s="87">
        <v>4.05</v>
      </c>
      <c r="L88" s="88">
        <v>0</v>
      </c>
      <c r="M88" s="89">
        <v>0</v>
      </c>
      <c r="N88" s="89">
        <v>0</v>
      </c>
      <c r="O88" s="89">
        <v>0</v>
      </c>
    </row>
    <row r="89" spans="1:15" ht="12.75" x14ac:dyDescent="0.2">
      <c r="A89" s="79">
        <v>615</v>
      </c>
      <c r="B89" s="79">
        <v>615</v>
      </c>
      <c r="C89" s="80">
        <v>2200040863404</v>
      </c>
      <c r="D89" s="81">
        <v>768</v>
      </c>
      <c r="E89" s="81">
        <v>768</v>
      </c>
      <c r="F89" s="80">
        <v>2200040863399</v>
      </c>
      <c r="G89" s="82" t="s">
        <v>1098</v>
      </c>
      <c r="H89" s="86">
        <v>0</v>
      </c>
      <c r="I89" s="87">
        <v>12.67</v>
      </c>
      <c r="J89" s="87">
        <v>1.82</v>
      </c>
      <c r="K89" s="87">
        <v>1.82</v>
      </c>
      <c r="L89" s="88">
        <v>0</v>
      </c>
      <c r="M89" s="89">
        <v>0</v>
      </c>
      <c r="N89" s="89">
        <v>0</v>
      </c>
      <c r="O89" s="89">
        <v>0</v>
      </c>
    </row>
    <row r="90" spans="1:15" ht="12.75" x14ac:dyDescent="0.2">
      <c r="A90" s="79">
        <v>616</v>
      </c>
      <c r="B90" s="79">
        <v>616</v>
      </c>
      <c r="C90" s="80">
        <v>2200040863431</v>
      </c>
      <c r="D90" s="81">
        <v>769</v>
      </c>
      <c r="E90" s="81">
        <v>769</v>
      </c>
      <c r="F90" s="80">
        <v>2200040863422</v>
      </c>
      <c r="G90" s="82" t="s">
        <v>1099</v>
      </c>
      <c r="H90" s="86">
        <v>0</v>
      </c>
      <c r="I90" s="87">
        <v>23.23</v>
      </c>
      <c r="J90" s="87">
        <v>1.81</v>
      </c>
      <c r="K90" s="87">
        <v>1.81</v>
      </c>
      <c r="L90" s="88">
        <v>0</v>
      </c>
      <c r="M90" s="89">
        <v>0</v>
      </c>
      <c r="N90" s="89">
        <v>0</v>
      </c>
      <c r="O90" s="89">
        <v>0</v>
      </c>
    </row>
    <row r="91" spans="1:15" ht="12.75" x14ac:dyDescent="0.2">
      <c r="A91" s="79">
        <v>617</v>
      </c>
      <c r="B91" s="79">
        <v>617</v>
      </c>
      <c r="C91" s="80">
        <v>2200030109831</v>
      </c>
      <c r="D91" s="81">
        <v>770</v>
      </c>
      <c r="E91" s="81">
        <v>770</v>
      </c>
      <c r="F91" s="80">
        <v>2200031823558</v>
      </c>
      <c r="G91" s="82" t="s">
        <v>859</v>
      </c>
      <c r="H91" s="86">
        <v>2.3730000000000002</v>
      </c>
      <c r="I91" s="87">
        <v>5.33</v>
      </c>
      <c r="J91" s="87">
        <v>2.36</v>
      </c>
      <c r="K91" s="87">
        <v>2.36</v>
      </c>
      <c r="L91" s="88">
        <v>0</v>
      </c>
      <c r="M91" s="89">
        <v>0</v>
      </c>
      <c r="N91" s="89">
        <v>0</v>
      </c>
      <c r="O91" s="89">
        <v>0</v>
      </c>
    </row>
    <row r="92" spans="1:15" ht="12.75" x14ac:dyDescent="0.2">
      <c r="A92" s="79">
        <v>618</v>
      </c>
      <c r="B92" s="79">
        <v>618</v>
      </c>
      <c r="C92" s="80">
        <v>2200042384194</v>
      </c>
      <c r="D92" s="81">
        <v>783</v>
      </c>
      <c r="E92" s="81">
        <v>783</v>
      </c>
      <c r="F92" s="80">
        <v>2200042384200</v>
      </c>
      <c r="G92" s="82" t="s">
        <v>860</v>
      </c>
      <c r="H92" s="86">
        <v>0</v>
      </c>
      <c r="I92" s="87">
        <v>4.99</v>
      </c>
      <c r="J92" s="87">
        <v>2.02</v>
      </c>
      <c r="K92" s="87">
        <v>2.02</v>
      </c>
      <c r="L92" s="88">
        <v>0</v>
      </c>
      <c r="M92" s="89">
        <v>818.9</v>
      </c>
      <c r="N92" s="89">
        <v>0.06</v>
      </c>
      <c r="O92" s="89">
        <v>0.06</v>
      </c>
    </row>
    <row r="93" spans="1:15" ht="12.75" x14ac:dyDescent="0.2">
      <c r="A93" s="79">
        <v>619</v>
      </c>
      <c r="B93" s="79">
        <v>619</v>
      </c>
      <c r="C93" s="80">
        <v>2200030112133</v>
      </c>
      <c r="D93" s="81">
        <v>775</v>
      </c>
      <c r="E93" s="81">
        <v>775</v>
      </c>
      <c r="F93" s="80">
        <v>2200031823530</v>
      </c>
      <c r="G93" s="82" t="s">
        <v>1100</v>
      </c>
      <c r="H93" s="86">
        <v>0.78300000000000003</v>
      </c>
      <c r="I93" s="87">
        <v>6.82</v>
      </c>
      <c r="J93" s="87">
        <v>3.16</v>
      </c>
      <c r="K93" s="87">
        <v>3.16</v>
      </c>
      <c r="L93" s="88">
        <v>0</v>
      </c>
      <c r="M93" s="89">
        <v>205.24</v>
      </c>
      <c r="N93" s="89">
        <v>0.06</v>
      </c>
      <c r="O93" s="89">
        <v>0.06</v>
      </c>
    </row>
    <row r="94" spans="1:15" ht="12.75" x14ac:dyDescent="0.2">
      <c r="A94" s="79">
        <v>620</v>
      </c>
      <c r="B94" s="79">
        <v>620</v>
      </c>
      <c r="C94" s="80">
        <v>2200030348790</v>
      </c>
      <c r="D94" s="81">
        <v>723</v>
      </c>
      <c r="E94" s="81">
        <v>723</v>
      </c>
      <c r="F94" s="80">
        <v>2200042334148</v>
      </c>
      <c r="G94" s="82" t="s">
        <v>1101</v>
      </c>
      <c r="H94" s="86">
        <v>2.5310000000000001</v>
      </c>
      <c r="I94" s="87">
        <v>1290.29</v>
      </c>
      <c r="J94" s="87">
        <v>4.42</v>
      </c>
      <c r="K94" s="87">
        <v>4.42</v>
      </c>
      <c r="L94" s="88">
        <v>-2.7749999999999999</v>
      </c>
      <c r="M94" s="89">
        <v>1623.05</v>
      </c>
      <c r="N94" s="89">
        <v>0.06</v>
      </c>
      <c r="O94" s="89">
        <v>0.06</v>
      </c>
    </row>
    <row r="95" spans="1:15" ht="12.75" x14ac:dyDescent="0.2">
      <c r="A95" s="79">
        <v>623</v>
      </c>
      <c r="B95" s="79">
        <v>623</v>
      </c>
      <c r="C95" s="80" t="s">
        <v>1621</v>
      </c>
      <c r="D95" s="81">
        <v>748</v>
      </c>
      <c r="E95" s="81">
        <v>748</v>
      </c>
      <c r="F95" s="80" t="s">
        <v>1621</v>
      </c>
      <c r="G95" s="82" t="s">
        <v>1102</v>
      </c>
      <c r="H95" s="86">
        <v>0</v>
      </c>
      <c r="I95" s="87">
        <v>24.18</v>
      </c>
      <c r="J95" s="87">
        <v>1.74</v>
      </c>
      <c r="K95" s="87">
        <v>1.74</v>
      </c>
      <c r="L95" s="88">
        <v>0</v>
      </c>
      <c r="M95" s="89">
        <v>2352.85</v>
      </c>
      <c r="N95" s="89">
        <v>0.06</v>
      </c>
      <c r="O95" s="89">
        <v>0.06</v>
      </c>
    </row>
    <row r="96" spans="1:15" ht="12.75" x14ac:dyDescent="0.2">
      <c r="A96" s="79">
        <v>624</v>
      </c>
      <c r="B96" s="79">
        <v>624</v>
      </c>
      <c r="C96" s="80">
        <v>2200041804437</v>
      </c>
      <c r="D96" s="81">
        <v>747</v>
      </c>
      <c r="E96" s="81">
        <v>747</v>
      </c>
      <c r="F96" s="80">
        <v>2200041804446</v>
      </c>
      <c r="G96" s="82" t="s">
        <v>1103</v>
      </c>
      <c r="H96" s="86">
        <v>15.88</v>
      </c>
      <c r="I96" s="87">
        <v>8.84</v>
      </c>
      <c r="J96" s="87">
        <v>1.78</v>
      </c>
      <c r="K96" s="87">
        <v>1.78</v>
      </c>
      <c r="L96" s="88">
        <v>0</v>
      </c>
      <c r="M96" s="89">
        <v>530.33000000000004</v>
      </c>
      <c r="N96" s="89">
        <v>0.06</v>
      </c>
      <c r="O96" s="89">
        <v>0.06</v>
      </c>
    </row>
    <row r="97" spans="1:15" ht="12.75" x14ac:dyDescent="0.2">
      <c r="A97" s="79">
        <v>625</v>
      </c>
      <c r="B97" s="79">
        <v>625</v>
      </c>
      <c r="C97" s="80">
        <v>2200031995530</v>
      </c>
      <c r="D97" s="81">
        <v>741</v>
      </c>
      <c r="E97" s="81">
        <v>741</v>
      </c>
      <c r="F97" s="80">
        <v>2200032024222</v>
      </c>
      <c r="G97" s="82" t="s">
        <v>865</v>
      </c>
      <c r="H97" s="86">
        <v>1E-3</v>
      </c>
      <c r="I97" s="87">
        <v>6</v>
      </c>
      <c r="J97" s="87">
        <v>2.1</v>
      </c>
      <c r="K97" s="87">
        <v>2.1</v>
      </c>
      <c r="L97" s="88">
        <v>0</v>
      </c>
      <c r="M97" s="89">
        <v>0</v>
      </c>
      <c r="N97" s="89">
        <v>0</v>
      </c>
      <c r="O97" s="89">
        <v>0</v>
      </c>
    </row>
    <row r="98" spans="1:15" ht="12.75" x14ac:dyDescent="0.2">
      <c r="A98" s="79">
        <v>626</v>
      </c>
      <c r="B98" s="79">
        <v>626</v>
      </c>
      <c r="C98" s="80">
        <v>2200040571113</v>
      </c>
      <c r="D98" s="81">
        <v>752</v>
      </c>
      <c r="E98" s="81">
        <v>752</v>
      </c>
      <c r="F98" s="80">
        <v>2200040571122</v>
      </c>
      <c r="G98" s="82" t="s">
        <v>1104</v>
      </c>
      <c r="H98" s="86">
        <v>1.1459999999999999</v>
      </c>
      <c r="I98" s="87">
        <v>8.85</v>
      </c>
      <c r="J98" s="87">
        <v>2.82</v>
      </c>
      <c r="K98" s="87">
        <v>2.82</v>
      </c>
      <c r="L98" s="88">
        <v>-0.85399999999999998</v>
      </c>
      <c r="M98" s="89">
        <v>189.8</v>
      </c>
      <c r="N98" s="89">
        <v>0.06</v>
      </c>
      <c r="O98" s="89">
        <v>0.06</v>
      </c>
    </row>
    <row r="99" spans="1:15" ht="12.75" x14ac:dyDescent="0.2">
      <c r="A99" s="79">
        <v>627</v>
      </c>
      <c r="B99" s="79">
        <v>627</v>
      </c>
      <c r="C99" s="80">
        <v>2200040979020</v>
      </c>
      <c r="D99" s="81">
        <v>753</v>
      </c>
      <c r="E99" s="81">
        <v>753</v>
      </c>
      <c r="F99" s="80">
        <v>2200040979039</v>
      </c>
      <c r="G99" s="82" t="s">
        <v>1105</v>
      </c>
      <c r="H99" s="86">
        <v>3.46</v>
      </c>
      <c r="I99" s="87">
        <v>11.45</v>
      </c>
      <c r="J99" s="87">
        <v>1.45</v>
      </c>
      <c r="K99" s="87">
        <v>1.45</v>
      </c>
      <c r="L99" s="88">
        <v>-3.8410000000000002</v>
      </c>
      <c r="M99" s="89">
        <v>343.62</v>
      </c>
      <c r="N99" s="89">
        <v>0.06</v>
      </c>
      <c r="O99" s="89">
        <v>0.06</v>
      </c>
    </row>
    <row r="100" spans="1:15" ht="12.75" x14ac:dyDescent="0.2">
      <c r="A100" s="79">
        <v>628</v>
      </c>
      <c r="B100" s="79">
        <v>628</v>
      </c>
      <c r="C100" s="80">
        <v>2200041957685</v>
      </c>
      <c r="D100" s="81">
        <v>754</v>
      </c>
      <c r="E100" s="81">
        <v>754</v>
      </c>
      <c r="F100" s="80">
        <v>2200041253506</v>
      </c>
      <c r="G100" s="82" t="s">
        <v>868</v>
      </c>
      <c r="H100" s="86">
        <v>0</v>
      </c>
      <c r="I100" s="87">
        <v>64.73</v>
      </c>
      <c r="J100" s="87">
        <v>2.46</v>
      </c>
      <c r="K100" s="87">
        <v>2.46</v>
      </c>
      <c r="L100" s="88">
        <v>0</v>
      </c>
      <c r="M100" s="89">
        <v>330.12</v>
      </c>
      <c r="N100" s="89">
        <v>0.06</v>
      </c>
      <c r="O100" s="89">
        <v>0.06</v>
      </c>
    </row>
    <row r="101" spans="1:15" ht="12.75" x14ac:dyDescent="0.2">
      <c r="A101" s="79">
        <v>629</v>
      </c>
      <c r="B101" s="79">
        <v>629</v>
      </c>
      <c r="C101" s="80">
        <v>2200040164245</v>
      </c>
      <c r="D101" s="81">
        <v>764</v>
      </c>
      <c r="E101" s="81">
        <v>764</v>
      </c>
      <c r="F101" s="80">
        <v>2200040164254</v>
      </c>
      <c r="G101" s="82" t="s">
        <v>869</v>
      </c>
      <c r="H101" s="86">
        <v>1.8440000000000001</v>
      </c>
      <c r="I101" s="87">
        <v>1.51</v>
      </c>
      <c r="J101" s="87">
        <v>2.52</v>
      </c>
      <c r="K101" s="87">
        <v>2.52</v>
      </c>
      <c r="L101" s="88">
        <v>0</v>
      </c>
      <c r="M101" s="89">
        <v>0</v>
      </c>
      <c r="N101" s="89">
        <v>0</v>
      </c>
      <c r="O101" s="89">
        <v>0</v>
      </c>
    </row>
    <row r="102" spans="1:15" ht="12.75" x14ac:dyDescent="0.2">
      <c r="A102" s="79">
        <v>632</v>
      </c>
      <c r="B102" s="79">
        <v>632</v>
      </c>
      <c r="C102" s="80">
        <v>2200040473921</v>
      </c>
      <c r="D102" s="81">
        <v>757</v>
      </c>
      <c r="E102" s="81">
        <v>757</v>
      </c>
      <c r="F102" s="80">
        <v>2200040473940</v>
      </c>
      <c r="G102" s="82" t="s">
        <v>1106</v>
      </c>
      <c r="H102" s="86">
        <v>3.157</v>
      </c>
      <c r="I102" s="87">
        <v>19.190000000000001</v>
      </c>
      <c r="J102" s="87">
        <v>1.64</v>
      </c>
      <c r="K102" s="87">
        <v>1.64</v>
      </c>
      <c r="L102" s="88">
        <v>-1.1839999999999999</v>
      </c>
      <c r="M102" s="89">
        <v>161.57</v>
      </c>
      <c r="N102" s="89">
        <v>0.06</v>
      </c>
      <c r="O102" s="89">
        <v>0.06</v>
      </c>
    </row>
    <row r="103" spans="1:15" ht="12.75" x14ac:dyDescent="0.2">
      <c r="A103" s="79">
        <v>633</v>
      </c>
      <c r="B103" s="79">
        <v>633</v>
      </c>
      <c r="C103" s="80">
        <v>2200041499771</v>
      </c>
      <c r="D103" s="81">
        <v>758</v>
      </c>
      <c r="E103" s="81">
        <v>758</v>
      </c>
      <c r="F103" s="80">
        <v>2200041499762</v>
      </c>
      <c r="G103" s="82" t="s">
        <v>1107</v>
      </c>
      <c r="H103" s="86">
        <v>3.282</v>
      </c>
      <c r="I103" s="87">
        <v>8.0399999999999991</v>
      </c>
      <c r="J103" s="87">
        <v>1.81</v>
      </c>
      <c r="K103" s="87">
        <v>1.81</v>
      </c>
      <c r="L103" s="88">
        <v>0</v>
      </c>
      <c r="M103" s="89">
        <v>459.35</v>
      </c>
      <c r="N103" s="89">
        <v>0.06</v>
      </c>
      <c r="O103" s="89">
        <v>0.06</v>
      </c>
    </row>
    <row r="104" spans="1:15" ht="12.75" x14ac:dyDescent="0.2">
      <c r="A104" s="79">
        <v>634</v>
      </c>
      <c r="B104" s="79">
        <v>634</v>
      </c>
      <c r="C104" s="80">
        <v>2200041625596</v>
      </c>
      <c r="D104" s="81">
        <v>760</v>
      </c>
      <c r="E104" s="81">
        <v>760</v>
      </c>
      <c r="F104" s="80">
        <v>2200041625587</v>
      </c>
      <c r="G104" s="82" t="s">
        <v>872</v>
      </c>
      <c r="H104" s="86">
        <v>7.258</v>
      </c>
      <c r="I104" s="87">
        <v>15.79</v>
      </c>
      <c r="J104" s="87">
        <v>1.94</v>
      </c>
      <c r="K104" s="87">
        <v>1.94</v>
      </c>
      <c r="L104" s="88">
        <v>-8.8119999999999994</v>
      </c>
      <c r="M104" s="89">
        <v>315.73</v>
      </c>
      <c r="N104" s="89">
        <v>0.06</v>
      </c>
      <c r="O104" s="89">
        <v>0.06</v>
      </c>
    </row>
    <row r="105" spans="1:15" ht="12.75" x14ac:dyDescent="0.2">
      <c r="A105" s="79">
        <v>635</v>
      </c>
      <c r="B105" s="79">
        <v>635</v>
      </c>
      <c r="C105" s="80">
        <v>2200041845860</v>
      </c>
      <c r="D105" s="81">
        <v>761</v>
      </c>
      <c r="E105" s="81">
        <v>761</v>
      </c>
      <c r="F105" s="80">
        <v>2200041845850</v>
      </c>
      <c r="G105" s="82" t="s">
        <v>873</v>
      </c>
      <c r="H105" s="86">
        <v>2.6339999999999999</v>
      </c>
      <c r="I105" s="87">
        <v>5.67</v>
      </c>
      <c r="J105" s="87">
        <v>2.37</v>
      </c>
      <c r="K105" s="87">
        <v>2.37</v>
      </c>
      <c r="L105" s="88">
        <v>0</v>
      </c>
      <c r="M105" s="89">
        <v>453.65</v>
      </c>
      <c r="N105" s="89">
        <v>0.06</v>
      </c>
      <c r="O105" s="89">
        <v>0.06</v>
      </c>
    </row>
    <row r="106" spans="1:15" ht="12.75" x14ac:dyDescent="0.2">
      <c r="A106" s="79">
        <v>636</v>
      </c>
      <c r="B106" s="79">
        <v>636</v>
      </c>
      <c r="C106" s="80">
        <v>2200041786674</v>
      </c>
      <c r="D106" s="81">
        <v>762</v>
      </c>
      <c r="E106" s="81">
        <v>762</v>
      </c>
      <c r="F106" s="80">
        <v>2200041786683</v>
      </c>
      <c r="G106" s="82" t="s">
        <v>874</v>
      </c>
      <c r="H106" s="86">
        <v>0.80300000000000005</v>
      </c>
      <c r="I106" s="87">
        <v>6.16</v>
      </c>
      <c r="J106" s="87">
        <v>2.6</v>
      </c>
      <c r="K106" s="87">
        <v>2.6</v>
      </c>
      <c r="L106" s="88">
        <v>0</v>
      </c>
      <c r="M106" s="89">
        <v>566.80999999999995</v>
      </c>
      <c r="N106" s="89">
        <v>0.06</v>
      </c>
      <c r="O106" s="89">
        <v>0.06</v>
      </c>
    </row>
    <row r="107" spans="1:15" ht="12.75" x14ac:dyDescent="0.2">
      <c r="A107" s="79">
        <v>637</v>
      </c>
      <c r="B107" s="79">
        <v>637</v>
      </c>
      <c r="C107" s="80">
        <v>2200041930489</v>
      </c>
      <c r="D107" s="81">
        <v>763</v>
      </c>
      <c r="E107" s="81">
        <v>763</v>
      </c>
      <c r="F107" s="80">
        <v>2200041930498</v>
      </c>
      <c r="G107" s="82" t="s">
        <v>875</v>
      </c>
      <c r="H107" s="86">
        <v>0</v>
      </c>
      <c r="I107" s="87">
        <v>282.48</v>
      </c>
      <c r="J107" s="87">
        <v>1.98</v>
      </c>
      <c r="K107" s="87">
        <v>1.98</v>
      </c>
      <c r="L107" s="88">
        <v>0</v>
      </c>
      <c r="M107" s="89">
        <v>24531.16</v>
      </c>
      <c r="N107" s="89">
        <v>0.06</v>
      </c>
      <c r="O107" s="89">
        <v>0.06</v>
      </c>
    </row>
    <row r="108" spans="1:15" ht="12.75" x14ac:dyDescent="0.2">
      <c r="A108" s="79">
        <v>638</v>
      </c>
      <c r="B108" s="79">
        <v>638</v>
      </c>
      <c r="C108" s="80">
        <v>2200042385300</v>
      </c>
      <c r="D108" s="79"/>
      <c r="E108" s="81"/>
      <c r="F108" s="80"/>
      <c r="G108" s="82" t="s">
        <v>876</v>
      </c>
      <c r="H108" s="86">
        <v>3.6480000000000001</v>
      </c>
      <c r="I108" s="87">
        <v>320.08999999999997</v>
      </c>
      <c r="J108" s="87">
        <v>4.57</v>
      </c>
      <c r="K108" s="87">
        <v>4.57</v>
      </c>
      <c r="L108" s="88">
        <v>0</v>
      </c>
      <c r="M108" s="89">
        <v>0</v>
      </c>
      <c r="N108" s="89">
        <v>0</v>
      </c>
      <c r="O108" s="89">
        <v>0</v>
      </c>
    </row>
    <row r="109" spans="1:15" ht="12.75" x14ac:dyDescent="0.2">
      <c r="A109" s="79">
        <v>639</v>
      </c>
      <c r="B109" s="79">
        <v>639</v>
      </c>
      <c r="C109" s="80">
        <v>2200042142094</v>
      </c>
      <c r="D109" s="81">
        <v>724</v>
      </c>
      <c r="E109" s="81">
        <v>724</v>
      </c>
      <c r="F109" s="80">
        <v>2200042142410</v>
      </c>
      <c r="G109" s="82" t="s">
        <v>877</v>
      </c>
      <c r="H109" s="86">
        <v>1.0129999999999999</v>
      </c>
      <c r="I109" s="87">
        <v>2.29</v>
      </c>
      <c r="J109" s="87">
        <v>6.64</v>
      </c>
      <c r="K109" s="87">
        <v>6.64</v>
      </c>
      <c r="L109" s="88">
        <v>0</v>
      </c>
      <c r="M109" s="89">
        <v>660.67</v>
      </c>
      <c r="N109" s="89">
        <v>0.06</v>
      </c>
      <c r="O109" s="89">
        <v>0.06</v>
      </c>
    </row>
    <row r="110" spans="1:15" ht="25.5" x14ac:dyDescent="0.2">
      <c r="A110" s="79">
        <v>640</v>
      </c>
      <c r="B110" s="79">
        <v>640</v>
      </c>
      <c r="C110" s="80" t="s">
        <v>1429</v>
      </c>
      <c r="D110" s="79"/>
      <c r="E110" s="81"/>
      <c r="F110" s="80"/>
      <c r="G110" s="82" t="s">
        <v>1108</v>
      </c>
      <c r="H110" s="86">
        <v>2.2389999999999999</v>
      </c>
      <c r="I110" s="87">
        <v>104.73</v>
      </c>
      <c r="J110" s="87">
        <v>1.32</v>
      </c>
      <c r="K110" s="87">
        <v>1.32</v>
      </c>
      <c r="L110" s="88">
        <v>0</v>
      </c>
      <c r="M110" s="89">
        <v>0</v>
      </c>
      <c r="N110" s="89">
        <v>0</v>
      </c>
      <c r="O110" s="89">
        <v>0</v>
      </c>
    </row>
    <row r="111" spans="1:15" ht="12.75" x14ac:dyDescent="0.2">
      <c r="A111" s="79">
        <v>642</v>
      </c>
      <c r="B111" s="79">
        <v>642</v>
      </c>
      <c r="C111" s="80">
        <v>2200042142439</v>
      </c>
      <c r="D111" s="81">
        <v>725</v>
      </c>
      <c r="E111" s="81">
        <v>725</v>
      </c>
      <c r="F111" s="80">
        <v>2200042142457</v>
      </c>
      <c r="G111" s="82" t="s">
        <v>1109</v>
      </c>
      <c r="H111" s="86">
        <v>1.0740000000000001</v>
      </c>
      <c r="I111" s="87">
        <v>7.02</v>
      </c>
      <c r="J111" s="87">
        <v>2.56</v>
      </c>
      <c r="K111" s="87">
        <v>2.56</v>
      </c>
      <c r="L111" s="88">
        <v>0</v>
      </c>
      <c r="M111" s="89">
        <v>701.63</v>
      </c>
      <c r="N111" s="89">
        <v>0.06</v>
      </c>
      <c r="O111" s="89">
        <v>0.06</v>
      </c>
    </row>
    <row r="112" spans="1:15" ht="12.75" x14ac:dyDescent="0.2">
      <c r="A112" s="79">
        <v>643</v>
      </c>
      <c r="B112" s="79">
        <v>643</v>
      </c>
      <c r="C112" s="80">
        <v>2200041978773</v>
      </c>
      <c r="D112" s="81">
        <v>726</v>
      </c>
      <c r="E112" s="81">
        <v>726</v>
      </c>
      <c r="F112" s="80">
        <v>2200041978782</v>
      </c>
      <c r="G112" s="82" t="s">
        <v>1110</v>
      </c>
      <c r="H112" s="86">
        <v>1.0309999999999999</v>
      </c>
      <c r="I112" s="87">
        <v>2.34</v>
      </c>
      <c r="J112" s="87">
        <v>2.99</v>
      </c>
      <c r="K112" s="87">
        <v>2.99</v>
      </c>
      <c r="L112" s="88">
        <v>0</v>
      </c>
      <c r="M112" s="89">
        <v>325.64</v>
      </c>
      <c r="N112" s="89">
        <v>0.06</v>
      </c>
      <c r="O112" s="89">
        <v>0.06</v>
      </c>
    </row>
    <row r="113" spans="1:15" ht="12.75" x14ac:dyDescent="0.2">
      <c r="A113" s="79">
        <v>644</v>
      </c>
      <c r="B113" s="79">
        <v>644</v>
      </c>
      <c r="C113" s="80">
        <v>2200041978852</v>
      </c>
      <c r="D113" s="81">
        <v>727</v>
      </c>
      <c r="E113" s="81">
        <v>727</v>
      </c>
      <c r="F113" s="80">
        <v>2200041978861</v>
      </c>
      <c r="G113" s="82" t="s">
        <v>1111</v>
      </c>
      <c r="H113" s="86">
        <v>14.573</v>
      </c>
      <c r="I113" s="87">
        <v>2.39</v>
      </c>
      <c r="J113" s="87">
        <v>3.04</v>
      </c>
      <c r="K113" s="87">
        <v>3.04</v>
      </c>
      <c r="L113" s="88">
        <v>0</v>
      </c>
      <c r="M113" s="89">
        <v>331.98</v>
      </c>
      <c r="N113" s="89">
        <v>0.06</v>
      </c>
      <c r="O113" s="89">
        <v>0.06</v>
      </c>
    </row>
    <row r="114" spans="1:15" ht="12.75" x14ac:dyDescent="0.2">
      <c r="A114" s="79">
        <v>645</v>
      </c>
      <c r="B114" s="79">
        <v>645</v>
      </c>
      <c r="C114" s="80">
        <v>2200041978791</v>
      </c>
      <c r="D114" s="81">
        <v>728</v>
      </c>
      <c r="E114" s="81">
        <v>728</v>
      </c>
      <c r="F114" s="80">
        <v>2200041978807</v>
      </c>
      <c r="G114" s="82" t="s">
        <v>1112</v>
      </c>
      <c r="H114" s="86">
        <v>1.861</v>
      </c>
      <c r="I114" s="87">
        <v>9.4600000000000009</v>
      </c>
      <c r="J114" s="87">
        <v>3.05</v>
      </c>
      <c r="K114" s="87">
        <v>3.05</v>
      </c>
      <c r="L114" s="88">
        <v>0</v>
      </c>
      <c r="M114" s="89">
        <v>756.86</v>
      </c>
      <c r="N114" s="89">
        <v>0.06</v>
      </c>
      <c r="O114" s="89">
        <v>0.06</v>
      </c>
    </row>
    <row r="115" spans="1:15" ht="12.75" x14ac:dyDescent="0.2">
      <c r="A115" s="79">
        <v>647</v>
      </c>
      <c r="B115" s="79">
        <v>647</v>
      </c>
      <c r="C115" s="80">
        <v>2200041979874</v>
      </c>
      <c r="D115" s="81">
        <v>732</v>
      </c>
      <c r="E115" s="81">
        <v>732</v>
      </c>
      <c r="F115" s="80">
        <v>2200041979883</v>
      </c>
      <c r="G115" s="82" t="s">
        <v>1113</v>
      </c>
      <c r="H115" s="86">
        <v>0.68300000000000005</v>
      </c>
      <c r="I115" s="87">
        <v>2.33</v>
      </c>
      <c r="J115" s="87">
        <v>4.04</v>
      </c>
      <c r="K115" s="87">
        <v>4.04</v>
      </c>
      <c r="L115" s="88">
        <v>0</v>
      </c>
      <c r="M115" s="89">
        <v>332.4</v>
      </c>
      <c r="N115" s="89">
        <v>0.06</v>
      </c>
      <c r="O115" s="89">
        <v>0.06</v>
      </c>
    </row>
    <row r="116" spans="1:15" ht="12.75" x14ac:dyDescent="0.2">
      <c r="A116" s="79">
        <v>649</v>
      </c>
      <c r="B116" s="79">
        <v>649</v>
      </c>
      <c r="C116" s="80" t="s">
        <v>1621</v>
      </c>
      <c r="D116" s="81">
        <v>734</v>
      </c>
      <c r="E116" s="81">
        <v>734</v>
      </c>
      <c r="F116" s="80" t="s">
        <v>1621</v>
      </c>
      <c r="G116" s="82" t="s">
        <v>1114</v>
      </c>
      <c r="H116" s="86">
        <v>4.2460000000000004</v>
      </c>
      <c r="I116" s="87">
        <v>30.14</v>
      </c>
      <c r="J116" s="87">
        <v>2.94</v>
      </c>
      <c r="K116" s="87">
        <v>2.94</v>
      </c>
      <c r="L116" s="88">
        <v>0</v>
      </c>
      <c r="M116" s="89">
        <v>655.28</v>
      </c>
      <c r="N116" s="89">
        <v>0.06</v>
      </c>
      <c r="O116" s="89">
        <v>0.06</v>
      </c>
    </row>
    <row r="117" spans="1:15" ht="25.5" x14ac:dyDescent="0.2">
      <c r="A117" s="79">
        <v>650</v>
      </c>
      <c r="B117" s="79">
        <v>650</v>
      </c>
      <c r="C117" s="80" t="s">
        <v>1272</v>
      </c>
      <c r="D117" s="79"/>
      <c r="E117" s="81"/>
      <c r="F117" s="80"/>
      <c r="G117" s="82" t="s">
        <v>1115</v>
      </c>
      <c r="H117" s="86">
        <v>0.46400000000000002</v>
      </c>
      <c r="I117" s="87">
        <v>439.54</v>
      </c>
      <c r="J117" s="87">
        <v>1.68</v>
      </c>
      <c r="K117" s="87">
        <v>1.68</v>
      </c>
      <c r="L117" s="88">
        <v>0</v>
      </c>
      <c r="M117" s="89">
        <v>0</v>
      </c>
      <c r="N117" s="89">
        <v>0</v>
      </c>
      <c r="O117" s="89">
        <v>0</v>
      </c>
    </row>
    <row r="118" spans="1:15" ht="12.75" x14ac:dyDescent="0.2">
      <c r="A118" s="79">
        <v>652</v>
      </c>
      <c r="B118" s="79">
        <v>652</v>
      </c>
      <c r="C118" s="80">
        <v>2200041978728</v>
      </c>
      <c r="D118" s="81">
        <v>735</v>
      </c>
      <c r="E118" s="81">
        <v>735</v>
      </c>
      <c r="F118" s="80">
        <v>2200041978737</v>
      </c>
      <c r="G118" s="82" t="s">
        <v>1116</v>
      </c>
      <c r="H118" s="86">
        <v>0</v>
      </c>
      <c r="I118" s="87">
        <v>2.63</v>
      </c>
      <c r="J118" s="87">
        <v>3.37</v>
      </c>
      <c r="K118" s="87">
        <v>3.37</v>
      </c>
      <c r="L118" s="88">
        <v>0</v>
      </c>
      <c r="M118" s="89">
        <v>376.36</v>
      </c>
      <c r="N118" s="89">
        <v>0.06</v>
      </c>
      <c r="O118" s="89">
        <v>0.06</v>
      </c>
    </row>
    <row r="119" spans="1:15" ht="12.75" x14ac:dyDescent="0.2">
      <c r="A119" s="79">
        <v>653</v>
      </c>
      <c r="B119" s="79">
        <v>653</v>
      </c>
      <c r="C119" s="80">
        <v>2200042194279</v>
      </c>
      <c r="D119" s="81">
        <v>736</v>
      </c>
      <c r="E119" s="81">
        <v>736</v>
      </c>
      <c r="F119" s="80">
        <v>2200042194288</v>
      </c>
      <c r="G119" s="82" t="s">
        <v>1117</v>
      </c>
      <c r="H119" s="86">
        <v>1.028</v>
      </c>
      <c r="I119" s="87">
        <v>5.22</v>
      </c>
      <c r="J119" s="87">
        <v>2.29</v>
      </c>
      <c r="K119" s="87">
        <v>2.29</v>
      </c>
      <c r="L119" s="88">
        <v>0</v>
      </c>
      <c r="M119" s="89">
        <v>518.22</v>
      </c>
      <c r="N119" s="89">
        <v>0.06</v>
      </c>
      <c r="O119" s="89">
        <v>0.06</v>
      </c>
    </row>
    <row r="120" spans="1:15" ht="12.75" x14ac:dyDescent="0.2">
      <c r="A120" s="79">
        <v>654</v>
      </c>
      <c r="B120" s="79">
        <v>654</v>
      </c>
      <c r="C120" s="80">
        <v>2200042208824</v>
      </c>
      <c r="D120" s="81">
        <v>737</v>
      </c>
      <c r="E120" s="81">
        <v>737</v>
      </c>
      <c r="F120" s="80">
        <v>2200042208833</v>
      </c>
      <c r="G120" s="82" t="s">
        <v>1118</v>
      </c>
      <c r="H120" s="86">
        <v>0</v>
      </c>
      <c r="I120" s="87">
        <v>2.52</v>
      </c>
      <c r="J120" s="87">
        <v>3.38</v>
      </c>
      <c r="K120" s="87">
        <v>3.38</v>
      </c>
      <c r="L120" s="88">
        <v>0</v>
      </c>
      <c r="M120" s="89">
        <v>333.25</v>
      </c>
      <c r="N120" s="89">
        <v>0.06</v>
      </c>
      <c r="O120" s="89">
        <v>0.06</v>
      </c>
    </row>
    <row r="121" spans="1:15" ht="12.75" x14ac:dyDescent="0.2">
      <c r="A121" s="79">
        <v>655</v>
      </c>
      <c r="B121" s="79">
        <v>655</v>
      </c>
      <c r="C121" s="80">
        <v>2200042141151</v>
      </c>
      <c r="D121" s="81">
        <v>738</v>
      </c>
      <c r="E121" s="81">
        <v>738</v>
      </c>
      <c r="F121" s="80">
        <v>2200042141160</v>
      </c>
      <c r="G121" s="82" t="s">
        <v>1119</v>
      </c>
      <c r="H121" s="86">
        <v>0</v>
      </c>
      <c r="I121" s="87">
        <v>3.6</v>
      </c>
      <c r="J121" s="87">
        <v>3.12</v>
      </c>
      <c r="K121" s="87">
        <v>3.12</v>
      </c>
      <c r="L121" s="88">
        <v>0</v>
      </c>
      <c r="M121" s="89">
        <v>459.29</v>
      </c>
      <c r="N121" s="89">
        <v>0.06</v>
      </c>
      <c r="O121" s="89">
        <v>0.06</v>
      </c>
    </row>
    <row r="122" spans="1:15" ht="12.75" x14ac:dyDescent="0.2">
      <c r="A122" s="79">
        <v>656</v>
      </c>
      <c r="B122" s="79">
        <v>656</v>
      </c>
      <c r="C122" s="80">
        <v>2200042172879</v>
      </c>
      <c r="D122" s="81">
        <v>739</v>
      </c>
      <c r="E122" s="81">
        <v>739</v>
      </c>
      <c r="F122" s="80">
        <v>2200042172888</v>
      </c>
      <c r="G122" s="82" t="s">
        <v>1120</v>
      </c>
      <c r="H122" s="86">
        <v>5.0000000000000001E-3</v>
      </c>
      <c r="I122" s="87">
        <v>3.45</v>
      </c>
      <c r="J122" s="87">
        <v>2.35</v>
      </c>
      <c r="K122" s="87">
        <v>2.35</v>
      </c>
      <c r="L122" s="88">
        <v>0</v>
      </c>
      <c r="M122" s="89">
        <v>344.7</v>
      </c>
      <c r="N122" s="89">
        <v>0.06</v>
      </c>
      <c r="O122" s="89">
        <v>0.06</v>
      </c>
    </row>
    <row r="123" spans="1:15" ht="12.75" x14ac:dyDescent="0.2">
      <c r="A123" s="79">
        <v>657</v>
      </c>
      <c r="B123" s="79">
        <v>657</v>
      </c>
      <c r="C123" s="80">
        <v>2200042196736</v>
      </c>
      <c r="D123" s="81">
        <v>740</v>
      </c>
      <c r="E123" s="81">
        <v>740</v>
      </c>
      <c r="F123" s="80">
        <v>2200042196745</v>
      </c>
      <c r="G123" s="82" t="s">
        <v>1121</v>
      </c>
      <c r="H123" s="86">
        <v>0</v>
      </c>
      <c r="I123" s="87">
        <v>1.74</v>
      </c>
      <c r="J123" s="87">
        <v>4.96</v>
      </c>
      <c r="K123" s="87">
        <v>4.96</v>
      </c>
      <c r="L123" s="88">
        <v>0</v>
      </c>
      <c r="M123" s="89">
        <v>347.56</v>
      </c>
      <c r="N123" s="89">
        <v>0.06</v>
      </c>
      <c r="O123" s="89">
        <v>0.06</v>
      </c>
    </row>
    <row r="124" spans="1:15" ht="12.75" x14ac:dyDescent="0.2">
      <c r="A124" s="79">
        <v>658</v>
      </c>
      <c r="B124" s="79">
        <v>658</v>
      </c>
      <c r="C124" s="80">
        <v>2200042206604</v>
      </c>
      <c r="D124" s="81">
        <v>742</v>
      </c>
      <c r="E124" s="81">
        <v>742</v>
      </c>
      <c r="F124" s="80">
        <v>2200042206613</v>
      </c>
      <c r="G124" s="82" t="s">
        <v>1122</v>
      </c>
      <c r="H124" s="86">
        <v>0.71</v>
      </c>
      <c r="I124" s="87">
        <v>1.65</v>
      </c>
      <c r="J124" s="87">
        <v>2.7</v>
      </c>
      <c r="K124" s="87">
        <v>2.7</v>
      </c>
      <c r="L124" s="88">
        <v>0</v>
      </c>
      <c r="M124" s="89">
        <v>330.22</v>
      </c>
      <c r="N124" s="89">
        <v>0.06</v>
      </c>
      <c r="O124" s="89">
        <v>0.06</v>
      </c>
    </row>
    <row r="125" spans="1:15" ht="12.75" x14ac:dyDescent="0.2">
      <c r="A125" s="79">
        <v>659</v>
      </c>
      <c r="B125" s="79">
        <v>659</v>
      </c>
      <c r="C125" s="80">
        <v>2200042198501</v>
      </c>
      <c r="D125" s="81">
        <v>743</v>
      </c>
      <c r="E125" s="81">
        <v>743</v>
      </c>
      <c r="F125" s="80">
        <v>2200042198520</v>
      </c>
      <c r="G125" s="82" t="s">
        <v>1123</v>
      </c>
      <c r="H125" s="86">
        <v>0</v>
      </c>
      <c r="I125" s="87">
        <v>14</v>
      </c>
      <c r="J125" s="87">
        <v>2.17</v>
      </c>
      <c r="K125" s="87">
        <v>2.17</v>
      </c>
      <c r="L125" s="88">
        <v>0</v>
      </c>
      <c r="M125" s="89">
        <v>1400.4</v>
      </c>
      <c r="N125" s="89">
        <v>0.06</v>
      </c>
      <c r="O125" s="89">
        <v>0.06</v>
      </c>
    </row>
    <row r="126" spans="1:15" ht="12.75" x14ac:dyDescent="0.2">
      <c r="A126" s="79">
        <v>662</v>
      </c>
      <c r="B126" s="79">
        <v>662</v>
      </c>
      <c r="C126" s="80">
        <v>2200041982938</v>
      </c>
      <c r="D126" s="81">
        <v>744</v>
      </c>
      <c r="E126" s="81">
        <v>744</v>
      </c>
      <c r="F126" s="80">
        <v>2200041982947</v>
      </c>
      <c r="G126" s="82" t="s">
        <v>1124</v>
      </c>
      <c r="H126" s="86">
        <v>2.3180000000000001</v>
      </c>
      <c r="I126" s="87">
        <v>2</v>
      </c>
      <c r="J126" s="87">
        <v>4.4000000000000004</v>
      </c>
      <c r="K126" s="87">
        <v>4.4000000000000004</v>
      </c>
      <c r="L126" s="88">
        <v>0</v>
      </c>
      <c r="M126" s="89">
        <v>360.79</v>
      </c>
      <c r="N126" s="89">
        <v>0.06</v>
      </c>
      <c r="O126" s="89">
        <v>0.06</v>
      </c>
    </row>
    <row r="127" spans="1:15" ht="12.75" x14ac:dyDescent="0.2">
      <c r="A127" s="79">
        <v>663</v>
      </c>
      <c r="B127" s="79">
        <v>663</v>
      </c>
      <c r="C127" s="80">
        <v>2200042042966</v>
      </c>
      <c r="D127" s="81">
        <v>745</v>
      </c>
      <c r="E127" s="81">
        <v>745</v>
      </c>
      <c r="F127" s="80">
        <v>2200042042975</v>
      </c>
      <c r="G127" s="82" t="s">
        <v>1125</v>
      </c>
      <c r="H127" s="86">
        <v>0.192</v>
      </c>
      <c r="I127" s="87">
        <v>1.03</v>
      </c>
      <c r="J127" s="87">
        <v>4.25</v>
      </c>
      <c r="K127" s="87">
        <v>4.25</v>
      </c>
      <c r="L127" s="88">
        <v>0</v>
      </c>
      <c r="M127" s="89">
        <v>330.28</v>
      </c>
      <c r="N127" s="89">
        <v>0.06</v>
      </c>
      <c r="O127" s="89">
        <v>0.06</v>
      </c>
    </row>
    <row r="128" spans="1:15" ht="12.75" x14ac:dyDescent="0.2">
      <c r="A128" s="79">
        <v>664</v>
      </c>
      <c r="B128" s="79">
        <v>664</v>
      </c>
      <c r="C128" s="80">
        <v>2200041857484</v>
      </c>
      <c r="D128" s="81">
        <v>772</v>
      </c>
      <c r="E128" s="81">
        <v>772</v>
      </c>
      <c r="F128" s="80">
        <v>2200031825680</v>
      </c>
      <c r="G128" s="82" t="s">
        <v>1126</v>
      </c>
      <c r="H128" s="86">
        <v>13.757</v>
      </c>
      <c r="I128" s="87">
        <v>19.54</v>
      </c>
      <c r="J128" s="87">
        <v>2.15</v>
      </c>
      <c r="K128" s="87">
        <v>2.15</v>
      </c>
      <c r="L128" s="88">
        <v>0</v>
      </c>
      <c r="M128" s="89">
        <v>0</v>
      </c>
      <c r="N128" s="89">
        <v>0</v>
      </c>
      <c r="O128" s="89">
        <v>0</v>
      </c>
    </row>
    <row r="129" spans="1:15" ht="12.75" x14ac:dyDescent="0.2">
      <c r="A129" s="79">
        <v>665</v>
      </c>
      <c r="B129" s="79">
        <v>665</v>
      </c>
      <c r="C129" s="80">
        <v>2200042019345</v>
      </c>
      <c r="D129" s="81">
        <v>666</v>
      </c>
      <c r="E129" s="81">
        <v>666</v>
      </c>
      <c r="F129" s="80">
        <v>2200042019354</v>
      </c>
      <c r="G129" s="82" t="s">
        <v>1127</v>
      </c>
      <c r="H129" s="86">
        <v>0.76600000000000001</v>
      </c>
      <c r="I129" s="87">
        <v>0.37</v>
      </c>
      <c r="J129" s="87">
        <v>13.61</v>
      </c>
      <c r="K129" s="87">
        <v>13.61</v>
      </c>
      <c r="L129" s="88">
        <v>0</v>
      </c>
      <c r="M129" s="89">
        <v>319.72000000000003</v>
      </c>
      <c r="N129" s="89">
        <v>0.06</v>
      </c>
      <c r="O129" s="89">
        <v>0.06</v>
      </c>
    </row>
    <row r="130" spans="1:15" ht="12.75" x14ac:dyDescent="0.2">
      <c r="A130" s="79">
        <v>669</v>
      </c>
      <c r="B130" s="79">
        <v>669</v>
      </c>
      <c r="C130" s="80">
        <v>2200030348718</v>
      </c>
      <c r="D130" s="81">
        <v>806</v>
      </c>
      <c r="E130" s="79">
        <v>806</v>
      </c>
      <c r="F130" s="80">
        <v>2200041310085</v>
      </c>
      <c r="G130" s="82" t="s">
        <v>1128</v>
      </c>
      <c r="H130" s="86">
        <v>0.245</v>
      </c>
      <c r="I130" s="87">
        <v>1155.46</v>
      </c>
      <c r="J130" s="87">
        <v>3.32</v>
      </c>
      <c r="K130" s="87">
        <v>3.32</v>
      </c>
      <c r="L130" s="88">
        <v>0</v>
      </c>
      <c r="M130" s="89">
        <v>0</v>
      </c>
      <c r="N130" s="89">
        <v>0</v>
      </c>
      <c r="O130" s="89">
        <v>0</v>
      </c>
    </row>
    <row r="131" spans="1:15" ht="12.75" x14ac:dyDescent="0.2">
      <c r="A131" s="79">
        <v>673</v>
      </c>
      <c r="B131" s="79">
        <v>673</v>
      </c>
      <c r="C131" s="80">
        <v>2200042534070</v>
      </c>
      <c r="D131" s="81">
        <v>586</v>
      </c>
      <c r="E131" s="81">
        <v>586</v>
      </c>
      <c r="F131" s="80">
        <v>2200042534080</v>
      </c>
      <c r="G131" s="82" t="s">
        <v>900</v>
      </c>
      <c r="H131" s="86">
        <v>0</v>
      </c>
      <c r="I131" s="87">
        <v>1829.73</v>
      </c>
      <c r="J131" s="87">
        <v>2.57</v>
      </c>
      <c r="K131" s="87">
        <v>2.57</v>
      </c>
      <c r="L131" s="88">
        <v>0</v>
      </c>
      <c r="M131" s="89">
        <v>8002.85</v>
      </c>
      <c r="N131" s="89">
        <v>0.06</v>
      </c>
      <c r="O131" s="89">
        <v>0.06</v>
      </c>
    </row>
    <row r="132" spans="1:15" ht="12.75" x14ac:dyDescent="0.2">
      <c r="A132" s="79">
        <v>674</v>
      </c>
      <c r="B132" s="79">
        <v>674</v>
      </c>
      <c r="C132" s="80">
        <v>2200042538720</v>
      </c>
      <c r="D132" s="81">
        <v>587</v>
      </c>
      <c r="E132" s="81">
        <v>587</v>
      </c>
      <c r="F132" s="80">
        <v>2200042538749</v>
      </c>
      <c r="G132" s="82" t="s">
        <v>1129</v>
      </c>
      <c r="H132" s="86">
        <v>0</v>
      </c>
      <c r="I132" s="87">
        <v>837.84</v>
      </c>
      <c r="J132" s="87">
        <v>2.57</v>
      </c>
      <c r="K132" s="87">
        <v>2.57</v>
      </c>
      <c r="L132" s="88">
        <v>0</v>
      </c>
      <c r="M132" s="89">
        <v>7067.96</v>
      </c>
      <c r="N132" s="89">
        <v>0.06</v>
      </c>
      <c r="O132" s="89">
        <v>0.06</v>
      </c>
    </row>
    <row r="133" spans="1:15" ht="12.75" x14ac:dyDescent="0.2">
      <c r="A133" s="79">
        <v>690</v>
      </c>
      <c r="B133" s="79">
        <v>690</v>
      </c>
      <c r="C133" s="80">
        <v>2200030348620</v>
      </c>
      <c r="D133" s="79"/>
      <c r="E133" s="81"/>
      <c r="F133" s="80"/>
      <c r="G133" s="82" t="s">
        <v>1130</v>
      </c>
      <c r="H133" s="86">
        <v>0</v>
      </c>
      <c r="I133" s="87">
        <v>377.02</v>
      </c>
      <c r="J133" s="87">
        <v>8.19</v>
      </c>
      <c r="K133" s="87">
        <v>8.19</v>
      </c>
      <c r="L133" s="88">
        <v>0</v>
      </c>
      <c r="M133" s="89">
        <v>0</v>
      </c>
      <c r="N133" s="89">
        <v>0</v>
      </c>
      <c r="O133" s="89">
        <v>0</v>
      </c>
    </row>
    <row r="134" spans="1:15" ht="12.75" x14ac:dyDescent="0.2">
      <c r="A134" s="79">
        <v>692</v>
      </c>
      <c r="B134" s="79">
        <v>692</v>
      </c>
      <c r="C134" s="80">
        <v>2200030349084</v>
      </c>
      <c r="D134" s="79"/>
      <c r="E134" s="81"/>
      <c r="F134" s="80"/>
      <c r="G134" s="82" t="s">
        <v>903</v>
      </c>
      <c r="H134" s="86">
        <v>0.48199999999999998</v>
      </c>
      <c r="I134" s="87">
        <v>1729.24</v>
      </c>
      <c r="J134" s="87">
        <v>3.87</v>
      </c>
      <c r="K134" s="87">
        <v>3.87</v>
      </c>
      <c r="L134" s="88">
        <v>0</v>
      </c>
      <c r="M134" s="89">
        <v>0</v>
      </c>
      <c r="N134" s="89">
        <v>0</v>
      </c>
      <c r="O134" s="89">
        <v>0</v>
      </c>
    </row>
    <row r="135" spans="1:15" ht="12.75" x14ac:dyDescent="0.2">
      <c r="A135" s="79">
        <v>694</v>
      </c>
      <c r="B135" s="79">
        <v>694</v>
      </c>
      <c r="C135" s="80">
        <v>2200030349075</v>
      </c>
      <c r="D135" s="81">
        <v>693</v>
      </c>
      <c r="E135" s="81">
        <v>693</v>
      </c>
      <c r="F135" s="80">
        <v>2200031824213</v>
      </c>
      <c r="G135" s="82" t="s">
        <v>904</v>
      </c>
      <c r="H135" s="86">
        <v>0</v>
      </c>
      <c r="I135" s="87">
        <v>457.28</v>
      </c>
      <c r="J135" s="87">
        <v>5.5</v>
      </c>
      <c r="K135" s="87">
        <v>5.5</v>
      </c>
      <c r="L135" s="88">
        <v>-1.1679999999999999</v>
      </c>
      <c r="M135" s="89">
        <v>182.91</v>
      </c>
      <c r="N135" s="89">
        <v>0.06</v>
      </c>
      <c r="O135" s="89">
        <v>0.06</v>
      </c>
    </row>
    <row r="136" spans="1:15" ht="25.5" x14ac:dyDescent="0.2">
      <c r="A136" s="79">
        <v>695</v>
      </c>
      <c r="B136" s="79">
        <v>695</v>
      </c>
      <c r="C136" s="80" t="s">
        <v>1273</v>
      </c>
      <c r="D136" s="79"/>
      <c r="E136" s="81"/>
      <c r="F136" s="80"/>
      <c r="G136" s="82" t="s">
        <v>1131</v>
      </c>
      <c r="H136" s="86">
        <v>2.0329999999999999</v>
      </c>
      <c r="I136" s="87">
        <v>1721.29</v>
      </c>
      <c r="J136" s="87">
        <v>8.82</v>
      </c>
      <c r="K136" s="87">
        <v>8.82</v>
      </c>
      <c r="L136" s="88">
        <v>0</v>
      </c>
      <c r="M136" s="89">
        <v>0</v>
      </c>
      <c r="N136" s="89">
        <v>0</v>
      </c>
      <c r="O136" s="89">
        <v>0</v>
      </c>
    </row>
    <row r="137" spans="1:15" ht="12.75" x14ac:dyDescent="0.2">
      <c r="A137" s="79">
        <v>696</v>
      </c>
      <c r="B137" s="79">
        <v>696</v>
      </c>
      <c r="C137" s="80">
        <v>2200030347928</v>
      </c>
      <c r="D137" s="79"/>
      <c r="E137" s="81"/>
      <c r="F137" s="80"/>
      <c r="G137" s="82" t="s">
        <v>1132</v>
      </c>
      <c r="H137" s="86">
        <v>0</v>
      </c>
      <c r="I137" s="87">
        <v>480.73</v>
      </c>
      <c r="J137" s="87">
        <v>4.41</v>
      </c>
      <c r="K137" s="87">
        <v>4.41</v>
      </c>
      <c r="L137" s="88">
        <v>0</v>
      </c>
      <c r="M137" s="89">
        <v>0</v>
      </c>
      <c r="N137" s="89">
        <v>0</v>
      </c>
      <c r="O137" s="89">
        <v>0</v>
      </c>
    </row>
    <row r="138" spans="1:15" ht="25.5" x14ac:dyDescent="0.2">
      <c r="A138" s="79">
        <v>697</v>
      </c>
      <c r="B138" s="79">
        <v>697</v>
      </c>
      <c r="C138" s="80" t="s">
        <v>1274</v>
      </c>
      <c r="D138" s="79"/>
      <c r="E138" s="81"/>
      <c r="F138" s="80"/>
      <c r="G138" s="82" t="s">
        <v>1133</v>
      </c>
      <c r="H138" s="86">
        <v>1.3520000000000001</v>
      </c>
      <c r="I138" s="87">
        <v>209.45</v>
      </c>
      <c r="J138" s="87">
        <v>3.59</v>
      </c>
      <c r="K138" s="87">
        <v>3.59</v>
      </c>
      <c r="L138" s="88">
        <v>0</v>
      </c>
      <c r="M138" s="89">
        <v>0</v>
      </c>
      <c r="N138" s="89">
        <v>0</v>
      </c>
      <c r="O138" s="89">
        <v>0</v>
      </c>
    </row>
    <row r="139" spans="1:15" ht="12.75" x14ac:dyDescent="0.2">
      <c r="A139" s="79">
        <v>698</v>
      </c>
      <c r="B139" s="79">
        <v>698</v>
      </c>
      <c r="C139" s="80">
        <v>2200030347101</v>
      </c>
      <c r="D139" s="79"/>
      <c r="E139" s="81"/>
      <c r="F139" s="80"/>
      <c r="G139" s="82" t="s">
        <v>1134</v>
      </c>
      <c r="H139" s="86">
        <v>2.1869999999999998</v>
      </c>
      <c r="I139" s="87">
        <v>209.45</v>
      </c>
      <c r="J139" s="87">
        <v>5.98</v>
      </c>
      <c r="K139" s="87">
        <v>5.98</v>
      </c>
      <c r="L139" s="88">
        <v>0</v>
      </c>
      <c r="M139" s="89">
        <v>0</v>
      </c>
      <c r="N139" s="89">
        <v>0</v>
      </c>
      <c r="O139" s="89">
        <v>0</v>
      </c>
    </row>
    <row r="140" spans="1:15" ht="12.75" x14ac:dyDescent="0.2">
      <c r="A140" s="79">
        <v>699</v>
      </c>
      <c r="B140" s="79">
        <v>699</v>
      </c>
      <c r="C140" s="80">
        <v>2200030354118</v>
      </c>
      <c r="D140" s="79"/>
      <c r="E140" s="81"/>
      <c r="F140" s="80"/>
      <c r="G140" s="82" t="s">
        <v>1135</v>
      </c>
      <c r="H140" s="86">
        <v>0.69299999999999995</v>
      </c>
      <c r="I140" s="87">
        <v>104.73</v>
      </c>
      <c r="J140" s="87">
        <v>3.15</v>
      </c>
      <c r="K140" s="87">
        <v>3.15</v>
      </c>
      <c r="L140" s="88">
        <v>0</v>
      </c>
      <c r="M140" s="89">
        <v>0</v>
      </c>
      <c r="N140" s="89">
        <v>0</v>
      </c>
      <c r="O140" s="89">
        <v>0</v>
      </c>
    </row>
    <row r="141" spans="1:15" ht="25.5" x14ac:dyDescent="0.2">
      <c r="A141" s="79">
        <v>700</v>
      </c>
      <c r="B141" s="79">
        <v>700</v>
      </c>
      <c r="C141" s="80" t="s">
        <v>1275</v>
      </c>
      <c r="D141" s="79"/>
      <c r="E141" s="81"/>
      <c r="F141" s="80"/>
      <c r="G141" s="82" t="s">
        <v>1136</v>
      </c>
      <c r="H141" s="86">
        <v>2.8140000000000001</v>
      </c>
      <c r="I141" s="87">
        <v>209.45</v>
      </c>
      <c r="J141" s="87">
        <v>7.66</v>
      </c>
      <c r="K141" s="87">
        <v>7.66</v>
      </c>
      <c r="L141" s="88">
        <v>0</v>
      </c>
      <c r="M141" s="89">
        <v>0</v>
      </c>
      <c r="N141" s="89">
        <v>0</v>
      </c>
      <c r="O141" s="89">
        <v>0</v>
      </c>
    </row>
    <row r="142" spans="1:15" ht="12.75" x14ac:dyDescent="0.2">
      <c r="A142" s="79">
        <v>701</v>
      </c>
      <c r="B142" s="79">
        <v>701</v>
      </c>
      <c r="C142" s="80">
        <v>2200031846059</v>
      </c>
      <c r="D142" s="81">
        <v>808</v>
      </c>
      <c r="E142" s="81">
        <v>808</v>
      </c>
      <c r="F142" s="80">
        <v>2200031824747</v>
      </c>
      <c r="G142" s="82" t="s">
        <v>1137</v>
      </c>
      <c r="H142" s="86">
        <v>2.1720000000000002</v>
      </c>
      <c r="I142" s="87">
        <v>3726.07</v>
      </c>
      <c r="J142" s="87">
        <v>3.94</v>
      </c>
      <c r="K142" s="87">
        <v>3.94</v>
      </c>
      <c r="L142" s="88">
        <v>0</v>
      </c>
      <c r="M142" s="89">
        <v>0</v>
      </c>
      <c r="N142" s="89">
        <v>0</v>
      </c>
      <c r="O142" s="89">
        <v>0</v>
      </c>
    </row>
    <row r="143" spans="1:15" ht="12.75" x14ac:dyDescent="0.2">
      <c r="A143" s="79">
        <v>702</v>
      </c>
      <c r="B143" s="79">
        <v>702</v>
      </c>
      <c r="C143" s="80">
        <v>2200030349260</v>
      </c>
      <c r="D143" s="81">
        <v>807</v>
      </c>
      <c r="E143" s="81">
        <v>807</v>
      </c>
      <c r="F143" s="80">
        <v>2200041310094</v>
      </c>
      <c r="G143" s="82" t="s">
        <v>1138</v>
      </c>
      <c r="H143" s="86">
        <v>2.5910000000000002</v>
      </c>
      <c r="I143" s="87">
        <v>561.04</v>
      </c>
      <c r="J143" s="87">
        <v>3.44</v>
      </c>
      <c r="K143" s="87">
        <v>3.44</v>
      </c>
      <c r="L143" s="88">
        <v>0</v>
      </c>
      <c r="M143" s="89">
        <v>172.05</v>
      </c>
      <c r="N143" s="89">
        <v>0.06</v>
      </c>
      <c r="O143" s="89">
        <v>0.06</v>
      </c>
    </row>
    <row r="144" spans="1:15" ht="12.75" x14ac:dyDescent="0.2">
      <c r="A144" s="79">
        <v>703</v>
      </c>
      <c r="B144" s="79">
        <v>703</v>
      </c>
      <c r="C144" s="80">
        <v>2200030348470</v>
      </c>
      <c r="D144" s="81">
        <v>795</v>
      </c>
      <c r="E144" s="81">
        <v>795</v>
      </c>
      <c r="F144" s="80">
        <v>2200042430770</v>
      </c>
      <c r="G144" s="82" t="s">
        <v>913</v>
      </c>
      <c r="H144" s="86">
        <v>3.5910000000000002</v>
      </c>
      <c r="I144" s="87">
        <v>52.36</v>
      </c>
      <c r="J144" s="87">
        <v>2.41</v>
      </c>
      <c r="K144" s="87">
        <v>2.41</v>
      </c>
      <c r="L144" s="88">
        <v>-3.5910000000000002</v>
      </c>
      <c r="M144" s="89">
        <v>52.36</v>
      </c>
      <c r="N144" s="89">
        <v>0.06</v>
      </c>
      <c r="O144" s="89">
        <v>0.06</v>
      </c>
    </row>
    <row r="145" spans="1:15" ht="12.75" x14ac:dyDescent="0.2">
      <c r="A145" s="79">
        <v>704</v>
      </c>
      <c r="B145" s="79">
        <v>704</v>
      </c>
      <c r="C145" s="80">
        <v>2200030349093</v>
      </c>
      <c r="D145" s="79"/>
      <c r="E145" s="81"/>
      <c r="F145" s="80"/>
      <c r="G145" s="82" t="s">
        <v>1139</v>
      </c>
      <c r="H145" s="86">
        <v>2.7959999999999998</v>
      </c>
      <c r="I145" s="87">
        <v>209.45</v>
      </c>
      <c r="J145" s="87">
        <v>5.38</v>
      </c>
      <c r="K145" s="87">
        <v>5.38</v>
      </c>
      <c r="L145" s="88">
        <v>0</v>
      </c>
      <c r="M145" s="89">
        <v>0</v>
      </c>
      <c r="N145" s="89">
        <v>0</v>
      </c>
      <c r="O145" s="89">
        <v>0</v>
      </c>
    </row>
    <row r="146" spans="1:15" ht="25.5" x14ac:dyDescent="0.2">
      <c r="A146" s="79">
        <v>705</v>
      </c>
      <c r="B146" s="79">
        <v>705</v>
      </c>
      <c r="C146" s="80" t="s">
        <v>1276</v>
      </c>
      <c r="D146" s="79"/>
      <c r="E146" s="79"/>
      <c r="F146" s="80"/>
      <c r="G146" s="82" t="s">
        <v>1140</v>
      </c>
      <c r="H146" s="86">
        <v>0.01</v>
      </c>
      <c r="I146" s="87">
        <v>4278.37</v>
      </c>
      <c r="J146" s="87">
        <v>2.14</v>
      </c>
      <c r="K146" s="87">
        <v>2.14</v>
      </c>
      <c r="L146" s="88">
        <v>0</v>
      </c>
      <c r="M146" s="89">
        <v>0</v>
      </c>
      <c r="N146" s="89">
        <v>0</v>
      </c>
      <c r="O146" s="89">
        <v>0</v>
      </c>
    </row>
    <row r="147" spans="1:15" ht="12.75" x14ac:dyDescent="0.2">
      <c r="A147" s="79">
        <v>706</v>
      </c>
      <c r="B147" s="79">
        <v>706</v>
      </c>
      <c r="C147" s="80">
        <v>2200040468930</v>
      </c>
      <c r="D147" s="79"/>
      <c r="E147" s="81"/>
      <c r="F147" s="80"/>
      <c r="G147" s="82" t="s">
        <v>1141</v>
      </c>
      <c r="H147" s="86">
        <v>6.1390000000000002</v>
      </c>
      <c r="I147" s="87">
        <v>1001.38</v>
      </c>
      <c r="J147" s="87">
        <v>6.38</v>
      </c>
      <c r="K147" s="87">
        <v>6.38</v>
      </c>
      <c r="L147" s="88">
        <v>0</v>
      </c>
      <c r="M147" s="89">
        <v>0</v>
      </c>
      <c r="N147" s="89">
        <v>0</v>
      </c>
      <c r="O147" s="89">
        <v>0</v>
      </c>
    </row>
    <row r="148" spans="1:15" ht="12.75" x14ac:dyDescent="0.2">
      <c r="A148" s="79">
        <v>707</v>
      </c>
      <c r="B148" s="79">
        <v>707</v>
      </c>
      <c r="C148" s="80">
        <v>2200041209970</v>
      </c>
      <c r="D148" s="81">
        <v>809</v>
      </c>
      <c r="E148" s="81">
        <v>809</v>
      </c>
      <c r="F148" s="80">
        <v>2200041209989</v>
      </c>
      <c r="G148" s="82" t="s">
        <v>1142</v>
      </c>
      <c r="H148" s="86">
        <v>1.621</v>
      </c>
      <c r="I148" s="87">
        <v>4.99</v>
      </c>
      <c r="J148" s="87">
        <v>1.73</v>
      </c>
      <c r="K148" s="87">
        <v>1.73</v>
      </c>
      <c r="L148" s="88">
        <v>-1.621</v>
      </c>
      <c r="M148" s="89">
        <v>99.74</v>
      </c>
      <c r="N148" s="89">
        <v>0.06</v>
      </c>
      <c r="O148" s="89">
        <v>0.06</v>
      </c>
    </row>
    <row r="149" spans="1:15" ht="12.75" x14ac:dyDescent="0.2">
      <c r="A149" s="79">
        <v>708</v>
      </c>
      <c r="B149" s="79">
        <v>708</v>
      </c>
      <c r="C149" s="80">
        <v>2200030348373</v>
      </c>
      <c r="D149" s="81">
        <v>794</v>
      </c>
      <c r="E149" s="79">
        <v>794</v>
      </c>
      <c r="F149" s="80">
        <v>2200031824524</v>
      </c>
      <c r="G149" s="82" t="s">
        <v>1143</v>
      </c>
      <c r="H149" s="86">
        <v>4.6980000000000004</v>
      </c>
      <c r="I149" s="87">
        <v>114.1</v>
      </c>
      <c r="J149" s="87">
        <v>4.03</v>
      </c>
      <c r="K149" s="87">
        <v>4.03</v>
      </c>
      <c r="L149" s="88">
        <v>-4.7149999999999999</v>
      </c>
      <c r="M149" s="89">
        <v>95.35</v>
      </c>
      <c r="N149" s="89">
        <v>0.06</v>
      </c>
      <c r="O149" s="89">
        <v>0.06</v>
      </c>
    </row>
    <row r="150" spans="1:15" ht="25.5" x14ac:dyDescent="0.2">
      <c r="A150" s="79">
        <v>709</v>
      </c>
      <c r="B150" s="79">
        <v>709</v>
      </c>
      <c r="C150" s="80" t="s">
        <v>2205</v>
      </c>
      <c r="D150" s="81">
        <v>722</v>
      </c>
      <c r="E150" s="79">
        <v>722</v>
      </c>
      <c r="F150" s="80" t="s">
        <v>1279</v>
      </c>
      <c r="G150" s="82" t="s">
        <v>1144</v>
      </c>
      <c r="H150" s="86">
        <v>10.596</v>
      </c>
      <c r="I150" s="87">
        <v>120.32</v>
      </c>
      <c r="J150" s="87">
        <v>4.24</v>
      </c>
      <c r="K150" s="87">
        <v>4.24</v>
      </c>
      <c r="L150" s="88">
        <v>-10.632</v>
      </c>
      <c r="M150" s="89">
        <v>89.13</v>
      </c>
      <c r="N150" s="89">
        <v>0.06</v>
      </c>
      <c r="O150" s="89">
        <v>0.06</v>
      </c>
    </row>
    <row r="151" spans="1:15" ht="12.75" x14ac:dyDescent="0.2">
      <c r="A151" s="79">
        <v>713</v>
      </c>
      <c r="B151" s="79">
        <v>713</v>
      </c>
      <c r="C151" s="80">
        <v>2200042194640</v>
      </c>
      <c r="D151" s="81">
        <v>776</v>
      </c>
      <c r="E151" s="79">
        <v>776</v>
      </c>
      <c r="F151" s="80">
        <v>2200042103449</v>
      </c>
      <c r="G151" s="82" t="s">
        <v>1145</v>
      </c>
      <c r="H151" s="86">
        <v>0</v>
      </c>
      <c r="I151" s="87">
        <v>12.82</v>
      </c>
      <c r="J151" s="87">
        <v>1.38</v>
      </c>
      <c r="K151" s="87">
        <v>1.38</v>
      </c>
      <c r="L151" s="88">
        <v>0</v>
      </c>
      <c r="M151" s="89">
        <v>534.30999999999995</v>
      </c>
      <c r="N151" s="89">
        <v>0.06</v>
      </c>
      <c r="O151" s="89">
        <v>0.06</v>
      </c>
    </row>
    <row r="152" spans="1:15" ht="12.75" x14ac:dyDescent="0.2">
      <c r="A152" s="79">
        <v>714</v>
      </c>
      <c r="B152" s="79">
        <v>714</v>
      </c>
      <c r="C152" s="80">
        <v>2200042108127</v>
      </c>
      <c r="D152" s="81">
        <v>777</v>
      </c>
      <c r="E152" s="79">
        <v>777</v>
      </c>
      <c r="F152" s="80">
        <v>2200042108289</v>
      </c>
      <c r="G152" s="82" t="s">
        <v>1146</v>
      </c>
      <c r="H152" s="86">
        <v>0.77400000000000002</v>
      </c>
      <c r="I152" s="87">
        <v>2.46</v>
      </c>
      <c r="J152" s="87">
        <v>3.68</v>
      </c>
      <c r="K152" s="87">
        <v>3.68</v>
      </c>
      <c r="L152" s="88">
        <v>0</v>
      </c>
      <c r="M152" s="89">
        <v>409.59</v>
      </c>
      <c r="N152" s="89">
        <v>0.06</v>
      </c>
      <c r="O152" s="89">
        <v>0.06</v>
      </c>
    </row>
    <row r="153" spans="1:15" ht="12.75" x14ac:dyDescent="0.2">
      <c r="A153" s="79">
        <v>715</v>
      </c>
      <c r="B153" s="79">
        <v>715</v>
      </c>
      <c r="C153" s="80">
        <v>2200042385453</v>
      </c>
      <c r="D153" s="81">
        <v>778</v>
      </c>
      <c r="E153" s="79">
        <v>778</v>
      </c>
      <c r="F153" s="80">
        <v>2200042385462</v>
      </c>
      <c r="G153" s="82" t="s">
        <v>1147</v>
      </c>
      <c r="H153" s="86">
        <v>1.1299999999999999</v>
      </c>
      <c r="I153" s="87">
        <v>46.92</v>
      </c>
      <c r="J153" s="87">
        <v>1.66</v>
      </c>
      <c r="K153" s="87">
        <v>1.66</v>
      </c>
      <c r="L153" s="88">
        <v>0</v>
      </c>
      <c r="M153" s="89">
        <v>1876.84</v>
      </c>
      <c r="N153" s="89">
        <v>0.06</v>
      </c>
      <c r="O153" s="89">
        <v>0.06</v>
      </c>
    </row>
    <row r="154" spans="1:15" ht="12.75" x14ac:dyDescent="0.2">
      <c r="A154" s="79">
        <v>716</v>
      </c>
      <c r="B154" s="79">
        <v>716</v>
      </c>
      <c r="C154" s="80">
        <v>2200042165037</v>
      </c>
      <c r="D154" s="81">
        <v>779</v>
      </c>
      <c r="E154" s="79">
        <v>779</v>
      </c>
      <c r="F154" s="80">
        <v>2200042165046</v>
      </c>
      <c r="G154" s="82" t="s">
        <v>1148</v>
      </c>
      <c r="H154" s="86">
        <v>0.35399999999999998</v>
      </c>
      <c r="I154" s="87">
        <v>3.1</v>
      </c>
      <c r="J154" s="87">
        <v>1.79</v>
      </c>
      <c r="K154" s="87">
        <v>1.79</v>
      </c>
      <c r="L154" s="88">
        <v>0</v>
      </c>
      <c r="M154" s="89">
        <v>433.36</v>
      </c>
      <c r="N154" s="89">
        <v>0.06</v>
      </c>
      <c r="O154" s="89">
        <v>0.06</v>
      </c>
    </row>
    <row r="155" spans="1:15" ht="12.75" x14ac:dyDescent="0.2">
      <c r="A155" s="79">
        <v>717</v>
      </c>
      <c r="B155" s="79">
        <v>717</v>
      </c>
      <c r="C155" s="80">
        <v>2200042171449</v>
      </c>
      <c r="D155" s="81">
        <v>780</v>
      </c>
      <c r="E155" s="79">
        <v>780</v>
      </c>
      <c r="F155" s="80">
        <v>2200042171458</v>
      </c>
      <c r="G155" s="82" t="s">
        <v>1149</v>
      </c>
      <c r="H155" s="86">
        <v>1.8360000000000001</v>
      </c>
      <c r="I155" s="87">
        <v>9.0500000000000007</v>
      </c>
      <c r="J155" s="87">
        <v>3.74</v>
      </c>
      <c r="K155" s="87">
        <v>3.74</v>
      </c>
      <c r="L155" s="88">
        <v>0</v>
      </c>
      <c r="M155" s="89">
        <v>528.01</v>
      </c>
      <c r="N155" s="89">
        <v>0.06</v>
      </c>
      <c r="O155" s="89">
        <v>0.06</v>
      </c>
    </row>
    <row r="156" spans="1:15" ht="12.75" x14ac:dyDescent="0.2">
      <c r="A156" s="79">
        <v>718</v>
      </c>
      <c r="B156" s="79">
        <v>718</v>
      </c>
      <c r="C156" s="80">
        <v>2200042356276</v>
      </c>
      <c r="D156" s="81">
        <v>781</v>
      </c>
      <c r="E156" s="79">
        <v>781</v>
      </c>
      <c r="F156" s="80">
        <v>2200042356285</v>
      </c>
      <c r="G156" s="82" t="s">
        <v>926</v>
      </c>
      <c r="H156" s="86">
        <v>6.0000000000000001E-3</v>
      </c>
      <c r="I156" s="87">
        <v>80.77</v>
      </c>
      <c r="J156" s="87">
        <v>1.75</v>
      </c>
      <c r="K156" s="87">
        <v>1.75</v>
      </c>
      <c r="L156" s="88">
        <v>0</v>
      </c>
      <c r="M156" s="89">
        <v>743.12</v>
      </c>
      <c r="N156" s="89">
        <v>0.06</v>
      </c>
      <c r="O156" s="89">
        <v>0.06</v>
      </c>
    </row>
    <row r="157" spans="1:15" ht="12.75" x14ac:dyDescent="0.2">
      <c r="A157" s="79">
        <v>720</v>
      </c>
      <c r="B157" s="79">
        <v>720</v>
      </c>
      <c r="C157" s="80">
        <v>2200030348986</v>
      </c>
      <c r="D157" s="79"/>
      <c r="E157" s="79"/>
      <c r="F157" s="80"/>
      <c r="G157" s="82" t="s">
        <v>1150</v>
      </c>
      <c r="H157" s="86">
        <v>1.145</v>
      </c>
      <c r="I157" s="87">
        <v>418.91</v>
      </c>
      <c r="J157" s="87">
        <v>3.26</v>
      </c>
      <c r="K157" s="87">
        <v>3.26</v>
      </c>
      <c r="L157" s="88">
        <v>0</v>
      </c>
      <c r="M157" s="89">
        <v>0</v>
      </c>
      <c r="N157" s="89">
        <v>0</v>
      </c>
      <c r="O157" s="89">
        <v>0</v>
      </c>
    </row>
    <row r="158" spans="1:15" ht="12.75" x14ac:dyDescent="0.2">
      <c r="A158" s="79">
        <v>750</v>
      </c>
      <c r="B158" s="79">
        <v>750</v>
      </c>
      <c r="C158" s="80">
        <v>2200032138124</v>
      </c>
      <c r="D158" s="81">
        <v>751</v>
      </c>
      <c r="E158" s="79">
        <v>751</v>
      </c>
      <c r="F158" s="80">
        <v>2200032050436</v>
      </c>
      <c r="G158" s="82" t="s">
        <v>1151</v>
      </c>
      <c r="H158" s="86">
        <v>0</v>
      </c>
      <c r="I158" s="87">
        <v>741.21</v>
      </c>
      <c r="J158" s="87">
        <v>2.64</v>
      </c>
      <c r="K158" s="87">
        <v>2.64</v>
      </c>
      <c r="L158" s="88">
        <v>0</v>
      </c>
      <c r="M158" s="89">
        <v>0</v>
      </c>
      <c r="N158" s="89">
        <v>0</v>
      </c>
      <c r="O158" s="89">
        <v>0</v>
      </c>
    </row>
    <row r="159" spans="1:15" ht="12.75" x14ac:dyDescent="0.2">
      <c r="A159" s="79">
        <v>759</v>
      </c>
      <c r="B159" s="79">
        <v>759</v>
      </c>
      <c r="C159" s="80">
        <v>2200041527904</v>
      </c>
      <c r="D159" s="79"/>
      <c r="E159" s="79"/>
      <c r="F159" s="80"/>
      <c r="G159" s="82" t="s">
        <v>1152</v>
      </c>
      <c r="H159" s="86">
        <v>4.4509999999999996</v>
      </c>
      <c r="I159" s="87">
        <v>453.25</v>
      </c>
      <c r="J159" s="87">
        <v>1.44</v>
      </c>
      <c r="K159" s="87">
        <v>1.44</v>
      </c>
      <c r="L159" s="88">
        <v>0</v>
      </c>
      <c r="M159" s="89">
        <v>0</v>
      </c>
      <c r="N159" s="89">
        <v>0</v>
      </c>
      <c r="O159" s="89">
        <v>0</v>
      </c>
    </row>
    <row r="160" spans="1:15" ht="12.75" x14ac:dyDescent="0.2">
      <c r="A160" s="79">
        <v>797</v>
      </c>
      <c r="B160" s="79">
        <v>797</v>
      </c>
      <c r="C160" s="80">
        <v>2200030348452</v>
      </c>
      <c r="D160" s="81">
        <v>804</v>
      </c>
      <c r="E160" s="79">
        <v>804</v>
      </c>
      <c r="F160" s="80">
        <v>2200031824551</v>
      </c>
      <c r="G160" s="82" t="s">
        <v>1153</v>
      </c>
      <c r="H160" s="86">
        <v>2.0089999999999999</v>
      </c>
      <c r="I160" s="87">
        <v>293.67</v>
      </c>
      <c r="J160" s="87">
        <v>4.1399999999999997</v>
      </c>
      <c r="K160" s="87">
        <v>4.1399999999999997</v>
      </c>
      <c r="L160" s="88">
        <v>0</v>
      </c>
      <c r="M160" s="89">
        <v>0</v>
      </c>
      <c r="N160" s="89">
        <v>0</v>
      </c>
      <c r="O160" s="89">
        <v>0</v>
      </c>
    </row>
    <row r="161" spans="1:15" ht="12.75" x14ac:dyDescent="0.2">
      <c r="A161" s="79">
        <v>798</v>
      </c>
      <c r="B161" s="79">
        <v>798</v>
      </c>
      <c r="C161" s="80">
        <v>2200030348382</v>
      </c>
      <c r="D161" s="81">
        <v>803</v>
      </c>
      <c r="E161" s="79">
        <v>803</v>
      </c>
      <c r="F161" s="80">
        <v>2200030347690</v>
      </c>
      <c r="G161" s="82" t="s">
        <v>1154</v>
      </c>
      <c r="H161" s="86">
        <v>1.23</v>
      </c>
      <c r="I161" s="87">
        <v>226.44</v>
      </c>
      <c r="J161" s="87">
        <v>4.17</v>
      </c>
      <c r="K161" s="87">
        <v>4.17</v>
      </c>
      <c r="L161" s="88">
        <v>0</v>
      </c>
      <c r="M161" s="89">
        <v>0</v>
      </c>
      <c r="N161" s="89">
        <v>0</v>
      </c>
      <c r="O161" s="89">
        <v>0</v>
      </c>
    </row>
    <row r="162" spans="1:15" ht="12.75" x14ac:dyDescent="0.2">
      <c r="A162" s="79">
        <v>799</v>
      </c>
      <c r="B162" s="79">
        <v>799</v>
      </c>
      <c r="C162" s="80">
        <v>2200032010879</v>
      </c>
      <c r="D162" s="81">
        <v>801</v>
      </c>
      <c r="E162" s="79">
        <v>801</v>
      </c>
      <c r="F162" s="80">
        <v>2200031824738</v>
      </c>
      <c r="G162" s="82" t="s">
        <v>1155</v>
      </c>
      <c r="H162" s="86">
        <v>0.95199999999999996</v>
      </c>
      <c r="I162" s="87">
        <v>915.42</v>
      </c>
      <c r="J162" s="87">
        <v>2.19</v>
      </c>
      <c r="K162" s="87">
        <v>2.19</v>
      </c>
      <c r="L162" s="88">
        <v>0</v>
      </c>
      <c r="M162" s="89">
        <v>0</v>
      </c>
      <c r="N162" s="89">
        <v>0</v>
      </c>
      <c r="O162" s="89">
        <v>0</v>
      </c>
    </row>
    <row r="163" spans="1:15" ht="12.75" x14ac:dyDescent="0.2">
      <c r="A163" s="79">
        <v>800</v>
      </c>
      <c r="B163" s="79">
        <v>800</v>
      </c>
      <c r="C163" s="80">
        <v>2200030348666</v>
      </c>
      <c r="D163" s="81">
        <v>802</v>
      </c>
      <c r="E163" s="79">
        <v>802</v>
      </c>
      <c r="F163" s="80">
        <v>2200031824490</v>
      </c>
      <c r="G163" s="82" t="s">
        <v>1156</v>
      </c>
      <c r="H163" s="86">
        <v>1.163</v>
      </c>
      <c r="I163" s="87">
        <v>72.95</v>
      </c>
      <c r="J163" s="87">
        <v>1.77</v>
      </c>
      <c r="K163" s="87">
        <v>1.77</v>
      </c>
      <c r="L163" s="88">
        <v>0</v>
      </c>
      <c r="M163" s="89">
        <v>0</v>
      </c>
      <c r="N163" s="89">
        <v>0</v>
      </c>
      <c r="O163" s="89">
        <v>0</v>
      </c>
    </row>
    <row r="164" spans="1:15" ht="12.75" x14ac:dyDescent="0.2">
      <c r="A164" s="79">
        <v>805</v>
      </c>
      <c r="B164" s="79">
        <v>805</v>
      </c>
      <c r="C164" s="80">
        <v>2200030349242</v>
      </c>
      <c r="D164" s="81">
        <v>733</v>
      </c>
      <c r="E164" s="79">
        <v>733</v>
      </c>
      <c r="F164" s="80">
        <v>2200042334139</v>
      </c>
      <c r="G164" s="82" t="s">
        <v>1157</v>
      </c>
      <c r="H164" s="86">
        <v>2.532</v>
      </c>
      <c r="I164" s="87">
        <v>5498.94</v>
      </c>
      <c r="J164" s="87">
        <v>4.04</v>
      </c>
      <c r="K164" s="87">
        <v>4.04</v>
      </c>
      <c r="L164" s="88">
        <v>0</v>
      </c>
      <c r="M164" s="89">
        <v>0</v>
      </c>
      <c r="N164" s="89">
        <v>0</v>
      </c>
      <c r="O164" s="89">
        <v>0</v>
      </c>
    </row>
    <row r="165" spans="1:15" ht="12.75" x14ac:dyDescent="0.2">
      <c r="A165" s="79">
        <v>810</v>
      </c>
      <c r="B165" s="79">
        <v>810</v>
      </c>
      <c r="C165" s="80">
        <v>2200042163484</v>
      </c>
      <c r="D165" s="81">
        <v>790</v>
      </c>
      <c r="E165" s="79">
        <v>790</v>
      </c>
      <c r="F165" s="80">
        <v>2200042163493</v>
      </c>
      <c r="G165" s="82" t="s">
        <v>935</v>
      </c>
      <c r="H165" s="86">
        <v>3.2229999999999999</v>
      </c>
      <c r="I165" s="87">
        <v>1.92</v>
      </c>
      <c r="J165" s="87">
        <v>3.21</v>
      </c>
      <c r="K165" s="87">
        <v>3.21</v>
      </c>
      <c r="L165" s="88">
        <v>0</v>
      </c>
      <c r="M165" s="89">
        <v>326.89999999999998</v>
      </c>
      <c r="N165" s="89">
        <v>0.06</v>
      </c>
      <c r="O165" s="89">
        <v>0.06</v>
      </c>
    </row>
    <row r="166" spans="1:15" ht="38.25" x14ac:dyDescent="0.2">
      <c r="A166" s="79">
        <v>811</v>
      </c>
      <c r="B166" s="79">
        <v>811</v>
      </c>
      <c r="C166" s="80" t="s">
        <v>1430</v>
      </c>
      <c r="D166" s="81">
        <v>793</v>
      </c>
      <c r="E166" s="79">
        <v>793</v>
      </c>
      <c r="F166" s="80" t="s">
        <v>1280</v>
      </c>
      <c r="G166" s="82" t="s">
        <v>936</v>
      </c>
      <c r="H166" s="86">
        <v>0.54</v>
      </c>
      <c r="I166" s="87">
        <v>363.27</v>
      </c>
      <c r="J166" s="87">
        <v>4.76</v>
      </c>
      <c r="K166" s="87">
        <v>4.76</v>
      </c>
      <c r="L166" s="88">
        <v>-0.83299999999999996</v>
      </c>
      <c r="M166" s="89">
        <v>265.08999999999997</v>
      </c>
      <c r="N166" s="89">
        <v>0.06</v>
      </c>
      <c r="O166" s="89">
        <v>0.06</v>
      </c>
    </row>
    <row r="167" spans="1:15" ht="38.25" x14ac:dyDescent="0.2">
      <c r="A167" s="79">
        <v>812</v>
      </c>
      <c r="B167" s="79">
        <v>812</v>
      </c>
      <c r="C167" s="80" t="s">
        <v>1277</v>
      </c>
      <c r="D167" s="79"/>
      <c r="E167" s="79"/>
      <c r="F167" s="80"/>
      <c r="G167" s="82" t="s">
        <v>1158</v>
      </c>
      <c r="H167" s="86">
        <v>0.54</v>
      </c>
      <c r="I167" s="87">
        <v>628.36</v>
      </c>
      <c r="J167" s="87">
        <v>5.38</v>
      </c>
      <c r="K167" s="87">
        <v>5.38</v>
      </c>
      <c r="L167" s="88">
        <v>0</v>
      </c>
      <c r="M167" s="89">
        <v>0</v>
      </c>
      <c r="N167" s="89">
        <v>0</v>
      </c>
      <c r="O167" s="89">
        <v>0</v>
      </c>
    </row>
    <row r="168" spans="1:15" ht="12.75" x14ac:dyDescent="0.2">
      <c r="A168" s="79">
        <v>815</v>
      </c>
      <c r="B168" s="79">
        <v>815</v>
      </c>
      <c r="C168" s="80">
        <v>2200042163410</v>
      </c>
      <c r="D168" s="81">
        <v>792</v>
      </c>
      <c r="E168" s="79">
        <v>792</v>
      </c>
      <c r="F168" s="80">
        <v>2200042163457</v>
      </c>
      <c r="G168" s="82" t="s">
        <v>938</v>
      </c>
      <c r="H168" s="86">
        <v>0</v>
      </c>
      <c r="I168" s="87">
        <v>4.3</v>
      </c>
      <c r="J168" s="87">
        <v>2.37</v>
      </c>
      <c r="K168" s="87">
        <v>2.37</v>
      </c>
      <c r="L168" s="88">
        <v>0</v>
      </c>
      <c r="M168" s="89">
        <v>586.52</v>
      </c>
      <c r="N168" s="89">
        <v>0.06</v>
      </c>
      <c r="O168" s="89">
        <v>0.06</v>
      </c>
    </row>
    <row r="169" spans="1:15" ht="12.75" x14ac:dyDescent="0.2">
      <c r="A169" s="79">
        <v>816</v>
      </c>
      <c r="B169" s="79">
        <v>816</v>
      </c>
      <c r="C169" s="80">
        <v>2200042165055</v>
      </c>
      <c r="D169" s="81">
        <v>900</v>
      </c>
      <c r="E169" s="79">
        <v>900</v>
      </c>
      <c r="F169" s="80">
        <v>2200042165064</v>
      </c>
      <c r="G169" s="82" t="s">
        <v>939</v>
      </c>
      <c r="H169" s="86">
        <v>0.77300000000000002</v>
      </c>
      <c r="I169" s="87">
        <v>3.27</v>
      </c>
      <c r="J169" s="87">
        <v>3.53</v>
      </c>
      <c r="K169" s="87">
        <v>3.53</v>
      </c>
      <c r="L169" s="88">
        <v>0</v>
      </c>
      <c r="M169" s="89">
        <v>343.17</v>
      </c>
      <c r="N169" s="89">
        <v>0.06</v>
      </c>
      <c r="O169" s="89">
        <v>0.06</v>
      </c>
    </row>
    <row r="170" spans="1:15" ht="12.75" x14ac:dyDescent="0.2">
      <c r="A170" s="79">
        <v>817</v>
      </c>
      <c r="B170" s="79">
        <v>817</v>
      </c>
      <c r="C170" s="80">
        <v>2200042165073</v>
      </c>
      <c r="D170" s="81">
        <v>901</v>
      </c>
      <c r="E170" s="79">
        <v>901</v>
      </c>
      <c r="F170" s="80">
        <v>2200042165082</v>
      </c>
      <c r="G170" s="82" t="s">
        <v>940</v>
      </c>
      <c r="H170" s="86">
        <v>14.577</v>
      </c>
      <c r="I170" s="87">
        <v>5.23</v>
      </c>
      <c r="J170" s="87">
        <v>2.4300000000000002</v>
      </c>
      <c r="K170" s="87">
        <v>2.4300000000000002</v>
      </c>
      <c r="L170" s="88">
        <v>0</v>
      </c>
      <c r="M170" s="89">
        <v>549.04999999999995</v>
      </c>
      <c r="N170" s="89">
        <v>0.06</v>
      </c>
      <c r="O170" s="89">
        <v>0.06</v>
      </c>
    </row>
    <row r="171" spans="1:15" ht="12.75" x14ac:dyDescent="0.2">
      <c r="A171" s="79">
        <v>818</v>
      </c>
      <c r="B171" s="79">
        <v>818</v>
      </c>
      <c r="C171" s="80">
        <v>2200042172043</v>
      </c>
      <c r="D171" s="81">
        <v>903</v>
      </c>
      <c r="E171" s="79">
        <v>903</v>
      </c>
      <c r="F171" s="80">
        <v>2200042172052</v>
      </c>
      <c r="G171" s="82" t="s">
        <v>1159</v>
      </c>
      <c r="H171" s="86">
        <v>0</v>
      </c>
      <c r="I171" s="87">
        <v>87.58</v>
      </c>
      <c r="J171" s="87">
        <v>1.59</v>
      </c>
      <c r="K171" s="87">
        <v>1.59</v>
      </c>
      <c r="L171" s="88">
        <v>-0.216</v>
      </c>
      <c r="M171" s="89">
        <v>350.32</v>
      </c>
      <c r="N171" s="89">
        <v>0.06</v>
      </c>
      <c r="O171" s="89">
        <v>0.06</v>
      </c>
    </row>
    <row r="172" spans="1:15" ht="12.75" x14ac:dyDescent="0.2">
      <c r="A172" s="79">
        <v>820</v>
      </c>
      <c r="B172" s="79">
        <v>820</v>
      </c>
      <c r="C172" s="80">
        <v>2200042169714</v>
      </c>
      <c r="D172" s="81">
        <v>905</v>
      </c>
      <c r="E172" s="79">
        <v>905</v>
      </c>
      <c r="F172" s="80">
        <v>2200042169723</v>
      </c>
      <c r="G172" s="82" t="s">
        <v>942</v>
      </c>
      <c r="H172" s="86">
        <v>4.4109999999999996</v>
      </c>
      <c r="I172" s="87">
        <v>2.58</v>
      </c>
      <c r="J172" s="87">
        <v>3.79</v>
      </c>
      <c r="K172" s="87">
        <v>3.79</v>
      </c>
      <c r="L172" s="88">
        <v>0</v>
      </c>
      <c r="M172" s="89">
        <v>388.91</v>
      </c>
      <c r="N172" s="89">
        <v>0.06</v>
      </c>
      <c r="O172" s="89">
        <v>0.06</v>
      </c>
    </row>
    <row r="173" spans="1:15" ht="12.75" x14ac:dyDescent="0.2">
      <c r="A173" s="79">
        <v>821</v>
      </c>
      <c r="B173" s="79">
        <v>821</v>
      </c>
      <c r="C173" s="80">
        <v>2200042171183</v>
      </c>
      <c r="D173" s="81">
        <v>906</v>
      </c>
      <c r="E173" s="79">
        <v>906</v>
      </c>
      <c r="F173" s="80">
        <v>2200042171192</v>
      </c>
      <c r="G173" s="82" t="s">
        <v>943</v>
      </c>
      <c r="H173" s="86">
        <v>1.127</v>
      </c>
      <c r="I173" s="87">
        <v>2.31</v>
      </c>
      <c r="J173" s="87">
        <v>3.55</v>
      </c>
      <c r="K173" s="87">
        <v>3.55</v>
      </c>
      <c r="L173" s="88">
        <v>0</v>
      </c>
      <c r="M173" s="89">
        <v>398.04</v>
      </c>
      <c r="N173" s="89">
        <v>0.06</v>
      </c>
      <c r="O173" s="89">
        <v>0.06</v>
      </c>
    </row>
    <row r="174" spans="1:15" ht="12.75" x14ac:dyDescent="0.2">
      <c r="A174" s="79">
        <v>822</v>
      </c>
      <c r="B174" s="79">
        <v>822</v>
      </c>
      <c r="C174" s="80">
        <v>2200042171208</v>
      </c>
      <c r="D174" s="81">
        <v>907</v>
      </c>
      <c r="E174" s="79">
        <v>907</v>
      </c>
      <c r="F174" s="80">
        <v>2200042171226</v>
      </c>
      <c r="G174" s="82" t="s">
        <v>944</v>
      </c>
      <c r="H174" s="86">
        <v>16.141999999999999</v>
      </c>
      <c r="I174" s="87">
        <v>2.71</v>
      </c>
      <c r="J174" s="87">
        <v>2.82</v>
      </c>
      <c r="K174" s="87">
        <v>2.82</v>
      </c>
      <c r="L174" s="88">
        <v>0</v>
      </c>
      <c r="M174" s="89">
        <v>325.37</v>
      </c>
      <c r="N174" s="89">
        <v>0.06</v>
      </c>
      <c r="O174" s="89">
        <v>0.06</v>
      </c>
    </row>
    <row r="175" spans="1:15" ht="12.75" x14ac:dyDescent="0.2">
      <c r="A175" s="79">
        <v>823</v>
      </c>
      <c r="B175" s="79">
        <v>823</v>
      </c>
      <c r="C175" s="80">
        <v>2200042171244</v>
      </c>
      <c r="D175" s="81">
        <v>908</v>
      </c>
      <c r="E175" s="79">
        <v>908</v>
      </c>
      <c r="F175" s="80">
        <v>2200042171253</v>
      </c>
      <c r="G175" s="82" t="s">
        <v>945</v>
      </c>
      <c r="H175" s="86">
        <v>0.77900000000000003</v>
      </c>
      <c r="I175" s="87">
        <v>0.73</v>
      </c>
      <c r="J175" s="87">
        <v>7.52</v>
      </c>
      <c r="K175" s="87">
        <v>7.52</v>
      </c>
      <c r="L175" s="88">
        <v>0</v>
      </c>
      <c r="M175" s="89">
        <v>354.86</v>
      </c>
      <c r="N175" s="89">
        <v>0.06</v>
      </c>
      <c r="O175" s="89">
        <v>0.06</v>
      </c>
    </row>
    <row r="176" spans="1:15" ht="12.75" x14ac:dyDescent="0.2">
      <c r="A176" s="79">
        <v>824</v>
      </c>
      <c r="B176" s="79">
        <v>824</v>
      </c>
      <c r="C176" s="80">
        <v>2200042171616</v>
      </c>
      <c r="D176" s="81">
        <v>909</v>
      </c>
      <c r="E176" s="79">
        <v>909</v>
      </c>
      <c r="F176" s="80">
        <v>2200042171625</v>
      </c>
      <c r="G176" s="82" t="s">
        <v>946</v>
      </c>
      <c r="H176" s="86">
        <v>0.78300000000000003</v>
      </c>
      <c r="I176" s="87">
        <v>6.36</v>
      </c>
      <c r="J176" s="87">
        <v>3.07</v>
      </c>
      <c r="K176" s="87">
        <v>3.07</v>
      </c>
      <c r="L176" s="88">
        <v>0</v>
      </c>
      <c r="M176" s="89">
        <v>381.86</v>
      </c>
      <c r="N176" s="89">
        <v>0.06</v>
      </c>
      <c r="O176" s="89">
        <v>0.06</v>
      </c>
    </row>
    <row r="177" spans="1:15" ht="12.75" x14ac:dyDescent="0.2">
      <c r="A177" s="79">
        <v>825</v>
      </c>
      <c r="B177" s="79">
        <v>825</v>
      </c>
      <c r="C177" s="80">
        <v>2200042172512</v>
      </c>
      <c r="D177" s="81">
        <v>910</v>
      </c>
      <c r="E177" s="79">
        <v>910</v>
      </c>
      <c r="F177" s="80">
        <v>2200042172521</v>
      </c>
      <c r="G177" s="82" t="s">
        <v>947</v>
      </c>
      <c r="H177" s="86">
        <v>1.085</v>
      </c>
      <c r="I177" s="87">
        <v>1.1000000000000001</v>
      </c>
      <c r="J177" s="87">
        <v>2.74</v>
      </c>
      <c r="K177" s="87">
        <v>2.74</v>
      </c>
      <c r="L177" s="88">
        <v>0</v>
      </c>
      <c r="M177" s="89">
        <v>333.63</v>
      </c>
      <c r="N177" s="89">
        <v>0.06</v>
      </c>
      <c r="O177" s="89">
        <v>0.06</v>
      </c>
    </row>
    <row r="178" spans="1:15" ht="12.75" x14ac:dyDescent="0.2">
      <c r="A178" s="79">
        <v>826</v>
      </c>
      <c r="B178" s="79">
        <v>826</v>
      </c>
      <c r="C178" s="80">
        <v>2200042172920</v>
      </c>
      <c r="D178" s="81">
        <v>911</v>
      </c>
      <c r="E178" s="79">
        <v>911</v>
      </c>
      <c r="F178" s="80">
        <v>2200042172930</v>
      </c>
      <c r="G178" s="82" t="s">
        <v>948</v>
      </c>
      <c r="H178" s="86">
        <v>0</v>
      </c>
      <c r="I178" s="87">
        <v>12.87</v>
      </c>
      <c r="J178" s="87">
        <v>3.07</v>
      </c>
      <c r="K178" s="87">
        <v>3.07</v>
      </c>
      <c r="L178" s="88">
        <v>0</v>
      </c>
      <c r="M178" s="89">
        <v>1735.14</v>
      </c>
      <c r="N178" s="89">
        <v>0.06</v>
      </c>
      <c r="O178" s="89">
        <v>0.06</v>
      </c>
    </row>
    <row r="179" spans="1:15" ht="12.75" x14ac:dyDescent="0.2">
      <c r="A179" s="79">
        <v>827</v>
      </c>
      <c r="B179" s="79">
        <v>827</v>
      </c>
      <c r="C179" s="80">
        <v>2200042172897</v>
      </c>
      <c r="D179" s="81">
        <v>912</v>
      </c>
      <c r="E179" s="79">
        <v>912</v>
      </c>
      <c r="F179" s="80">
        <v>2200042172902</v>
      </c>
      <c r="G179" s="82" t="s">
        <v>949</v>
      </c>
      <c r="H179" s="86">
        <v>0</v>
      </c>
      <c r="I179" s="87">
        <v>2.91</v>
      </c>
      <c r="J179" s="87">
        <v>3.21</v>
      </c>
      <c r="K179" s="87">
        <v>3.21</v>
      </c>
      <c r="L179" s="88">
        <v>0</v>
      </c>
      <c r="M179" s="89">
        <v>323.66000000000003</v>
      </c>
      <c r="N179" s="89">
        <v>0.06</v>
      </c>
      <c r="O179" s="89">
        <v>0.06</v>
      </c>
    </row>
    <row r="180" spans="1:15" ht="25.5" x14ac:dyDescent="0.2">
      <c r="A180" s="79">
        <v>828</v>
      </c>
      <c r="B180" s="79">
        <v>828</v>
      </c>
      <c r="C180" s="80" t="s">
        <v>1278</v>
      </c>
      <c r="D180" s="79"/>
      <c r="E180" s="79"/>
      <c r="F180" s="80"/>
      <c r="G180" s="82" t="s">
        <v>950</v>
      </c>
      <c r="H180" s="86">
        <v>9.5329999999999995</v>
      </c>
      <c r="I180" s="87">
        <v>2773.99</v>
      </c>
      <c r="J180" s="87">
        <v>5.41</v>
      </c>
      <c r="K180" s="87">
        <v>5.41</v>
      </c>
      <c r="L180" s="88">
        <v>0</v>
      </c>
      <c r="M180" s="89">
        <v>0</v>
      </c>
      <c r="N180" s="89">
        <v>0</v>
      </c>
      <c r="O180" s="89">
        <v>0</v>
      </c>
    </row>
    <row r="181" spans="1:15" ht="12.75" x14ac:dyDescent="0.2">
      <c r="A181" s="79">
        <v>829</v>
      </c>
      <c r="B181" s="79">
        <v>829</v>
      </c>
      <c r="C181" s="80">
        <v>2200042174272</v>
      </c>
      <c r="D181" s="81">
        <v>914</v>
      </c>
      <c r="E181" s="79">
        <v>914</v>
      </c>
      <c r="F181" s="80">
        <v>2200042174281</v>
      </c>
      <c r="G181" s="82" t="s">
        <v>951</v>
      </c>
      <c r="H181" s="86">
        <v>1.2110000000000001</v>
      </c>
      <c r="I181" s="87">
        <v>12.71</v>
      </c>
      <c r="J181" s="87">
        <v>2.97</v>
      </c>
      <c r="K181" s="87">
        <v>2.97</v>
      </c>
      <c r="L181" s="88">
        <v>0</v>
      </c>
      <c r="M181" s="89">
        <v>1516.14</v>
      </c>
      <c r="N181" s="89">
        <v>0.06</v>
      </c>
      <c r="O181" s="89">
        <v>0.06</v>
      </c>
    </row>
    <row r="182" spans="1:15" ht="12.75" x14ac:dyDescent="0.2">
      <c r="A182" s="79">
        <v>830</v>
      </c>
      <c r="B182" s="79">
        <v>830</v>
      </c>
      <c r="C182" s="80">
        <v>2200042184369</v>
      </c>
      <c r="D182" s="81">
        <v>915</v>
      </c>
      <c r="E182" s="79">
        <v>915</v>
      </c>
      <c r="F182" s="80">
        <v>2200042184378</v>
      </c>
      <c r="G182" s="82" t="s">
        <v>952</v>
      </c>
      <c r="H182" s="86">
        <v>2.391</v>
      </c>
      <c r="I182" s="87">
        <v>2.36</v>
      </c>
      <c r="J182" s="87">
        <v>3.28</v>
      </c>
      <c r="K182" s="87">
        <v>3.28</v>
      </c>
      <c r="L182" s="88">
        <v>0</v>
      </c>
      <c r="M182" s="89">
        <v>325.23</v>
      </c>
      <c r="N182" s="89">
        <v>0.06</v>
      </c>
      <c r="O182" s="89">
        <v>0.06</v>
      </c>
    </row>
    <row r="183" spans="1:15" ht="12.75" x14ac:dyDescent="0.2">
      <c r="A183" s="79">
        <v>833</v>
      </c>
      <c r="B183" s="79">
        <v>833</v>
      </c>
      <c r="C183" s="80">
        <v>2200042191756</v>
      </c>
      <c r="D183" s="81">
        <v>918</v>
      </c>
      <c r="E183" s="79">
        <v>918</v>
      </c>
      <c r="F183" s="80">
        <v>2200042191765</v>
      </c>
      <c r="G183" s="82" t="s">
        <v>953</v>
      </c>
      <c r="H183" s="86">
        <v>0</v>
      </c>
      <c r="I183" s="87">
        <v>0.87</v>
      </c>
      <c r="J183" s="87">
        <v>4.22</v>
      </c>
      <c r="K183" s="87">
        <v>4.22</v>
      </c>
      <c r="L183" s="88">
        <v>0</v>
      </c>
      <c r="M183" s="89">
        <v>326.08999999999997</v>
      </c>
      <c r="N183" s="89">
        <v>0.06</v>
      </c>
      <c r="O183" s="89">
        <v>0.06</v>
      </c>
    </row>
    <row r="184" spans="1:15" ht="12.75" x14ac:dyDescent="0.2">
      <c r="A184" s="79">
        <v>834</v>
      </c>
      <c r="B184" s="79">
        <v>834</v>
      </c>
      <c r="C184" s="80">
        <v>2200042192750</v>
      </c>
      <c r="D184" s="81">
        <v>919</v>
      </c>
      <c r="E184" s="79">
        <v>919</v>
      </c>
      <c r="F184" s="80">
        <v>2200042192769</v>
      </c>
      <c r="G184" s="82" t="s">
        <v>954</v>
      </c>
      <c r="H184" s="86">
        <v>3.1890000000000001</v>
      </c>
      <c r="I184" s="87">
        <v>7.43</v>
      </c>
      <c r="J184" s="87">
        <v>2.41</v>
      </c>
      <c r="K184" s="87">
        <v>2.41</v>
      </c>
      <c r="L184" s="88">
        <v>0</v>
      </c>
      <c r="M184" s="89">
        <v>412.78</v>
      </c>
      <c r="N184" s="89">
        <v>0.06</v>
      </c>
      <c r="O184" s="89">
        <v>0.06</v>
      </c>
    </row>
    <row r="185" spans="1:15" ht="12.75" x14ac:dyDescent="0.2">
      <c r="A185" s="79">
        <v>835</v>
      </c>
      <c r="B185" s="79">
        <v>835</v>
      </c>
      <c r="C185" s="80">
        <v>2200042193879</v>
      </c>
      <c r="D185" s="81">
        <v>920</v>
      </c>
      <c r="E185" s="79">
        <v>920</v>
      </c>
      <c r="F185" s="80">
        <v>2200042193888</v>
      </c>
      <c r="G185" s="82" t="s">
        <v>955</v>
      </c>
      <c r="H185" s="86">
        <v>0.91700000000000004</v>
      </c>
      <c r="I185" s="87">
        <v>8.16</v>
      </c>
      <c r="J185" s="87">
        <v>2.65</v>
      </c>
      <c r="K185" s="87">
        <v>2.65</v>
      </c>
      <c r="L185" s="88">
        <v>0</v>
      </c>
      <c r="M185" s="89">
        <v>538.73</v>
      </c>
      <c r="N185" s="89">
        <v>0.06</v>
      </c>
      <c r="O185" s="89">
        <v>0.06</v>
      </c>
    </row>
    <row r="186" spans="1:15" ht="12.75" x14ac:dyDescent="0.2">
      <c r="A186" s="79">
        <v>837</v>
      </c>
      <c r="B186" s="79">
        <v>837</v>
      </c>
      <c r="C186" s="80">
        <v>2200042194047</v>
      </c>
      <c r="D186" s="81">
        <v>922</v>
      </c>
      <c r="E186" s="79">
        <v>922</v>
      </c>
      <c r="F186" s="80">
        <v>2200042194056</v>
      </c>
      <c r="G186" s="82" t="s">
        <v>956</v>
      </c>
      <c r="H186" s="86">
        <v>0.88400000000000001</v>
      </c>
      <c r="I186" s="87">
        <v>4.43</v>
      </c>
      <c r="J186" s="87">
        <v>2.58</v>
      </c>
      <c r="K186" s="87">
        <v>2.58</v>
      </c>
      <c r="L186" s="88">
        <v>0</v>
      </c>
      <c r="M186" s="89">
        <v>332.05</v>
      </c>
      <c r="N186" s="89">
        <v>0.06</v>
      </c>
      <c r="O186" s="89">
        <v>0.06</v>
      </c>
    </row>
    <row r="187" spans="1:15" ht="12.75" x14ac:dyDescent="0.2">
      <c r="A187" s="79">
        <v>839</v>
      </c>
      <c r="B187" s="79">
        <v>839</v>
      </c>
      <c r="C187" s="80">
        <v>2200042345993</v>
      </c>
      <c r="D187" s="81">
        <v>924</v>
      </c>
      <c r="E187" s="79">
        <v>924</v>
      </c>
      <c r="F187" s="80">
        <v>2200042346000</v>
      </c>
      <c r="G187" s="82" t="s">
        <v>1160</v>
      </c>
      <c r="H187" s="86">
        <v>0.91100000000000003</v>
      </c>
      <c r="I187" s="87">
        <v>1.84</v>
      </c>
      <c r="J187" s="87">
        <v>5.15</v>
      </c>
      <c r="K187" s="87">
        <v>5.15</v>
      </c>
      <c r="L187" s="88">
        <v>0</v>
      </c>
      <c r="M187" s="89">
        <v>608.05999999999995</v>
      </c>
      <c r="N187" s="89">
        <v>0.06</v>
      </c>
      <c r="O187" s="89">
        <v>0.06</v>
      </c>
    </row>
    <row r="188" spans="1:15" ht="12.75" x14ac:dyDescent="0.2">
      <c r="A188" s="79">
        <v>841</v>
      </c>
      <c r="B188" s="79">
        <v>841</v>
      </c>
      <c r="C188" s="80">
        <v>2200042193735</v>
      </c>
      <c r="D188" s="81">
        <v>926</v>
      </c>
      <c r="E188" s="79">
        <v>926</v>
      </c>
      <c r="F188" s="80">
        <v>2200042193744</v>
      </c>
      <c r="G188" s="82" t="s">
        <v>958</v>
      </c>
      <c r="H188" s="86">
        <v>2.452</v>
      </c>
      <c r="I188" s="87">
        <v>2.3199999999999998</v>
      </c>
      <c r="J188" s="87">
        <v>7.59</v>
      </c>
      <c r="K188" s="87">
        <v>7.59</v>
      </c>
      <c r="L188" s="88">
        <v>0</v>
      </c>
      <c r="M188" s="89">
        <v>745.12</v>
      </c>
      <c r="N188" s="89">
        <v>0.06</v>
      </c>
      <c r="O188" s="89">
        <v>0.06</v>
      </c>
    </row>
    <row r="189" spans="1:15" ht="12.75" x14ac:dyDescent="0.2">
      <c r="A189" s="79">
        <v>842</v>
      </c>
      <c r="B189" s="79">
        <v>842</v>
      </c>
      <c r="C189" s="80">
        <v>2200042195592</v>
      </c>
      <c r="D189" s="81">
        <v>927</v>
      </c>
      <c r="E189" s="79">
        <v>927</v>
      </c>
      <c r="F189" s="80">
        <v>2200042195608</v>
      </c>
      <c r="G189" s="82" t="s">
        <v>959</v>
      </c>
      <c r="H189" s="86">
        <v>0</v>
      </c>
      <c r="I189" s="87">
        <v>0.48</v>
      </c>
      <c r="J189" s="87">
        <v>5.73</v>
      </c>
      <c r="K189" s="87">
        <v>5.73</v>
      </c>
      <c r="L189" s="88">
        <v>0</v>
      </c>
      <c r="M189" s="89">
        <v>339.27</v>
      </c>
      <c r="N189" s="89">
        <v>0.06</v>
      </c>
      <c r="O189" s="89">
        <v>0.06</v>
      </c>
    </row>
    <row r="190" spans="1:15" ht="12.75" x14ac:dyDescent="0.2">
      <c r="A190" s="79">
        <v>843</v>
      </c>
      <c r="B190" s="79">
        <v>843</v>
      </c>
      <c r="C190" s="80">
        <v>2200042196781</v>
      </c>
      <c r="D190" s="81">
        <v>928</v>
      </c>
      <c r="E190" s="79">
        <v>928</v>
      </c>
      <c r="F190" s="80">
        <v>2200042196790</v>
      </c>
      <c r="G190" s="82" t="s">
        <v>1161</v>
      </c>
      <c r="H190" s="86">
        <v>0</v>
      </c>
      <c r="I190" s="87">
        <v>1.17</v>
      </c>
      <c r="J190" s="87">
        <v>3.74</v>
      </c>
      <c r="K190" s="87">
        <v>3.74</v>
      </c>
      <c r="L190" s="88">
        <v>0</v>
      </c>
      <c r="M190" s="89">
        <v>330.71</v>
      </c>
      <c r="N190" s="89">
        <v>0.06</v>
      </c>
      <c r="O190" s="89">
        <v>0.06</v>
      </c>
    </row>
    <row r="191" spans="1:15" ht="12.75" x14ac:dyDescent="0.2">
      <c r="A191" s="79">
        <v>844</v>
      </c>
      <c r="B191" s="79">
        <v>844</v>
      </c>
      <c r="C191" s="80">
        <v>2200042201252</v>
      </c>
      <c r="D191" s="81">
        <v>929</v>
      </c>
      <c r="E191" s="79">
        <v>929</v>
      </c>
      <c r="F191" s="80">
        <v>2200042201261</v>
      </c>
      <c r="G191" s="82" t="s">
        <v>1162</v>
      </c>
      <c r="H191" s="86">
        <v>0.98099999999999998</v>
      </c>
      <c r="I191" s="87">
        <v>9.42</v>
      </c>
      <c r="J191" s="87">
        <v>2.39</v>
      </c>
      <c r="K191" s="87">
        <v>2.39</v>
      </c>
      <c r="L191" s="88">
        <v>0</v>
      </c>
      <c r="M191" s="89">
        <v>892.22</v>
      </c>
      <c r="N191" s="89">
        <v>0.06</v>
      </c>
      <c r="O191" s="89">
        <v>0.06</v>
      </c>
    </row>
    <row r="192" spans="1:15" ht="12.75" x14ac:dyDescent="0.2">
      <c r="A192" s="79">
        <v>845</v>
      </c>
      <c r="B192" s="79">
        <v>845</v>
      </c>
      <c r="C192" s="80">
        <v>2200042201270</v>
      </c>
      <c r="D192" s="81">
        <v>930</v>
      </c>
      <c r="E192" s="79">
        <v>930</v>
      </c>
      <c r="F192" s="80">
        <v>2200042201280</v>
      </c>
      <c r="G192" s="82" t="s">
        <v>962</v>
      </c>
      <c r="H192" s="86">
        <v>0.78400000000000003</v>
      </c>
      <c r="I192" s="87">
        <v>9.74</v>
      </c>
      <c r="J192" s="87">
        <v>3.41</v>
      </c>
      <c r="K192" s="87">
        <v>3.41</v>
      </c>
      <c r="L192" s="88">
        <v>0</v>
      </c>
      <c r="M192" s="89">
        <v>811.3</v>
      </c>
      <c r="N192" s="89">
        <v>0.06</v>
      </c>
      <c r="O192" s="89">
        <v>0.06</v>
      </c>
    </row>
    <row r="193" spans="1:15" ht="12.75" x14ac:dyDescent="0.2">
      <c r="A193" s="79">
        <v>846</v>
      </c>
      <c r="B193" s="79">
        <v>846</v>
      </c>
      <c r="C193" s="80">
        <v>2200042202939</v>
      </c>
      <c r="D193" s="81">
        <v>931</v>
      </c>
      <c r="E193" s="79">
        <v>931</v>
      </c>
      <c r="F193" s="80">
        <v>2200042202948</v>
      </c>
      <c r="G193" s="82" t="s">
        <v>1163</v>
      </c>
      <c r="H193" s="86">
        <v>2.4169999999999998</v>
      </c>
      <c r="I193" s="87">
        <v>3.76</v>
      </c>
      <c r="J193" s="87">
        <v>2.6</v>
      </c>
      <c r="K193" s="87">
        <v>2.6</v>
      </c>
      <c r="L193" s="88">
        <v>0</v>
      </c>
      <c r="M193" s="89">
        <v>360.56</v>
      </c>
      <c r="N193" s="89">
        <v>0.06</v>
      </c>
      <c r="O193" s="89">
        <v>0.06</v>
      </c>
    </row>
    <row r="194" spans="1:15" ht="12.75" x14ac:dyDescent="0.2">
      <c r="A194" s="79">
        <v>847</v>
      </c>
      <c r="B194" s="79">
        <v>847</v>
      </c>
      <c r="C194" s="80">
        <v>2200042432625</v>
      </c>
      <c r="D194" s="81">
        <v>932</v>
      </c>
      <c r="E194" s="79">
        <v>932</v>
      </c>
      <c r="F194" s="80">
        <v>2200042432634</v>
      </c>
      <c r="G194" s="82" t="s">
        <v>1164</v>
      </c>
      <c r="H194" s="86">
        <v>3.274</v>
      </c>
      <c r="I194" s="87">
        <v>5.37</v>
      </c>
      <c r="J194" s="87">
        <v>3.09</v>
      </c>
      <c r="K194" s="87">
        <v>3.09</v>
      </c>
      <c r="L194" s="88">
        <v>0</v>
      </c>
      <c r="M194" s="89">
        <v>428.25</v>
      </c>
      <c r="N194" s="89">
        <v>0.06</v>
      </c>
      <c r="O194" s="89">
        <v>0.06</v>
      </c>
    </row>
    <row r="195" spans="1:15" ht="12.75" x14ac:dyDescent="0.2">
      <c r="A195" s="79">
        <v>848</v>
      </c>
      <c r="B195" s="79">
        <v>848</v>
      </c>
      <c r="C195" s="80">
        <v>2200042202975</v>
      </c>
      <c r="D195" s="81">
        <v>933</v>
      </c>
      <c r="E195" s="79">
        <v>933</v>
      </c>
      <c r="F195" s="80">
        <v>2200042202984</v>
      </c>
      <c r="G195" s="82" t="s">
        <v>1165</v>
      </c>
      <c r="H195" s="86">
        <v>0.71299999999999997</v>
      </c>
      <c r="I195" s="87">
        <v>1.71</v>
      </c>
      <c r="J195" s="87">
        <v>3.45</v>
      </c>
      <c r="K195" s="87">
        <v>3.45</v>
      </c>
      <c r="L195" s="88">
        <v>0</v>
      </c>
      <c r="M195" s="89">
        <v>341.95</v>
      </c>
      <c r="N195" s="89">
        <v>0.06</v>
      </c>
      <c r="O195" s="89">
        <v>0.06</v>
      </c>
    </row>
    <row r="196" spans="1:15" ht="12.75" x14ac:dyDescent="0.2">
      <c r="A196" s="79">
        <v>849</v>
      </c>
      <c r="B196" s="79">
        <v>849</v>
      </c>
      <c r="C196" s="80">
        <v>2200042204652</v>
      </c>
      <c r="D196" s="81">
        <v>934</v>
      </c>
      <c r="E196" s="79">
        <v>934</v>
      </c>
      <c r="F196" s="80">
        <v>2200042204661</v>
      </c>
      <c r="G196" s="82" t="s">
        <v>1166</v>
      </c>
      <c r="H196" s="86">
        <v>0.192</v>
      </c>
      <c r="I196" s="87">
        <v>1.83</v>
      </c>
      <c r="J196" s="87">
        <v>3.43</v>
      </c>
      <c r="K196" s="87">
        <v>3.43</v>
      </c>
      <c r="L196" s="88">
        <v>0</v>
      </c>
      <c r="M196" s="89">
        <v>360.83</v>
      </c>
      <c r="N196" s="89">
        <v>0.06</v>
      </c>
      <c r="O196" s="89">
        <v>0.06</v>
      </c>
    </row>
    <row r="197" spans="1:15" ht="12.75" x14ac:dyDescent="0.2">
      <c r="A197" s="79">
        <v>850</v>
      </c>
      <c r="B197" s="79">
        <v>850</v>
      </c>
      <c r="C197" s="80">
        <v>2200042206580</v>
      </c>
      <c r="D197" s="81">
        <v>935</v>
      </c>
      <c r="E197" s="79">
        <v>935</v>
      </c>
      <c r="F197" s="80">
        <v>2200042206599</v>
      </c>
      <c r="G197" s="82" t="s">
        <v>1167</v>
      </c>
      <c r="H197" s="86">
        <v>0.185</v>
      </c>
      <c r="I197" s="87">
        <v>11.8</v>
      </c>
      <c r="J197" s="87">
        <v>2.0299999999999998</v>
      </c>
      <c r="K197" s="87">
        <v>2.0299999999999998</v>
      </c>
      <c r="L197" s="88">
        <v>0</v>
      </c>
      <c r="M197" s="89">
        <v>353.99</v>
      </c>
      <c r="N197" s="89">
        <v>0.06</v>
      </c>
      <c r="O197" s="89">
        <v>0.06</v>
      </c>
    </row>
    <row r="198" spans="1:15" ht="12.75" x14ac:dyDescent="0.2">
      <c r="A198" s="79">
        <v>851</v>
      </c>
      <c r="B198" s="79">
        <v>851</v>
      </c>
      <c r="C198" s="80">
        <v>2200042206622</v>
      </c>
      <c r="D198" s="81">
        <v>936</v>
      </c>
      <c r="E198" s="79">
        <v>936</v>
      </c>
      <c r="F198" s="80">
        <v>2200042206631</v>
      </c>
      <c r="G198" s="82" t="s">
        <v>1168</v>
      </c>
      <c r="H198" s="86">
        <v>0.183</v>
      </c>
      <c r="I198" s="87">
        <v>11.71</v>
      </c>
      <c r="J198" s="87">
        <v>2.1800000000000002</v>
      </c>
      <c r="K198" s="87">
        <v>2.1800000000000002</v>
      </c>
      <c r="L198" s="88">
        <v>0</v>
      </c>
      <c r="M198" s="89">
        <v>819.77</v>
      </c>
      <c r="N198" s="89">
        <v>0.06</v>
      </c>
      <c r="O198" s="89">
        <v>0.06</v>
      </c>
    </row>
    <row r="199" spans="1:15" ht="12.75" x14ac:dyDescent="0.2">
      <c r="A199" s="79">
        <v>852</v>
      </c>
      <c r="B199" s="79">
        <v>852</v>
      </c>
      <c r="C199" s="80">
        <v>2200042208806</v>
      </c>
      <c r="D199" s="81">
        <v>937</v>
      </c>
      <c r="E199" s="79">
        <v>937</v>
      </c>
      <c r="F199" s="80">
        <v>2200042208815</v>
      </c>
      <c r="G199" s="82" t="s">
        <v>1169</v>
      </c>
      <c r="H199" s="86">
        <v>1.175</v>
      </c>
      <c r="I199" s="87">
        <v>5.25</v>
      </c>
      <c r="J199" s="87">
        <v>2.64</v>
      </c>
      <c r="K199" s="87">
        <v>2.64</v>
      </c>
      <c r="L199" s="88">
        <v>0</v>
      </c>
      <c r="M199" s="89">
        <v>524.85</v>
      </c>
      <c r="N199" s="89">
        <v>0.06</v>
      </c>
      <c r="O199" s="89">
        <v>0.06</v>
      </c>
    </row>
    <row r="200" spans="1:15" ht="12.75" x14ac:dyDescent="0.2">
      <c r="A200" s="79">
        <v>853</v>
      </c>
      <c r="B200" s="79">
        <v>853</v>
      </c>
      <c r="C200" s="80">
        <v>2200042208842</v>
      </c>
      <c r="D200" s="81">
        <v>938</v>
      </c>
      <c r="E200" s="79">
        <v>938</v>
      </c>
      <c r="F200" s="80">
        <v>2200042208851</v>
      </c>
      <c r="G200" s="82" t="s">
        <v>1170</v>
      </c>
      <c r="H200" s="86">
        <v>0</v>
      </c>
      <c r="I200" s="87">
        <v>7.82</v>
      </c>
      <c r="J200" s="87">
        <v>2.72</v>
      </c>
      <c r="K200" s="87">
        <v>2.72</v>
      </c>
      <c r="L200" s="88">
        <v>0</v>
      </c>
      <c r="M200" s="89">
        <v>685.95</v>
      </c>
      <c r="N200" s="89">
        <v>0.06</v>
      </c>
      <c r="O200" s="89">
        <v>0.06</v>
      </c>
    </row>
    <row r="201" spans="1:15" ht="12.75" x14ac:dyDescent="0.2">
      <c r="A201" s="79">
        <v>854</v>
      </c>
      <c r="B201" s="79">
        <v>854</v>
      </c>
      <c r="C201" s="80">
        <v>2200042214711</v>
      </c>
      <c r="D201" s="81">
        <v>939</v>
      </c>
      <c r="E201" s="79">
        <v>939</v>
      </c>
      <c r="F201" s="80">
        <v>2200042214720</v>
      </c>
      <c r="G201" s="82" t="s">
        <v>1171</v>
      </c>
      <c r="H201" s="86">
        <v>2.2730000000000001</v>
      </c>
      <c r="I201" s="87">
        <v>7.31</v>
      </c>
      <c r="J201" s="87">
        <v>2.29</v>
      </c>
      <c r="K201" s="87">
        <v>2.29</v>
      </c>
      <c r="L201" s="88">
        <v>0</v>
      </c>
      <c r="M201" s="89">
        <v>312.77999999999997</v>
      </c>
      <c r="N201" s="89">
        <v>0.06</v>
      </c>
      <c r="O201" s="89">
        <v>0.06</v>
      </c>
    </row>
    <row r="202" spans="1:15" ht="12.75" x14ac:dyDescent="0.2">
      <c r="A202" s="79">
        <v>855</v>
      </c>
      <c r="B202" s="79">
        <v>855</v>
      </c>
      <c r="C202" s="80">
        <v>2200042214730</v>
      </c>
      <c r="D202" s="81">
        <v>940</v>
      </c>
      <c r="E202" s="79">
        <v>940</v>
      </c>
      <c r="F202" s="80">
        <v>2200042214749</v>
      </c>
      <c r="G202" s="82" t="s">
        <v>1172</v>
      </c>
      <c r="H202" s="86">
        <v>0.65800000000000003</v>
      </c>
      <c r="I202" s="87">
        <v>3.33</v>
      </c>
      <c r="J202" s="87">
        <v>3.56</v>
      </c>
      <c r="K202" s="87">
        <v>3.56</v>
      </c>
      <c r="L202" s="88">
        <v>0</v>
      </c>
      <c r="M202" s="89">
        <v>352.47</v>
      </c>
      <c r="N202" s="89">
        <v>0.06</v>
      </c>
      <c r="O202" s="89">
        <v>0.06</v>
      </c>
    </row>
    <row r="203" spans="1:15" ht="12.75" x14ac:dyDescent="0.2">
      <c r="A203" s="79">
        <v>857</v>
      </c>
      <c r="B203" s="79">
        <v>857</v>
      </c>
      <c r="C203" s="80">
        <v>2200042214943</v>
      </c>
      <c r="D203" s="81">
        <v>942</v>
      </c>
      <c r="E203" s="79">
        <v>942</v>
      </c>
      <c r="F203" s="80">
        <v>2200042214952</v>
      </c>
      <c r="G203" s="82" t="s">
        <v>1173</v>
      </c>
      <c r="H203" s="86">
        <v>0.192</v>
      </c>
      <c r="I203" s="87">
        <v>4.3</v>
      </c>
      <c r="J203" s="87">
        <v>2.19</v>
      </c>
      <c r="K203" s="87">
        <v>2.19</v>
      </c>
      <c r="L203" s="88">
        <v>0</v>
      </c>
      <c r="M203" s="89">
        <v>354.7</v>
      </c>
      <c r="N203" s="89">
        <v>0.06</v>
      </c>
      <c r="O203" s="89">
        <v>0.06</v>
      </c>
    </row>
    <row r="204" spans="1:15" ht="12.75" x14ac:dyDescent="0.2">
      <c r="A204" s="79">
        <v>858</v>
      </c>
      <c r="B204" s="79">
        <v>858</v>
      </c>
      <c r="C204" s="80">
        <v>2200042215088</v>
      </c>
      <c r="D204" s="81">
        <v>943</v>
      </c>
      <c r="E204" s="79">
        <v>943</v>
      </c>
      <c r="F204" s="80">
        <v>2200042215097</v>
      </c>
      <c r="G204" s="82" t="s">
        <v>1174</v>
      </c>
      <c r="H204" s="86">
        <v>0.63500000000000001</v>
      </c>
      <c r="I204" s="87">
        <v>6</v>
      </c>
      <c r="J204" s="87">
        <v>2.54</v>
      </c>
      <c r="K204" s="87">
        <v>2.54</v>
      </c>
      <c r="L204" s="88">
        <v>0</v>
      </c>
      <c r="M204" s="89">
        <v>479.64</v>
      </c>
      <c r="N204" s="89">
        <v>0.06</v>
      </c>
      <c r="O204" s="89">
        <v>0.06</v>
      </c>
    </row>
    <row r="205" spans="1:15" ht="12.75" x14ac:dyDescent="0.2">
      <c r="A205" s="79">
        <v>859</v>
      </c>
      <c r="B205" s="79">
        <v>859</v>
      </c>
      <c r="C205" s="80">
        <v>2200042215246</v>
      </c>
      <c r="D205" s="81">
        <v>944</v>
      </c>
      <c r="E205" s="79">
        <v>944</v>
      </c>
      <c r="F205" s="80">
        <v>2200042215255</v>
      </c>
      <c r="G205" s="82" t="s">
        <v>1175</v>
      </c>
      <c r="H205" s="86">
        <v>0</v>
      </c>
      <c r="I205" s="87">
        <v>4.03</v>
      </c>
      <c r="J205" s="87">
        <v>2.2000000000000002</v>
      </c>
      <c r="K205" s="87">
        <v>2.2000000000000002</v>
      </c>
      <c r="L205" s="88">
        <v>0</v>
      </c>
      <c r="M205" s="89">
        <v>328.56</v>
      </c>
      <c r="N205" s="89">
        <v>0.06</v>
      </c>
      <c r="O205" s="89">
        <v>0.06</v>
      </c>
    </row>
    <row r="206" spans="1:15" ht="12.75" x14ac:dyDescent="0.2">
      <c r="A206" s="79">
        <v>860</v>
      </c>
      <c r="B206" s="79">
        <v>860</v>
      </c>
      <c r="C206" s="80">
        <v>2200042216843</v>
      </c>
      <c r="D206" s="81">
        <v>945</v>
      </c>
      <c r="E206" s="79">
        <v>945</v>
      </c>
      <c r="F206" s="80">
        <v>2200042216852</v>
      </c>
      <c r="G206" s="82" t="s">
        <v>1176</v>
      </c>
      <c r="H206" s="86">
        <v>2.33</v>
      </c>
      <c r="I206" s="87">
        <v>1.81</v>
      </c>
      <c r="J206" s="87">
        <v>4.3099999999999996</v>
      </c>
      <c r="K206" s="87">
        <v>4.3099999999999996</v>
      </c>
      <c r="L206" s="88">
        <v>0</v>
      </c>
      <c r="M206" s="89">
        <v>451.65</v>
      </c>
      <c r="N206" s="89">
        <v>0.06</v>
      </c>
      <c r="O206" s="89">
        <v>0.06</v>
      </c>
    </row>
    <row r="207" spans="1:15" ht="12.75" x14ac:dyDescent="0.2">
      <c r="A207" s="79">
        <v>861</v>
      </c>
      <c r="B207" s="79">
        <v>861</v>
      </c>
      <c r="C207" s="80">
        <v>2200042218405</v>
      </c>
      <c r="D207" s="81">
        <v>946</v>
      </c>
      <c r="E207" s="79">
        <v>946</v>
      </c>
      <c r="F207" s="80">
        <v>2200042218414</v>
      </c>
      <c r="G207" s="82" t="s">
        <v>1177</v>
      </c>
      <c r="H207" s="86">
        <v>0</v>
      </c>
      <c r="I207" s="87">
        <v>9.19</v>
      </c>
      <c r="J207" s="87">
        <v>5.46</v>
      </c>
      <c r="K207" s="87">
        <v>5.46</v>
      </c>
      <c r="L207" s="88">
        <v>0</v>
      </c>
      <c r="M207" s="89">
        <v>1881.04</v>
      </c>
      <c r="N207" s="89">
        <v>0.06</v>
      </c>
      <c r="O207" s="89">
        <v>0.06</v>
      </c>
    </row>
    <row r="208" spans="1:15" ht="12.75" x14ac:dyDescent="0.2">
      <c r="A208" s="79">
        <v>862</v>
      </c>
      <c r="B208" s="79">
        <v>862</v>
      </c>
      <c r="C208" s="80">
        <v>2200042224250</v>
      </c>
      <c r="D208" s="81">
        <v>947</v>
      </c>
      <c r="E208" s="79">
        <v>947</v>
      </c>
      <c r="F208" s="80">
        <v>2200042224269</v>
      </c>
      <c r="G208" s="82" t="s">
        <v>978</v>
      </c>
      <c r="H208" s="86">
        <v>0</v>
      </c>
      <c r="I208" s="87">
        <v>1.65</v>
      </c>
      <c r="J208" s="87">
        <v>3.65</v>
      </c>
      <c r="K208" s="87">
        <v>3.65</v>
      </c>
      <c r="L208" s="88">
        <v>0</v>
      </c>
      <c r="M208" s="89">
        <v>330.58</v>
      </c>
      <c r="N208" s="89">
        <v>0.06</v>
      </c>
      <c r="O208" s="89">
        <v>0.06</v>
      </c>
    </row>
    <row r="209" spans="1:15" ht="12.75" x14ac:dyDescent="0.2">
      <c r="A209" s="79">
        <v>863</v>
      </c>
      <c r="B209" s="79">
        <v>863</v>
      </c>
      <c r="C209" s="80">
        <v>2200042224278</v>
      </c>
      <c r="D209" s="81">
        <v>948</v>
      </c>
      <c r="E209" s="79">
        <v>948</v>
      </c>
      <c r="F209" s="80">
        <v>2200042224287</v>
      </c>
      <c r="G209" s="82" t="s">
        <v>1178</v>
      </c>
      <c r="H209" s="86">
        <v>0</v>
      </c>
      <c r="I209" s="87">
        <v>2.41</v>
      </c>
      <c r="J209" s="87">
        <v>3.25</v>
      </c>
      <c r="K209" s="87">
        <v>3.25</v>
      </c>
      <c r="L209" s="88">
        <v>0</v>
      </c>
      <c r="M209" s="89">
        <v>337.67</v>
      </c>
      <c r="N209" s="89">
        <v>0.06</v>
      </c>
      <c r="O209" s="89">
        <v>0.06</v>
      </c>
    </row>
    <row r="210" spans="1:15" ht="12.75" x14ac:dyDescent="0.2">
      <c r="A210" s="79">
        <v>864</v>
      </c>
      <c r="B210" s="79">
        <v>864</v>
      </c>
      <c r="C210" s="80">
        <v>2200042242880</v>
      </c>
      <c r="D210" s="81">
        <v>949</v>
      </c>
      <c r="E210" s="79">
        <v>949</v>
      </c>
      <c r="F210" s="80">
        <v>2200042242899</v>
      </c>
      <c r="G210" s="82" t="s">
        <v>980</v>
      </c>
      <c r="H210" s="86">
        <v>3.177</v>
      </c>
      <c r="I210" s="87">
        <v>2.76</v>
      </c>
      <c r="J210" s="87">
        <v>3.63</v>
      </c>
      <c r="K210" s="87">
        <v>3.63</v>
      </c>
      <c r="L210" s="88">
        <v>0</v>
      </c>
      <c r="M210" s="89">
        <v>545.97</v>
      </c>
      <c r="N210" s="89">
        <v>0.06</v>
      </c>
      <c r="O210" s="89">
        <v>0.06</v>
      </c>
    </row>
    <row r="211" spans="1:15" ht="12.75" x14ac:dyDescent="0.2">
      <c r="A211" s="79">
        <v>865</v>
      </c>
      <c r="B211" s="79">
        <v>865</v>
      </c>
      <c r="C211" s="80">
        <v>2200042244673</v>
      </c>
      <c r="D211" s="81">
        <v>950</v>
      </c>
      <c r="E211" s="79">
        <v>950</v>
      </c>
      <c r="F211" s="80">
        <v>2200042244682</v>
      </c>
      <c r="G211" s="82" t="s">
        <v>1179</v>
      </c>
      <c r="H211" s="86">
        <v>0</v>
      </c>
      <c r="I211" s="87">
        <v>1.55</v>
      </c>
      <c r="J211" s="87">
        <v>5.97</v>
      </c>
      <c r="K211" s="87">
        <v>5.97</v>
      </c>
      <c r="L211" s="88">
        <v>0</v>
      </c>
      <c r="M211" s="89">
        <v>336.39</v>
      </c>
      <c r="N211" s="89">
        <v>0.06</v>
      </c>
      <c r="O211" s="89">
        <v>0.06</v>
      </c>
    </row>
    <row r="212" spans="1:15" ht="12.75" x14ac:dyDescent="0.2">
      <c r="A212" s="79">
        <v>866</v>
      </c>
      <c r="B212" s="79">
        <v>866</v>
      </c>
      <c r="C212" s="80">
        <v>2200042254120</v>
      </c>
      <c r="D212" s="81">
        <v>951</v>
      </c>
      <c r="E212" s="79">
        <v>951</v>
      </c>
      <c r="F212" s="80">
        <v>2200042254139</v>
      </c>
      <c r="G212" s="82" t="s">
        <v>982</v>
      </c>
      <c r="H212" s="86">
        <v>0</v>
      </c>
      <c r="I212" s="87">
        <v>5.65</v>
      </c>
      <c r="J212" s="87">
        <v>2.35</v>
      </c>
      <c r="K212" s="87">
        <v>2.35</v>
      </c>
      <c r="L212" s="88">
        <v>0</v>
      </c>
      <c r="M212" s="89">
        <v>564.71</v>
      </c>
      <c r="N212" s="89">
        <v>0.06</v>
      </c>
      <c r="O212" s="89">
        <v>0.06</v>
      </c>
    </row>
    <row r="213" spans="1:15" ht="12.75" x14ac:dyDescent="0.2">
      <c r="A213" s="79">
        <v>867</v>
      </c>
      <c r="B213" s="79">
        <v>867</v>
      </c>
      <c r="C213" s="80">
        <v>2200042352174</v>
      </c>
      <c r="D213" s="81">
        <v>952</v>
      </c>
      <c r="E213" s="79">
        <v>952</v>
      </c>
      <c r="F213" s="80">
        <v>2200042352183</v>
      </c>
      <c r="G213" s="82" t="s">
        <v>1180</v>
      </c>
      <c r="H213" s="86">
        <v>0</v>
      </c>
      <c r="I213" s="87">
        <v>11.85</v>
      </c>
      <c r="J213" s="87">
        <v>3.02</v>
      </c>
      <c r="K213" s="87">
        <v>3.02</v>
      </c>
      <c r="L213" s="88">
        <v>0</v>
      </c>
      <c r="M213" s="89">
        <v>1880.4</v>
      </c>
      <c r="N213" s="89">
        <v>0.06</v>
      </c>
      <c r="O213" s="89">
        <v>0.06</v>
      </c>
    </row>
    <row r="214" spans="1:15" ht="12.75" x14ac:dyDescent="0.2">
      <c r="A214" s="79">
        <v>868</v>
      </c>
      <c r="B214" s="79">
        <v>868</v>
      </c>
      <c r="C214" s="80">
        <v>2200042278478</v>
      </c>
      <c r="D214" s="81">
        <v>953</v>
      </c>
      <c r="E214" s="79">
        <v>953</v>
      </c>
      <c r="F214" s="80">
        <v>2200042278487</v>
      </c>
      <c r="G214" s="82" t="s">
        <v>1181</v>
      </c>
      <c r="H214" s="86">
        <v>0</v>
      </c>
      <c r="I214" s="87">
        <v>13.36</v>
      </c>
      <c r="J214" s="87">
        <v>3.45</v>
      </c>
      <c r="K214" s="87">
        <v>3.45</v>
      </c>
      <c r="L214" s="88">
        <v>0</v>
      </c>
      <c r="M214" s="89">
        <v>1063.1199999999999</v>
      </c>
      <c r="N214" s="89">
        <v>0.06</v>
      </c>
      <c r="O214" s="89">
        <v>0.06</v>
      </c>
    </row>
    <row r="215" spans="1:15" ht="12.75" x14ac:dyDescent="0.2">
      <c r="A215" s="79">
        <v>869</v>
      </c>
      <c r="B215" s="79">
        <v>869</v>
      </c>
      <c r="C215" s="80">
        <v>2200042342032</v>
      </c>
      <c r="D215" s="81">
        <v>954</v>
      </c>
      <c r="E215" s="79">
        <v>954</v>
      </c>
      <c r="F215" s="80">
        <v>2200042342041</v>
      </c>
      <c r="G215" s="82" t="s">
        <v>1182</v>
      </c>
      <c r="H215" s="86">
        <v>0.66300000000000003</v>
      </c>
      <c r="I215" s="87">
        <v>5.28</v>
      </c>
      <c r="J215" s="87">
        <v>2.2200000000000002</v>
      </c>
      <c r="K215" s="87">
        <v>2.2200000000000002</v>
      </c>
      <c r="L215" s="88">
        <v>0</v>
      </c>
      <c r="M215" s="89">
        <v>615.87</v>
      </c>
      <c r="N215" s="89">
        <v>0.06</v>
      </c>
      <c r="O215" s="89">
        <v>0.06</v>
      </c>
    </row>
    <row r="216" spans="1:15" ht="12.75" x14ac:dyDescent="0.2">
      <c r="A216" s="79">
        <v>870</v>
      </c>
      <c r="B216" s="79">
        <v>870</v>
      </c>
      <c r="C216" s="80">
        <v>2200042342060</v>
      </c>
      <c r="D216" s="81">
        <v>955</v>
      </c>
      <c r="E216" s="79">
        <v>955</v>
      </c>
      <c r="F216" s="80">
        <v>2200042342079</v>
      </c>
      <c r="G216" s="82" t="s">
        <v>1183</v>
      </c>
      <c r="H216" s="86">
        <v>0.92600000000000005</v>
      </c>
      <c r="I216" s="87">
        <v>14.53</v>
      </c>
      <c r="J216" s="87">
        <v>2.14</v>
      </c>
      <c r="K216" s="87">
        <v>2.14</v>
      </c>
      <c r="L216" s="88">
        <v>0</v>
      </c>
      <c r="M216" s="89">
        <v>1468.99</v>
      </c>
      <c r="N216" s="89">
        <v>0.06</v>
      </c>
      <c r="O216" s="89">
        <v>0.06</v>
      </c>
    </row>
    <row r="217" spans="1:15" ht="12.75" x14ac:dyDescent="0.2">
      <c r="A217" s="79">
        <v>871</v>
      </c>
      <c r="B217" s="79">
        <v>871</v>
      </c>
      <c r="C217" s="80">
        <v>2200042278751</v>
      </c>
      <c r="D217" s="81">
        <v>956</v>
      </c>
      <c r="E217" s="79">
        <v>956</v>
      </c>
      <c r="F217" s="80">
        <v>2200042278760</v>
      </c>
      <c r="G217" s="82" t="s">
        <v>1184</v>
      </c>
      <c r="H217" s="86">
        <v>0.18</v>
      </c>
      <c r="I217" s="87">
        <v>173.91</v>
      </c>
      <c r="J217" s="87">
        <v>1.68</v>
      </c>
      <c r="K217" s="87">
        <v>1.68</v>
      </c>
      <c r="L217" s="88">
        <v>-1.0389999999999999</v>
      </c>
      <c r="M217" s="89">
        <v>361.59</v>
      </c>
      <c r="N217" s="89">
        <v>0.06</v>
      </c>
      <c r="O217" s="89">
        <v>0.06</v>
      </c>
    </row>
    <row r="218" spans="1:15" ht="12.75" x14ac:dyDescent="0.2">
      <c r="A218" s="79">
        <v>872</v>
      </c>
      <c r="B218" s="79">
        <v>872</v>
      </c>
      <c r="C218" s="80">
        <v>2200042278947</v>
      </c>
      <c r="D218" s="81">
        <v>957</v>
      </c>
      <c r="E218" s="79">
        <v>957</v>
      </c>
      <c r="F218" s="80">
        <v>2200042278956</v>
      </c>
      <c r="G218" s="82" t="s">
        <v>1185</v>
      </c>
      <c r="H218" s="86">
        <v>0</v>
      </c>
      <c r="I218" s="87">
        <v>5.6</v>
      </c>
      <c r="J218" s="87">
        <v>3.17</v>
      </c>
      <c r="K218" s="87">
        <v>3.17</v>
      </c>
      <c r="L218" s="88">
        <v>0</v>
      </c>
      <c r="M218" s="89">
        <v>380.7</v>
      </c>
      <c r="N218" s="89">
        <v>0.06</v>
      </c>
      <c r="O218" s="89">
        <v>0.06</v>
      </c>
    </row>
    <row r="219" spans="1:15" ht="12.75" x14ac:dyDescent="0.2">
      <c r="A219" s="79">
        <v>873</v>
      </c>
      <c r="B219" s="79">
        <v>873</v>
      </c>
      <c r="C219" s="80">
        <v>2200042349739</v>
      </c>
      <c r="D219" s="81">
        <v>958</v>
      </c>
      <c r="E219" s="79">
        <v>958</v>
      </c>
      <c r="F219" s="80">
        <v>2200042349748</v>
      </c>
      <c r="G219" s="82" t="s">
        <v>1186</v>
      </c>
      <c r="H219" s="86">
        <v>1.1719999999999999</v>
      </c>
      <c r="I219" s="87">
        <v>23.31</v>
      </c>
      <c r="J219" s="87">
        <v>1.98</v>
      </c>
      <c r="K219" s="87">
        <v>1.98</v>
      </c>
      <c r="L219" s="88">
        <v>0</v>
      </c>
      <c r="M219" s="89">
        <v>841.54</v>
      </c>
      <c r="N219" s="89">
        <v>0.06</v>
      </c>
      <c r="O219" s="89">
        <v>0.06</v>
      </c>
    </row>
    <row r="220" spans="1:15" ht="12.75" x14ac:dyDescent="0.2">
      <c r="A220" s="79">
        <v>874</v>
      </c>
      <c r="B220" s="79">
        <v>874</v>
      </c>
      <c r="C220" s="80">
        <v>2200042279755</v>
      </c>
      <c r="D220" s="81">
        <v>959</v>
      </c>
      <c r="E220" s="79">
        <v>959</v>
      </c>
      <c r="F220" s="80">
        <v>2200042279764</v>
      </c>
      <c r="G220" s="82" t="s">
        <v>1187</v>
      </c>
      <c r="H220" s="86">
        <v>0.81499999999999995</v>
      </c>
      <c r="I220" s="87">
        <v>4.7</v>
      </c>
      <c r="J220" s="87">
        <v>5.54</v>
      </c>
      <c r="K220" s="87">
        <v>5.54</v>
      </c>
      <c r="L220" s="88">
        <v>0</v>
      </c>
      <c r="M220" s="89">
        <v>940.11</v>
      </c>
      <c r="N220" s="89">
        <v>0.06</v>
      </c>
      <c r="O220" s="89">
        <v>0.06</v>
      </c>
    </row>
    <row r="221" spans="1:15" ht="12.75" x14ac:dyDescent="0.2">
      <c r="A221" s="79">
        <v>961</v>
      </c>
      <c r="B221" s="79">
        <v>961</v>
      </c>
      <c r="C221" s="80">
        <v>2200030348090</v>
      </c>
      <c r="D221" s="79"/>
      <c r="E221" s="79"/>
      <c r="F221" s="80"/>
      <c r="G221" s="82" t="s">
        <v>1188</v>
      </c>
      <c r="H221" s="86">
        <v>0.245</v>
      </c>
      <c r="I221" s="87">
        <v>0</v>
      </c>
      <c r="J221" s="87">
        <v>3.32</v>
      </c>
      <c r="K221" s="87">
        <v>3.32</v>
      </c>
      <c r="L221" s="88">
        <v>0</v>
      </c>
      <c r="M221" s="89">
        <v>0</v>
      </c>
      <c r="N221" s="89">
        <v>0</v>
      </c>
      <c r="O221" s="89">
        <v>0</v>
      </c>
    </row>
    <row r="222" spans="1:15" ht="12.75" x14ac:dyDescent="0.2">
      <c r="A222" s="79">
        <v>962</v>
      </c>
      <c r="B222" s="79">
        <v>962</v>
      </c>
      <c r="C222" s="80">
        <v>2200030348105</v>
      </c>
      <c r="D222" s="79"/>
      <c r="E222" s="79"/>
      <c r="F222" s="80"/>
      <c r="G222" s="82" t="s">
        <v>1189</v>
      </c>
      <c r="H222" s="86">
        <v>0.245</v>
      </c>
      <c r="I222" s="87">
        <v>0</v>
      </c>
      <c r="J222" s="87">
        <v>3.32</v>
      </c>
      <c r="K222" s="87">
        <v>3.32</v>
      </c>
      <c r="L222" s="88">
        <v>0</v>
      </c>
      <c r="M222" s="89">
        <v>0</v>
      </c>
      <c r="N222" s="89">
        <v>0</v>
      </c>
      <c r="O222" s="89">
        <v>0</v>
      </c>
    </row>
    <row r="223" spans="1:15" ht="12.75" x14ac:dyDescent="0.2">
      <c r="A223" s="79" t="s">
        <v>1269</v>
      </c>
      <c r="B223" s="79">
        <v>7158</v>
      </c>
      <c r="C223" s="80">
        <v>7158</v>
      </c>
      <c r="D223" s="81" t="s">
        <v>1271</v>
      </c>
      <c r="E223" s="79">
        <v>7158</v>
      </c>
      <c r="F223" s="80">
        <v>7158</v>
      </c>
      <c r="G223" s="82" t="s">
        <v>1190</v>
      </c>
      <c r="H223" s="86">
        <v>0.70899999999999996</v>
      </c>
      <c r="I223" s="87">
        <v>2.82</v>
      </c>
      <c r="J223" s="87">
        <v>2.0499999999999998</v>
      </c>
      <c r="K223" s="87">
        <v>2.0499999999999998</v>
      </c>
      <c r="L223" s="88">
        <v>0</v>
      </c>
      <c r="M223" s="89">
        <v>0</v>
      </c>
      <c r="N223" s="89">
        <v>0</v>
      </c>
      <c r="O223" s="89">
        <v>0</v>
      </c>
    </row>
    <row r="224" spans="1:15" ht="12.75" x14ac:dyDescent="0.2">
      <c r="A224" s="79" t="s">
        <v>1270</v>
      </c>
      <c r="B224" s="79">
        <v>7293</v>
      </c>
      <c r="C224" s="80">
        <v>7293</v>
      </c>
      <c r="D224" s="79"/>
      <c r="E224" s="79"/>
      <c r="F224" s="80"/>
      <c r="G224" s="82" t="s">
        <v>1191</v>
      </c>
      <c r="H224" s="86">
        <v>0.127</v>
      </c>
      <c r="I224" s="87">
        <v>0</v>
      </c>
      <c r="J224" s="87">
        <v>2.72</v>
      </c>
      <c r="K224" s="87">
        <v>2.72</v>
      </c>
      <c r="L224" s="88">
        <v>0</v>
      </c>
      <c r="M224" s="89">
        <v>0</v>
      </c>
      <c r="N224" s="89">
        <v>0</v>
      </c>
      <c r="O224" s="89">
        <v>0</v>
      </c>
    </row>
    <row r="225" spans="1:15" ht="12.75" x14ac:dyDescent="0.2">
      <c r="A225" s="79"/>
      <c r="B225" s="79"/>
      <c r="C225" s="80"/>
      <c r="D225" s="81">
        <v>427</v>
      </c>
      <c r="E225" s="79">
        <v>427</v>
      </c>
      <c r="F225" s="80">
        <v>2200042573488</v>
      </c>
      <c r="G225" s="82" t="s">
        <v>1192</v>
      </c>
      <c r="H225" s="86">
        <v>0</v>
      </c>
      <c r="I225" s="87">
        <v>0</v>
      </c>
      <c r="J225" s="87">
        <v>0</v>
      </c>
      <c r="K225" s="87">
        <v>0</v>
      </c>
      <c r="L225" s="88">
        <v>0</v>
      </c>
      <c r="M225" s="89">
        <v>319.49</v>
      </c>
      <c r="N225" s="89">
        <v>0.06</v>
      </c>
      <c r="O225" s="89">
        <v>0.06</v>
      </c>
    </row>
    <row r="226" spans="1:15" ht="12.75" x14ac:dyDescent="0.2">
      <c r="A226" s="79"/>
      <c r="B226" s="79"/>
      <c r="C226" s="80"/>
      <c r="D226" s="81">
        <v>445</v>
      </c>
      <c r="E226" s="79">
        <v>445</v>
      </c>
      <c r="F226" s="80">
        <v>2200042573502</v>
      </c>
      <c r="G226" s="82" t="s">
        <v>1193</v>
      </c>
      <c r="H226" s="86">
        <v>0</v>
      </c>
      <c r="I226" s="87">
        <v>0</v>
      </c>
      <c r="J226" s="87">
        <v>0</v>
      </c>
      <c r="K226" s="87">
        <v>0</v>
      </c>
      <c r="L226" s="88">
        <v>0</v>
      </c>
      <c r="M226" s="89">
        <v>319.49</v>
      </c>
      <c r="N226" s="89">
        <v>0.06</v>
      </c>
      <c r="O226" s="89">
        <v>0.06</v>
      </c>
    </row>
    <row r="227" spans="1:15" ht="12.75" x14ac:dyDescent="0.2">
      <c r="A227" s="79" t="s">
        <v>1283</v>
      </c>
      <c r="B227" s="79" t="s">
        <v>1283</v>
      </c>
      <c r="C227" s="79" t="s">
        <v>1283</v>
      </c>
      <c r="D227" s="79" t="s">
        <v>1284</v>
      </c>
      <c r="E227" s="79" t="s">
        <v>1284</v>
      </c>
      <c r="F227" s="79" t="s">
        <v>1284</v>
      </c>
      <c r="G227" s="82" t="s">
        <v>1194</v>
      </c>
      <c r="H227" s="86">
        <v>1.091</v>
      </c>
      <c r="I227" s="87">
        <v>2.66</v>
      </c>
      <c r="J227" s="87">
        <v>3.02</v>
      </c>
      <c r="K227" s="87">
        <v>3.02</v>
      </c>
      <c r="L227" s="88">
        <v>0</v>
      </c>
      <c r="M227" s="89">
        <v>354.07</v>
      </c>
      <c r="N227" s="89">
        <v>0.06</v>
      </c>
      <c r="O227" s="89">
        <v>0.06</v>
      </c>
    </row>
    <row r="228" spans="1:15" ht="12.75" x14ac:dyDescent="0.2">
      <c r="A228" s="79" t="s">
        <v>1285</v>
      </c>
      <c r="B228" s="79" t="s">
        <v>1285</v>
      </c>
      <c r="C228" s="79" t="s">
        <v>1285</v>
      </c>
      <c r="D228" s="79" t="s">
        <v>1286</v>
      </c>
      <c r="E228" s="79" t="s">
        <v>1286</v>
      </c>
      <c r="F228" s="79" t="s">
        <v>1286</v>
      </c>
      <c r="G228" s="82" t="s">
        <v>1195</v>
      </c>
      <c r="H228" s="86">
        <v>1.915</v>
      </c>
      <c r="I228" s="87">
        <v>2.61</v>
      </c>
      <c r="J228" s="87">
        <v>2.94</v>
      </c>
      <c r="K228" s="87">
        <v>2.94</v>
      </c>
      <c r="L228" s="88">
        <v>0</v>
      </c>
      <c r="M228" s="89">
        <v>888.65</v>
      </c>
      <c r="N228" s="89">
        <v>0.06</v>
      </c>
      <c r="O228" s="89">
        <v>0.06</v>
      </c>
    </row>
    <row r="229" spans="1:15" ht="12.75" x14ac:dyDescent="0.2">
      <c r="A229" s="79" t="s">
        <v>1287</v>
      </c>
      <c r="B229" s="79" t="s">
        <v>1287</v>
      </c>
      <c r="C229" s="79" t="s">
        <v>1287</v>
      </c>
      <c r="D229" s="79" t="s">
        <v>1288</v>
      </c>
      <c r="E229" s="79" t="s">
        <v>1288</v>
      </c>
      <c r="F229" s="79" t="s">
        <v>1288</v>
      </c>
      <c r="G229" s="82" t="s">
        <v>1196</v>
      </c>
      <c r="H229" s="86">
        <v>1.0209999999999999</v>
      </c>
      <c r="I229" s="87">
        <v>2.82</v>
      </c>
      <c r="J229" s="87">
        <v>3</v>
      </c>
      <c r="K229" s="87">
        <v>3</v>
      </c>
      <c r="L229" s="88">
        <v>0</v>
      </c>
      <c r="M229" s="89">
        <v>564.92999999999995</v>
      </c>
      <c r="N229" s="89">
        <v>0.06</v>
      </c>
      <c r="O229" s="89">
        <v>0.06</v>
      </c>
    </row>
    <row r="230" spans="1:15" ht="12.75" x14ac:dyDescent="0.2">
      <c r="A230" s="79" t="s">
        <v>1289</v>
      </c>
      <c r="B230" s="79" t="s">
        <v>1289</v>
      </c>
      <c r="C230" s="79" t="s">
        <v>1289</v>
      </c>
      <c r="D230" s="79" t="s">
        <v>1290</v>
      </c>
      <c r="E230" s="79" t="s">
        <v>1290</v>
      </c>
      <c r="F230" s="79" t="s">
        <v>1290</v>
      </c>
      <c r="G230" s="82" t="s">
        <v>1197</v>
      </c>
      <c r="H230" s="86">
        <v>2.41</v>
      </c>
      <c r="I230" s="87">
        <v>18.440000000000001</v>
      </c>
      <c r="J230" s="87">
        <v>3.02</v>
      </c>
      <c r="K230" s="87">
        <v>3.02</v>
      </c>
      <c r="L230" s="88">
        <v>0</v>
      </c>
      <c r="M230" s="89">
        <v>519.58000000000004</v>
      </c>
      <c r="N230" s="89">
        <v>0.06</v>
      </c>
      <c r="O230" s="89">
        <v>0.06</v>
      </c>
    </row>
    <row r="231" spans="1:15" ht="12.75" x14ac:dyDescent="0.2">
      <c r="A231" s="79" t="s">
        <v>1291</v>
      </c>
      <c r="B231" s="79" t="s">
        <v>1291</v>
      </c>
      <c r="C231" s="79" t="s">
        <v>1291</v>
      </c>
      <c r="D231" s="79" t="s">
        <v>1292</v>
      </c>
      <c r="E231" s="79" t="s">
        <v>1292</v>
      </c>
      <c r="F231" s="79" t="s">
        <v>1292</v>
      </c>
      <c r="G231" s="82" t="s">
        <v>1198</v>
      </c>
      <c r="H231" s="86">
        <v>1.665</v>
      </c>
      <c r="I231" s="87">
        <v>4.12</v>
      </c>
      <c r="J231" s="87">
        <v>3.46</v>
      </c>
      <c r="K231" s="87">
        <v>3.46</v>
      </c>
      <c r="L231" s="88">
        <v>0</v>
      </c>
      <c r="M231" s="89">
        <v>687.39</v>
      </c>
      <c r="N231" s="89">
        <v>0.06</v>
      </c>
      <c r="O231" s="89">
        <v>0.06</v>
      </c>
    </row>
    <row r="232" spans="1:15" ht="12.75" x14ac:dyDescent="0.2">
      <c r="A232" s="79" t="s">
        <v>1293</v>
      </c>
      <c r="B232" s="79" t="s">
        <v>1293</v>
      </c>
      <c r="C232" s="79" t="s">
        <v>1293</v>
      </c>
      <c r="D232" s="79" t="s">
        <v>1294</v>
      </c>
      <c r="E232" s="79" t="s">
        <v>1294</v>
      </c>
      <c r="F232" s="79" t="s">
        <v>1294</v>
      </c>
      <c r="G232" s="82" t="s">
        <v>1199</v>
      </c>
      <c r="H232" s="86">
        <v>2.1999999999999999E-2</v>
      </c>
      <c r="I232" s="87">
        <v>5.9</v>
      </c>
      <c r="J232" s="87">
        <v>3.53</v>
      </c>
      <c r="K232" s="87">
        <v>3.53</v>
      </c>
      <c r="L232" s="88">
        <v>0</v>
      </c>
      <c r="M232" s="89">
        <v>817.99</v>
      </c>
      <c r="N232" s="89">
        <v>0.06</v>
      </c>
      <c r="O232" s="89">
        <v>0.06</v>
      </c>
    </row>
    <row r="233" spans="1:15" ht="12.75" x14ac:dyDescent="0.2">
      <c r="A233" s="79" t="s">
        <v>1295</v>
      </c>
      <c r="B233" s="79" t="s">
        <v>1295</v>
      </c>
      <c r="C233" s="79" t="s">
        <v>1295</v>
      </c>
      <c r="D233" s="79" t="s">
        <v>1296</v>
      </c>
      <c r="E233" s="79" t="s">
        <v>1296</v>
      </c>
      <c r="F233" s="79" t="s">
        <v>1296</v>
      </c>
      <c r="G233" s="82" t="s">
        <v>1200</v>
      </c>
      <c r="H233" s="86">
        <v>0</v>
      </c>
      <c r="I233" s="87">
        <v>3.45</v>
      </c>
      <c r="J233" s="87">
        <v>2.09</v>
      </c>
      <c r="K233" s="87">
        <v>2.09</v>
      </c>
      <c r="L233" s="88">
        <v>0</v>
      </c>
      <c r="M233" s="89">
        <v>475.59</v>
      </c>
      <c r="N233" s="89">
        <v>0.06</v>
      </c>
      <c r="O233" s="89">
        <v>0.06</v>
      </c>
    </row>
    <row r="234" spans="1:15" ht="12.75" x14ac:dyDescent="0.2">
      <c r="A234" s="79" t="s">
        <v>1297</v>
      </c>
      <c r="B234" s="79" t="s">
        <v>1297</v>
      </c>
      <c r="C234" s="79" t="s">
        <v>1297</v>
      </c>
      <c r="D234" s="79" t="s">
        <v>1298</v>
      </c>
      <c r="E234" s="79" t="s">
        <v>1298</v>
      </c>
      <c r="F234" s="79" t="s">
        <v>1298</v>
      </c>
      <c r="G234" s="82" t="s">
        <v>1201</v>
      </c>
      <c r="H234" s="86">
        <v>15.882</v>
      </c>
      <c r="I234" s="87">
        <v>37.97</v>
      </c>
      <c r="J234" s="87">
        <v>3.12</v>
      </c>
      <c r="K234" s="87">
        <v>3.12</v>
      </c>
      <c r="L234" s="88">
        <v>0</v>
      </c>
      <c r="M234" s="89">
        <v>2311.5100000000002</v>
      </c>
      <c r="N234" s="89">
        <v>0.06</v>
      </c>
      <c r="O234" s="89">
        <v>0.06</v>
      </c>
    </row>
    <row r="235" spans="1:15" ht="12.75" x14ac:dyDescent="0.2">
      <c r="A235" s="79" t="s">
        <v>1299</v>
      </c>
      <c r="B235" s="79" t="s">
        <v>1299</v>
      </c>
      <c r="C235" s="79" t="s">
        <v>1299</v>
      </c>
      <c r="D235" s="79" t="s">
        <v>1300</v>
      </c>
      <c r="E235" s="79" t="s">
        <v>1300</v>
      </c>
      <c r="F235" s="79" t="s">
        <v>1300</v>
      </c>
      <c r="G235" s="82" t="s">
        <v>1202</v>
      </c>
      <c r="H235" s="86">
        <v>4.2460000000000004</v>
      </c>
      <c r="I235" s="87">
        <v>13.67</v>
      </c>
      <c r="J235" s="87">
        <v>2.95</v>
      </c>
      <c r="K235" s="87">
        <v>2.95</v>
      </c>
      <c r="L235" s="88">
        <v>0</v>
      </c>
      <c r="M235" s="89">
        <v>765.31</v>
      </c>
      <c r="N235" s="89">
        <v>0.06</v>
      </c>
      <c r="O235" s="89">
        <v>0.06</v>
      </c>
    </row>
    <row r="236" spans="1:15" ht="12.75" x14ac:dyDescent="0.2">
      <c r="A236" s="79" t="s">
        <v>1301</v>
      </c>
      <c r="B236" s="79" t="s">
        <v>1301</v>
      </c>
      <c r="C236" s="79" t="s">
        <v>1301</v>
      </c>
      <c r="D236" s="79" t="s">
        <v>1302</v>
      </c>
      <c r="E236" s="79" t="s">
        <v>1302</v>
      </c>
      <c r="F236" s="79" t="s">
        <v>1302</v>
      </c>
      <c r="G236" s="82" t="s">
        <v>1203</v>
      </c>
      <c r="H236" s="86">
        <v>0.192</v>
      </c>
      <c r="I236" s="87">
        <v>10.37</v>
      </c>
      <c r="J236" s="87">
        <v>3.68</v>
      </c>
      <c r="K236" s="87">
        <v>3.68</v>
      </c>
      <c r="L236" s="88">
        <v>0</v>
      </c>
      <c r="M236" s="89">
        <v>1452.06</v>
      </c>
      <c r="N236" s="89">
        <v>0.06</v>
      </c>
      <c r="O236" s="89">
        <v>0.06</v>
      </c>
    </row>
    <row r="237" spans="1:15" ht="12.75" x14ac:dyDescent="0.2">
      <c r="A237" s="79" t="s">
        <v>1303</v>
      </c>
      <c r="B237" s="79" t="s">
        <v>1303</v>
      </c>
      <c r="C237" s="79" t="s">
        <v>1303</v>
      </c>
      <c r="D237" s="79" t="s">
        <v>1304</v>
      </c>
      <c r="E237" s="79" t="s">
        <v>1304</v>
      </c>
      <c r="F237" s="79" t="s">
        <v>1304</v>
      </c>
      <c r="G237" s="82" t="s">
        <v>1204</v>
      </c>
      <c r="H237" s="86">
        <v>0.49299999999999999</v>
      </c>
      <c r="I237" s="87">
        <v>5.56</v>
      </c>
      <c r="J237" s="87">
        <v>3.28</v>
      </c>
      <c r="K237" s="87">
        <v>3.28</v>
      </c>
      <c r="L237" s="88">
        <v>0</v>
      </c>
      <c r="M237" s="89">
        <v>589.57000000000005</v>
      </c>
      <c r="N237" s="89">
        <v>0.06</v>
      </c>
      <c r="O237" s="89">
        <v>0.06</v>
      </c>
    </row>
    <row r="238" spans="1:15" ht="12.75" x14ac:dyDescent="0.2">
      <c r="A238" s="79">
        <v>672</v>
      </c>
      <c r="B238" s="79">
        <v>672</v>
      </c>
      <c r="C238" s="80">
        <v>2200042420870</v>
      </c>
      <c r="D238" s="79">
        <v>585</v>
      </c>
      <c r="E238" s="79">
        <v>585</v>
      </c>
      <c r="F238" s="80">
        <v>2200042420889</v>
      </c>
      <c r="G238" s="82" t="s">
        <v>1205</v>
      </c>
      <c r="H238" s="86">
        <v>0</v>
      </c>
      <c r="I238" s="87">
        <v>11.34</v>
      </c>
      <c r="J238" s="87">
        <v>2.78</v>
      </c>
      <c r="K238" s="87">
        <v>2.78</v>
      </c>
      <c r="L238" s="88">
        <v>0</v>
      </c>
      <c r="M238" s="89">
        <v>812.55</v>
      </c>
      <c r="N238" s="89">
        <v>0.06</v>
      </c>
      <c r="O238" s="89">
        <v>0.06</v>
      </c>
    </row>
    <row r="239" spans="1:15" ht="12.75" x14ac:dyDescent="0.2">
      <c r="A239" s="79" t="s">
        <v>1305</v>
      </c>
      <c r="B239" s="79" t="s">
        <v>1305</v>
      </c>
      <c r="C239" s="79" t="s">
        <v>1305</v>
      </c>
      <c r="D239" s="79" t="s">
        <v>1306</v>
      </c>
      <c r="E239" s="79" t="s">
        <v>1306</v>
      </c>
      <c r="F239" s="79" t="s">
        <v>1306</v>
      </c>
      <c r="G239" s="82" t="s">
        <v>1206</v>
      </c>
      <c r="H239" s="86">
        <v>1.0840000000000001</v>
      </c>
      <c r="I239" s="87">
        <v>0.66</v>
      </c>
      <c r="J239" s="87">
        <v>3.58</v>
      </c>
      <c r="K239" s="87">
        <v>3.58</v>
      </c>
      <c r="L239" s="88">
        <v>0</v>
      </c>
      <c r="M239" s="89">
        <v>658.57</v>
      </c>
      <c r="N239" s="89">
        <v>0.06</v>
      </c>
      <c r="O239" s="89">
        <v>0.06</v>
      </c>
    </row>
    <row r="240" spans="1:15" ht="12.75" x14ac:dyDescent="0.2">
      <c r="A240" s="79" t="s">
        <v>1307</v>
      </c>
      <c r="B240" s="79" t="s">
        <v>1307</v>
      </c>
      <c r="C240" s="79" t="s">
        <v>1307</v>
      </c>
      <c r="D240" s="79" t="s">
        <v>1308</v>
      </c>
      <c r="E240" s="79" t="s">
        <v>1308</v>
      </c>
      <c r="F240" s="79" t="s">
        <v>1308</v>
      </c>
      <c r="G240" s="82" t="s">
        <v>1207</v>
      </c>
      <c r="H240" s="86">
        <v>0.38</v>
      </c>
      <c r="I240" s="87">
        <v>73.81</v>
      </c>
      <c r="J240" s="87">
        <v>6.21</v>
      </c>
      <c r="K240" s="87">
        <v>6.21</v>
      </c>
      <c r="L240" s="88">
        <v>0</v>
      </c>
      <c r="M240" s="89">
        <v>332.13</v>
      </c>
      <c r="N240" s="89">
        <v>0.06</v>
      </c>
      <c r="O240" s="89">
        <v>0.06</v>
      </c>
    </row>
    <row r="241" spans="1:15" ht="12.75" x14ac:dyDescent="0.2">
      <c r="A241" s="79" t="s">
        <v>1309</v>
      </c>
      <c r="B241" s="79" t="s">
        <v>1309</v>
      </c>
      <c r="C241" s="79" t="s">
        <v>1309</v>
      </c>
      <c r="D241" s="79" t="s">
        <v>1310</v>
      </c>
      <c r="E241" s="79" t="s">
        <v>1310</v>
      </c>
      <c r="F241" s="79" t="s">
        <v>1310</v>
      </c>
      <c r="G241" s="82" t="s">
        <v>1208</v>
      </c>
      <c r="H241" s="86">
        <v>1.744</v>
      </c>
      <c r="I241" s="87">
        <v>3.21</v>
      </c>
      <c r="J241" s="87">
        <v>4.55</v>
      </c>
      <c r="K241" s="87">
        <v>4.55</v>
      </c>
      <c r="L241" s="88">
        <v>0</v>
      </c>
      <c r="M241" s="89">
        <v>1539</v>
      </c>
      <c r="N241" s="89">
        <v>0.06</v>
      </c>
      <c r="O241" s="89">
        <v>0.06</v>
      </c>
    </row>
    <row r="242" spans="1:15" ht="12.75" x14ac:dyDescent="0.2">
      <c r="A242" s="79" t="s">
        <v>1311</v>
      </c>
      <c r="B242" s="79" t="s">
        <v>1311</v>
      </c>
      <c r="C242" s="79" t="s">
        <v>1311</v>
      </c>
      <c r="D242" s="79" t="s">
        <v>1312</v>
      </c>
      <c r="E242" s="79" t="s">
        <v>1312</v>
      </c>
      <c r="F242" s="79" t="s">
        <v>1312</v>
      </c>
      <c r="G242" s="82" t="s">
        <v>1209</v>
      </c>
      <c r="H242" s="86">
        <v>0</v>
      </c>
      <c r="I242" s="87">
        <v>1.2</v>
      </c>
      <c r="J242" s="87">
        <v>2.84</v>
      </c>
      <c r="K242" s="87">
        <v>2.84</v>
      </c>
      <c r="L242" s="88">
        <v>0</v>
      </c>
      <c r="M242" s="89">
        <v>336.74</v>
      </c>
      <c r="N242" s="89">
        <v>0.06</v>
      </c>
      <c r="O242" s="89">
        <v>0.06</v>
      </c>
    </row>
    <row r="243" spans="1:15" ht="12.75" x14ac:dyDescent="0.2">
      <c r="A243" s="79" t="s">
        <v>1313</v>
      </c>
      <c r="B243" s="79" t="s">
        <v>1313</v>
      </c>
      <c r="C243" s="79" t="s">
        <v>1313</v>
      </c>
      <c r="D243" s="79" t="s">
        <v>1314</v>
      </c>
      <c r="E243" s="79" t="s">
        <v>1314</v>
      </c>
      <c r="F243" s="79" t="s">
        <v>1314</v>
      </c>
      <c r="G243" s="82" t="s">
        <v>1210</v>
      </c>
      <c r="H243" s="86">
        <v>7.41</v>
      </c>
      <c r="I243" s="87">
        <v>6.02</v>
      </c>
      <c r="J243" s="87">
        <v>3.58</v>
      </c>
      <c r="K243" s="87">
        <v>3.58</v>
      </c>
      <c r="L243" s="88">
        <v>0</v>
      </c>
      <c r="M243" s="89">
        <v>601.53</v>
      </c>
      <c r="N243" s="89">
        <v>0.06</v>
      </c>
      <c r="O243" s="89">
        <v>0.06</v>
      </c>
    </row>
    <row r="244" spans="1:15" ht="12.75" x14ac:dyDescent="0.2">
      <c r="A244" s="79">
        <v>334</v>
      </c>
      <c r="B244" s="79">
        <v>334</v>
      </c>
      <c r="C244" s="80">
        <v>2200042574222</v>
      </c>
      <c r="D244" s="81">
        <v>446</v>
      </c>
      <c r="E244" s="79">
        <v>446</v>
      </c>
      <c r="F244" s="80">
        <v>2200042574231</v>
      </c>
      <c r="G244" s="82" t="s">
        <v>1211</v>
      </c>
      <c r="H244" s="86">
        <v>3.2709999999999999</v>
      </c>
      <c r="I244" s="87">
        <v>8.0500000000000007</v>
      </c>
      <c r="J244" s="87">
        <v>3.09</v>
      </c>
      <c r="K244" s="87">
        <v>3.09</v>
      </c>
      <c r="L244" s="88">
        <v>0</v>
      </c>
      <c r="M244" s="89">
        <v>715.59</v>
      </c>
      <c r="N244" s="89">
        <v>0.06</v>
      </c>
      <c r="O244" s="89">
        <v>0.06</v>
      </c>
    </row>
    <row r="245" spans="1:15" ht="12.75" x14ac:dyDescent="0.2">
      <c r="A245" s="79" t="s">
        <v>1315</v>
      </c>
      <c r="B245" s="79" t="s">
        <v>1315</v>
      </c>
      <c r="C245" s="79" t="s">
        <v>1315</v>
      </c>
      <c r="D245" s="79" t="s">
        <v>1316</v>
      </c>
      <c r="E245" s="79" t="s">
        <v>1316</v>
      </c>
      <c r="F245" s="79" t="s">
        <v>1316</v>
      </c>
      <c r="G245" s="82" t="s">
        <v>1212</v>
      </c>
      <c r="H245" s="86">
        <v>0</v>
      </c>
      <c r="I245" s="87">
        <v>4.03</v>
      </c>
      <c r="J245" s="87">
        <v>3.53</v>
      </c>
      <c r="K245" s="87">
        <v>3.53</v>
      </c>
      <c r="L245" s="88">
        <v>0</v>
      </c>
      <c r="M245" s="89">
        <v>426.89</v>
      </c>
      <c r="N245" s="89">
        <v>0.06</v>
      </c>
      <c r="O245" s="89">
        <v>0.06</v>
      </c>
    </row>
    <row r="246" spans="1:15" ht="12.75" x14ac:dyDescent="0.2">
      <c r="A246" s="79" t="s">
        <v>1317</v>
      </c>
      <c r="B246" s="79" t="s">
        <v>1317</v>
      </c>
      <c r="C246" s="79" t="s">
        <v>1317</v>
      </c>
      <c r="D246" s="79" t="s">
        <v>1318</v>
      </c>
      <c r="E246" s="79" t="s">
        <v>1318</v>
      </c>
      <c r="F246" s="79" t="s">
        <v>1318</v>
      </c>
      <c r="G246" s="82" t="s">
        <v>1213</v>
      </c>
      <c r="H246" s="86">
        <v>1.085</v>
      </c>
      <c r="I246" s="87">
        <v>9.86</v>
      </c>
      <c r="J246" s="87">
        <v>4.5999999999999996</v>
      </c>
      <c r="K246" s="87">
        <v>4.5999999999999996</v>
      </c>
      <c r="L246" s="88">
        <v>0</v>
      </c>
      <c r="M246" s="89">
        <v>985.69</v>
      </c>
      <c r="N246" s="89">
        <v>0.06</v>
      </c>
      <c r="O246" s="89">
        <v>0.06</v>
      </c>
    </row>
    <row r="247" spans="1:15" ht="12.75" x14ac:dyDescent="0.2">
      <c r="A247" s="79" t="s">
        <v>1319</v>
      </c>
      <c r="B247" s="79" t="s">
        <v>1319</v>
      </c>
      <c r="C247" s="79" t="s">
        <v>1319</v>
      </c>
      <c r="D247" s="79" t="s">
        <v>1320</v>
      </c>
      <c r="E247" s="79" t="s">
        <v>1320</v>
      </c>
      <c r="F247" s="79" t="s">
        <v>1320</v>
      </c>
      <c r="G247" s="82" t="s">
        <v>1214</v>
      </c>
      <c r="H247" s="86">
        <v>0</v>
      </c>
      <c r="I247" s="87">
        <v>1.72</v>
      </c>
      <c r="J247" s="87">
        <v>2.91</v>
      </c>
      <c r="K247" s="87">
        <v>2.91</v>
      </c>
      <c r="L247" s="88">
        <v>0</v>
      </c>
      <c r="M247" s="89">
        <v>657.66</v>
      </c>
      <c r="N247" s="89">
        <v>0.06</v>
      </c>
      <c r="O247" s="89">
        <v>0.06</v>
      </c>
    </row>
    <row r="248" spans="1:15" ht="12.75" x14ac:dyDescent="0.2">
      <c r="A248" s="79" t="s">
        <v>1321</v>
      </c>
      <c r="B248" s="79" t="s">
        <v>1321</v>
      </c>
      <c r="C248" s="79" t="s">
        <v>1321</v>
      </c>
      <c r="D248" s="79" t="s">
        <v>1322</v>
      </c>
      <c r="E248" s="79" t="s">
        <v>1322</v>
      </c>
      <c r="F248" s="79" t="s">
        <v>1322</v>
      </c>
      <c r="G248" s="82" t="s">
        <v>1215</v>
      </c>
      <c r="H248" s="86">
        <v>0.623</v>
      </c>
      <c r="I248" s="87">
        <v>3.95</v>
      </c>
      <c r="J248" s="87">
        <v>4.2699999999999996</v>
      </c>
      <c r="K248" s="87">
        <v>4.2699999999999996</v>
      </c>
      <c r="L248" s="88">
        <v>0</v>
      </c>
      <c r="M248" s="89">
        <v>355.57</v>
      </c>
      <c r="N248" s="89">
        <v>0.06</v>
      </c>
      <c r="O248" s="89">
        <v>0.06</v>
      </c>
    </row>
    <row r="249" spans="1:15" ht="12.75" x14ac:dyDescent="0.2">
      <c r="A249" s="79" t="s">
        <v>1323</v>
      </c>
      <c r="B249" s="79" t="s">
        <v>1323</v>
      </c>
      <c r="C249" s="79" t="s">
        <v>1323</v>
      </c>
      <c r="D249" s="79" t="s">
        <v>1324</v>
      </c>
      <c r="E249" s="79" t="s">
        <v>1324</v>
      </c>
      <c r="F249" s="79" t="s">
        <v>1324</v>
      </c>
      <c r="G249" s="82" t="s">
        <v>1216</v>
      </c>
      <c r="H249" s="86">
        <v>2.5459999999999998</v>
      </c>
      <c r="I249" s="87">
        <v>6.23</v>
      </c>
      <c r="J249" s="87">
        <v>3.66</v>
      </c>
      <c r="K249" s="87">
        <v>3.66</v>
      </c>
      <c r="L249" s="88">
        <v>0</v>
      </c>
      <c r="M249" s="89">
        <v>518.94000000000005</v>
      </c>
      <c r="N249" s="89">
        <v>0.06</v>
      </c>
      <c r="O249" s="89">
        <v>0.06</v>
      </c>
    </row>
    <row r="250" spans="1:15" ht="12.75" x14ac:dyDescent="0.2">
      <c r="A250" s="79" t="s">
        <v>1325</v>
      </c>
      <c r="B250" s="79" t="s">
        <v>1325</v>
      </c>
      <c r="C250" s="79" t="s">
        <v>1325</v>
      </c>
      <c r="D250" s="79" t="s">
        <v>1326</v>
      </c>
      <c r="E250" s="79" t="s">
        <v>1326</v>
      </c>
      <c r="F250" s="79" t="s">
        <v>1326</v>
      </c>
      <c r="G250" s="82" t="s">
        <v>1217</v>
      </c>
      <c r="H250" s="86">
        <v>7.2149999999999999</v>
      </c>
      <c r="I250" s="87">
        <v>0.87</v>
      </c>
      <c r="J250" s="87">
        <v>3.2</v>
      </c>
      <c r="K250" s="87">
        <v>3.2</v>
      </c>
      <c r="L250" s="88">
        <v>0</v>
      </c>
      <c r="M250" s="89">
        <v>332.73</v>
      </c>
      <c r="N250" s="89">
        <v>0.06</v>
      </c>
      <c r="O250" s="89">
        <v>0.06</v>
      </c>
    </row>
    <row r="251" spans="1:15" ht="12.75" x14ac:dyDescent="0.2">
      <c r="A251" s="79" t="s">
        <v>1327</v>
      </c>
      <c r="B251" s="79" t="s">
        <v>1327</v>
      </c>
      <c r="C251" s="79" t="s">
        <v>1327</v>
      </c>
      <c r="D251" s="79" t="s">
        <v>1328</v>
      </c>
      <c r="E251" s="79" t="s">
        <v>1328</v>
      </c>
      <c r="F251" s="79" t="s">
        <v>1328</v>
      </c>
      <c r="G251" s="82" t="s">
        <v>1218</v>
      </c>
      <c r="H251" s="86">
        <v>0</v>
      </c>
      <c r="I251" s="87">
        <v>0.69</v>
      </c>
      <c r="J251" s="87">
        <v>3.59</v>
      </c>
      <c r="K251" s="87">
        <v>3.59</v>
      </c>
      <c r="L251" s="88">
        <v>0</v>
      </c>
      <c r="M251" s="89">
        <v>519.47</v>
      </c>
      <c r="N251" s="89">
        <v>0.06</v>
      </c>
      <c r="O251" s="89">
        <v>0.06</v>
      </c>
    </row>
    <row r="252" spans="1:15" ht="12.75" x14ac:dyDescent="0.2">
      <c r="A252" s="79" t="s">
        <v>1329</v>
      </c>
      <c r="B252" s="79" t="s">
        <v>1329</v>
      </c>
      <c r="C252" s="79" t="s">
        <v>1329</v>
      </c>
      <c r="D252" s="79" t="s">
        <v>1330</v>
      </c>
      <c r="E252" s="79" t="s">
        <v>1330</v>
      </c>
      <c r="F252" s="79" t="s">
        <v>1330</v>
      </c>
      <c r="G252" s="82" t="s">
        <v>1219</v>
      </c>
      <c r="H252" s="86">
        <v>3.2389999999999999</v>
      </c>
      <c r="I252" s="87">
        <v>4.03</v>
      </c>
      <c r="J252" s="87">
        <v>2.98</v>
      </c>
      <c r="K252" s="87">
        <v>2.98</v>
      </c>
      <c r="L252" s="88">
        <v>0</v>
      </c>
      <c r="M252" s="89">
        <v>1692.17</v>
      </c>
      <c r="N252" s="89">
        <v>0.06</v>
      </c>
      <c r="O252" s="89">
        <v>0.06</v>
      </c>
    </row>
    <row r="253" spans="1:15" ht="12.75" x14ac:dyDescent="0.2">
      <c r="A253" s="79" t="s">
        <v>1331</v>
      </c>
      <c r="B253" s="79" t="s">
        <v>1331</v>
      </c>
      <c r="C253" s="79" t="s">
        <v>1331</v>
      </c>
      <c r="D253" s="79" t="s">
        <v>1332</v>
      </c>
      <c r="E253" s="79" t="s">
        <v>1332</v>
      </c>
      <c r="F253" s="79" t="s">
        <v>1332</v>
      </c>
      <c r="G253" s="82" t="s">
        <v>1220</v>
      </c>
      <c r="H253" s="86">
        <v>2.4180000000000001</v>
      </c>
      <c r="I253" s="87">
        <v>1.5</v>
      </c>
      <c r="J253" s="87">
        <v>2.99</v>
      </c>
      <c r="K253" s="87">
        <v>2.99</v>
      </c>
      <c r="L253" s="88">
        <v>0</v>
      </c>
      <c r="M253" s="89">
        <v>374.09</v>
      </c>
      <c r="N253" s="89">
        <v>0.06</v>
      </c>
      <c r="O253" s="89">
        <v>0.06</v>
      </c>
    </row>
    <row r="254" spans="1:15" ht="12.75" x14ac:dyDescent="0.2">
      <c r="A254" s="79" t="s">
        <v>1333</v>
      </c>
      <c r="B254" s="79" t="s">
        <v>1333</v>
      </c>
      <c r="C254" s="79" t="s">
        <v>1333</v>
      </c>
      <c r="D254" s="79" t="s">
        <v>1334</v>
      </c>
      <c r="E254" s="79" t="s">
        <v>1334</v>
      </c>
      <c r="F254" s="79" t="s">
        <v>1334</v>
      </c>
      <c r="G254" s="82" t="s">
        <v>1221</v>
      </c>
      <c r="H254" s="86">
        <v>4.3540000000000001</v>
      </c>
      <c r="I254" s="87">
        <v>3.82</v>
      </c>
      <c r="J254" s="87">
        <v>3.78</v>
      </c>
      <c r="K254" s="87">
        <v>3.78</v>
      </c>
      <c r="L254" s="88">
        <v>0</v>
      </c>
      <c r="M254" s="89">
        <v>359.27</v>
      </c>
      <c r="N254" s="89">
        <v>0.06</v>
      </c>
      <c r="O254" s="89">
        <v>0.06</v>
      </c>
    </row>
    <row r="255" spans="1:15" ht="12.75" x14ac:dyDescent="0.2">
      <c r="A255" s="79" t="s">
        <v>1335</v>
      </c>
      <c r="B255" s="79" t="s">
        <v>1335</v>
      </c>
      <c r="C255" s="79" t="s">
        <v>1335</v>
      </c>
      <c r="D255" s="79" t="s">
        <v>1336</v>
      </c>
      <c r="E255" s="79" t="s">
        <v>1336</v>
      </c>
      <c r="F255" s="79" t="s">
        <v>1336</v>
      </c>
      <c r="G255" s="82" t="s">
        <v>1222</v>
      </c>
      <c r="H255" s="86">
        <v>3.2730000000000001</v>
      </c>
      <c r="I255" s="87">
        <v>3.98</v>
      </c>
      <c r="J255" s="87">
        <v>3.59</v>
      </c>
      <c r="K255" s="87">
        <v>3.59</v>
      </c>
      <c r="L255" s="88">
        <v>0</v>
      </c>
      <c r="M255" s="89">
        <v>353.68</v>
      </c>
      <c r="N255" s="89">
        <v>0.06</v>
      </c>
      <c r="O255" s="89">
        <v>0.06</v>
      </c>
    </row>
    <row r="256" spans="1:15" ht="12.75" x14ac:dyDescent="0.2">
      <c r="A256" s="79" t="s">
        <v>1337</v>
      </c>
      <c r="B256" s="79" t="s">
        <v>1337</v>
      </c>
      <c r="C256" s="79" t="s">
        <v>1337</v>
      </c>
      <c r="D256" s="79" t="s">
        <v>1338</v>
      </c>
      <c r="E256" s="79" t="s">
        <v>1338</v>
      </c>
      <c r="F256" s="79" t="s">
        <v>1338</v>
      </c>
      <c r="G256" s="82" t="s">
        <v>1223</v>
      </c>
      <c r="H256" s="86">
        <v>0.63300000000000001</v>
      </c>
      <c r="I256" s="87">
        <v>21.06</v>
      </c>
      <c r="J256" s="87">
        <v>3.67</v>
      </c>
      <c r="K256" s="87">
        <v>3.67</v>
      </c>
      <c r="L256" s="88">
        <v>0</v>
      </c>
      <c r="M256" s="89">
        <v>1373.7</v>
      </c>
      <c r="N256" s="89">
        <v>0.06</v>
      </c>
      <c r="O256" s="89">
        <v>0.06</v>
      </c>
    </row>
    <row r="257" spans="1:15" ht="12.75" x14ac:dyDescent="0.2">
      <c r="A257" s="79" t="s">
        <v>1339</v>
      </c>
      <c r="B257" s="79" t="s">
        <v>1339</v>
      </c>
      <c r="C257" s="79" t="s">
        <v>1339</v>
      </c>
      <c r="D257" s="79" t="s">
        <v>1340</v>
      </c>
      <c r="E257" s="79" t="s">
        <v>1340</v>
      </c>
      <c r="F257" s="79" t="s">
        <v>1340</v>
      </c>
      <c r="G257" s="82" t="s">
        <v>1224</v>
      </c>
      <c r="H257" s="86">
        <v>0.92700000000000005</v>
      </c>
      <c r="I257" s="87">
        <v>3.77</v>
      </c>
      <c r="J257" s="87">
        <v>2.11</v>
      </c>
      <c r="K257" s="87">
        <v>2.11</v>
      </c>
      <c r="L257" s="88">
        <v>-1.2450000000000001</v>
      </c>
      <c r="M257" s="89">
        <v>786.96</v>
      </c>
      <c r="N257" s="89">
        <v>0.06</v>
      </c>
      <c r="O257" s="89">
        <v>0.06</v>
      </c>
    </row>
    <row r="258" spans="1:15" ht="12.75" x14ac:dyDescent="0.2">
      <c r="A258" s="79" t="s">
        <v>1341</v>
      </c>
      <c r="B258" s="79" t="s">
        <v>1341</v>
      </c>
      <c r="C258" s="79" t="s">
        <v>1341</v>
      </c>
      <c r="D258" s="79" t="s">
        <v>1342</v>
      </c>
      <c r="E258" s="79" t="s">
        <v>1342</v>
      </c>
      <c r="F258" s="79" t="s">
        <v>1342</v>
      </c>
      <c r="G258" s="82" t="s">
        <v>1225</v>
      </c>
      <c r="H258" s="86">
        <v>0.66200000000000003</v>
      </c>
      <c r="I258" s="87">
        <v>4.7</v>
      </c>
      <c r="J258" s="87">
        <v>3.08</v>
      </c>
      <c r="K258" s="87">
        <v>3.08</v>
      </c>
      <c r="L258" s="88">
        <v>0</v>
      </c>
      <c r="M258" s="89">
        <v>1033.0899999999999</v>
      </c>
      <c r="N258" s="89">
        <v>0.06</v>
      </c>
      <c r="O258" s="89">
        <v>0.06</v>
      </c>
    </row>
    <row r="259" spans="1:15" ht="12.75" x14ac:dyDescent="0.2">
      <c r="A259" s="79" t="s">
        <v>1343</v>
      </c>
      <c r="B259" s="79" t="s">
        <v>1343</v>
      </c>
      <c r="C259" s="79" t="s">
        <v>1343</v>
      </c>
      <c r="D259" s="79" t="s">
        <v>1344</v>
      </c>
      <c r="E259" s="79" t="s">
        <v>1344</v>
      </c>
      <c r="F259" s="79" t="s">
        <v>1344</v>
      </c>
      <c r="G259" s="82" t="s">
        <v>1226</v>
      </c>
      <c r="H259" s="86">
        <v>0</v>
      </c>
      <c r="I259" s="87">
        <v>5.87</v>
      </c>
      <c r="J259" s="87">
        <v>2.94</v>
      </c>
      <c r="K259" s="87">
        <v>2.94</v>
      </c>
      <c r="L259" s="88">
        <v>-1.079</v>
      </c>
      <c r="M259" s="89">
        <v>528.41</v>
      </c>
      <c r="N259" s="89">
        <v>0.06</v>
      </c>
      <c r="O259" s="89">
        <v>0.06</v>
      </c>
    </row>
    <row r="260" spans="1:15" ht="12.75" x14ac:dyDescent="0.2">
      <c r="A260" s="79" t="s">
        <v>1345</v>
      </c>
      <c r="B260" s="79" t="s">
        <v>1345</v>
      </c>
      <c r="C260" s="79" t="s">
        <v>1345</v>
      </c>
      <c r="D260" s="79" t="s">
        <v>1346</v>
      </c>
      <c r="E260" s="79" t="s">
        <v>1346</v>
      </c>
      <c r="F260" s="79" t="s">
        <v>1346</v>
      </c>
      <c r="G260" s="82" t="s">
        <v>1227</v>
      </c>
      <c r="H260" s="86">
        <v>3.3780000000000001</v>
      </c>
      <c r="I260" s="87">
        <v>8.4600000000000009</v>
      </c>
      <c r="J260" s="87">
        <v>1.8</v>
      </c>
      <c r="K260" s="87">
        <v>1.8</v>
      </c>
      <c r="L260" s="88">
        <v>-3.6059999999999999</v>
      </c>
      <c r="M260" s="89">
        <v>637.79999999999995</v>
      </c>
      <c r="N260" s="89">
        <v>0.06</v>
      </c>
      <c r="O260" s="89">
        <v>0.06</v>
      </c>
    </row>
    <row r="261" spans="1:15" ht="12.75" x14ac:dyDescent="0.2">
      <c r="A261" s="79" t="s">
        <v>1347</v>
      </c>
      <c r="B261" s="79" t="s">
        <v>1347</v>
      </c>
      <c r="C261" s="79" t="s">
        <v>1347</v>
      </c>
      <c r="D261" s="79" t="s">
        <v>1348</v>
      </c>
      <c r="E261" s="79" t="s">
        <v>1348</v>
      </c>
      <c r="F261" s="79" t="s">
        <v>1348</v>
      </c>
      <c r="G261" s="82" t="s">
        <v>1228</v>
      </c>
      <c r="H261" s="86">
        <v>4.2240000000000002</v>
      </c>
      <c r="I261" s="87">
        <v>23.06</v>
      </c>
      <c r="J261" s="87">
        <v>2.95</v>
      </c>
      <c r="K261" s="87">
        <v>2.95</v>
      </c>
      <c r="L261" s="88">
        <v>0</v>
      </c>
      <c r="M261" s="89">
        <v>300.77</v>
      </c>
      <c r="N261" s="89">
        <v>0.06</v>
      </c>
      <c r="O261" s="89">
        <v>0.06</v>
      </c>
    </row>
    <row r="262" spans="1:15" ht="12.75" x14ac:dyDescent="0.2">
      <c r="A262" s="79" t="s">
        <v>1349</v>
      </c>
      <c r="B262" s="79" t="s">
        <v>1349</v>
      </c>
      <c r="C262" s="79" t="s">
        <v>1349</v>
      </c>
      <c r="D262" s="79" t="s">
        <v>1350</v>
      </c>
      <c r="E262" s="79" t="s">
        <v>1350</v>
      </c>
      <c r="F262" s="79" t="s">
        <v>1350</v>
      </c>
      <c r="G262" s="82" t="s">
        <v>1229</v>
      </c>
      <c r="H262" s="86">
        <v>0.91100000000000003</v>
      </c>
      <c r="I262" s="87">
        <v>3.39</v>
      </c>
      <c r="J262" s="87">
        <v>2.91</v>
      </c>
      <c r="K262" s="87">
        <v>2.91</v>
      </c>
      <c r="L262" s="88">
        <v>0</v>
      </c>
      <c r="M262" s="89">
        <v>677.42</v>
      </c>
      <c r="N262" s="89">
        <v>0.06</v>
      </c>
      <c r="O262" s="89">
        <v>0.06</v>
      </c>
    </row>
    <row r="263" spans="1:15" ht="12.75" x14ac:dyDescent="0.2">
      <c r="A263" s="79" t="s">
        <v>1351</v>
      </c>
      <c r="B263" s="79" t="s">
        <v>1351</v>
      </c>
      <c r="C263" s="79" t="s">
        <v>1351</v>
      </c>
      <c r="D263" s="79" t="s">
        <v>1352</v>
      </c>
      <c r="E263" s="79" t="s">
        <v>1352</v>
      </c>
      <c r="F263" s="79" t="s">
        <v>1352</v>
      </c>
      <c r="G263" s="82" t="s">
        <v>1230</v>
      </c>
      <c r="H263" s="86">
        <v>0.70699999999999996</v>
      </c>
      <c r="I263" s="87">
        <v>31.5</v>
      </c>
      <c r="J263" s="87">
        <v>3.58</v>
      </c>
      <c r="K263" s="87">
        <v>3.58</v>
      </c>
      <c r="L263" s="88">
        <v>0</v>
      </c>
      <c r="M263" s="89">
        <v>2897.54</v>
      </c>
      <c r="N263" s="89">
        <v>0.06</v>
      </c>
      <c r="O263" s="89">
        <v>0.06</v>
      </c>
    </row>
    <row r="264" spans="1:15" ht="12.75" x14ac:dyDescent="0.2">
      <c r="A264" s="79" t="s">
        <v>1353</v>
      </c>
      <c r="B264" s="79" t="s">
        <v>1353</v>
      </c>
      <c r="C264" s="79" t="s">
        <v>1353</v>
      </c>
      <c r="D264" s="79" t="s">
        <v>1354</v>
      </c>
      <c r="E264" s="79" t="s">
        <v>1354</v>
      </c>
      <c r="F264" s="79" t="s">
        <v>1354</v>
      </c>
      <c r="G264" s="82" t="s">
        <v>1231</v>
      </c>
      <c r="H264" s="86">
        <v>0</v>
      </c>
      <c r="I264" s="87">
        <v>62.83</v>
      </c>
      <c r="J264" s="87">
        <v>2.89</v>
      </c>
      <c r="K264" s="87">
        <v>2.89</v>
      </c>
      <c r="L264" s="88">
        <v>0</v>
      </c>
      <c r="M264" s="89">
        <v>904.72</v>
      </c>
      <c r="N264" s="89">
        <v>0.06</v>
      </c>
      <c r="O264" s="89">
        <v>0.06</v>
      </c>
    </row>
    <row r="265" spans="1:15" ht="12.75" x14ac:dyDescent="0.2">
      <c r="A265" s="79" t="s">
        <v>1355</v>
      </c>
      <c r="B265" s="79" t="s">
        <v>1355</v>
      </c>
      <c r="C265" s="79" t="s">
        <v>1355</v>
      </c>
      <c r="D265" s="79" t="s">
        <v>1356</v>
      </c>
      <c r="E265" s="79" t="s">
        <v>1356</v>
      </c>
      <c r="F265" s="79" t="s">
        <v>1356</v>
      </c>
      <c r="G265" s="82" t="s">
        <v>1232</v>
      </c>
      <c r="H265" s="86">
        <v>1.0760000000000001</v>
      </c>
      <c r="I265" s="87">
        <v>6.7</v>
      </c>
      <c r="J265" s="87">
        <v>3.75</v>
      </c>
      <c r="K265" s="87">
        <v>3.75</v>
      </c>
      <c r="L265" s="88">
        <v>0</v>
      </c>
      <c r="M265" s="89">
        <v>334.98</v>
      </c>
      <c r="N265" s="89">
        <v>0.06</v>
      </c>
      <c r="O265" s="89">
        <v>0.06</v>
      </c>
    </row>
    <row r="266" spans="1:15" ht="12.75" x14ac:dyDescent="0.2">
      <c r="A266" s="79" t="s">
        <v>1357</v>
      </c>
      <c r="B266" s="79" t="s">
        <v>1357</v>
      </c>
      <c r="C266" s="79" t="s">
        <v>1357</v>
      </c>
      <c r="D266" s="79" t="s">
        <v>1358</v>
      </c>
      <c r="E266" s="79" t="s">
        <v>1358</v>
      </c>
      <c r="F266" s="79" t="s">
        <v>1358</v>
      </c>
      <c r="G266" s="82" t="s">
        <v>1233</v>
      </c>
      <c r="H266" s="86">
        <v>0</v>
      </c>
      <c r="I266" s="87">
        <v>3.21</v>
      </c>
      <c r="J266" s="87">
        <v>2.91</v>
      </c>
      <c r="K266" s="87">
        <v>2.91</v>
      </c>
      <c r="L266" s="88">
        <v>0</v>
      </c>
      <c r="M266" s="89">
        <v>384.88</v>
      </c>
      <c r="N266" s="89">
        <v>0.06</v>
      </c>
      <c r="O266" s="89">
        <v>0.06</v>
      </c>
    </row>
    <row r="267" spans="1:15" ht="12.75" x14ac:dyDescent="0.2">
      <c r="A267" s="79" t="s">
        <v>1359</v>
      </c>
      <c r="B267" s="79" t="s">
        <v>1359</v>
      </c>
      <c r="C267" s="79" t="s">
        <v>1359</v>
      </c>
      <c r="D267" s="79" t="s">
        <v>1360</v>
      </c>
      <c r="E267" s="79" t="s">
        <v>1360</v>
      </c>
      <c r="F267" s="79" t="s">
        <v>1360</v>
      </c>
      <c r="G267" s="82" t="s">
        <v>1234</v>
      </c>
      <c r="H267" s="86">
        <v>0</v>
      </c>
      <c r="I267" s="87">
        <v>0.68</v>
      </c>
      <c r="J267" s="87">
        <v>3</v>
      </c>
      <c r="K267" s="87">
        <v>3</v>
      </c>
      <c r="L267" s="88">
        <v>0</v>
      </c>
      <c r="M267" s="89">
        <v>340.99</v>
      </c>
      <c r="N267" s="89">
        <v>0.06</v>
      </c>
      <c r="O267" s="89">
        <v>0.06</v>
      </c>
    </row>
    <row r="268" spans="1:15" ht="12.75" x14ac:dyDescent="0.2">
      <c r="A268" s="79" t="s">
        <v>1361</v>
      </c>
      <c r="B268" s="79" t="s">
        <v>1361</v>
      </c>
      <c r="C268" s="79" t="s">
        <v>1361</v>
      </c>
      <c r="D268" s="79" t="s">
        <v>1362</v>
      </c>
      <c r="E268" s="79" t="s">
        <v>1362</v>
      </c>
      <c r="F268" s="79" t="s">
        <v>1362</v>
      </c>
      <c r="G268" s="82" t="s">
        <v>1235</v>
      </c>
      <c r="H268" s="86">
        <v>1.5840000000000001</v>
      </c>
      <c r="I268" s="87">
        <v>17.7</v>
      </c>
      <c r="J268" s="87">
        <v>2.91</v>
      </c>
      <c r="K268" s="87">
        <v>2.91</v>
      </c>
      <c r="L268" s="88">
        <v>0</v>
      </c>
      <c r="M268" s="89">
        <v>2950.6</v>
      </c>
      <c r="N268" s="89">
        <v>0.06</v>
      </c>
      <c r="O268" s="89">
        <v>0.06</v>
      </c>
    </row>
    <row r="269" spans="1:15" ht="12.75" x14ac:dyDescent="0.2">
      <c r="A269" s="79" t="s">
        <v>1363</v>
      </c>
      <c r="B269" s="79" t="s">
        <v>1363</v>
      </c>
      <c r="C269" s="79" t="s">
        <v>1363</v>
      </c>
      <c r="D269" s="79" t="s">
        <v>1364</v>
      </c>
      <c r="E269" s="79" t="s">
        <v>1364</v>
      </c>
      <c r="F269" s="79" t="s">
        <v>1364</v>
      </c>
      <c r="G269" s="82" t="s">
        <v>1236</v>
      </c>
      <c r="H269" s="86">
        <v>0.92200000000000004</v>
      </c>
      <c r="I269" s="87">
        <v>26.27</v>
      </c>
      <c r="J269" s="87">
        <v>2.62</v>
      </c>
      <c r="K269" s="87">
        <v>2.62</v>
      </c>
      <c r="L269" s="88">
        <v>-1.2370000000000001</v>
      </c>
      <c r="M269" s="89">
        <v>1050.6300000000001</v>
      </c>
      <c r="N269" s="89">
        <v>0.06</v>
      </c>
      <c r="O269" s="89">
        <v>0.06</v>
      </c>
    </row>
    <row r="270" spans="1:15" ht="12.75" x14ac:dyDescent="0.2">
      <c r="A270" s="79" t="s">
        <v>1365</v>
      </c>
      <c r="B270" s="79" t="s">
        <v>1365</v>
      </c>
      <c r="C270" s="79" t="s">
        <v>1365</v>
      </c>
      <c r="D270" s="79" t="s">
        <v>1366</v>
      </c>
      <c r="E270" s="79" t="s">
        <v>1366</v>
      </c>
      <c r="F270" s="79" t="s">
        <v>1366</v>
      </c>
      <c r="G270" s="82" t="s">
        <v>1237</v>
      </c>
      <c r="H270" s="86">
        <v>0</v>
      </c>
      <c r="I270" s="87">
        <v>1.58</v>
      </c>
      <c r="J270" s="87">
        <v>3.3</v>
      </c>
      <c r="K270" s="87">
        <v>3.3</v>
      </c>
      <c r="L270" s="88">
        <v>0</v>
      </c>
      <c r="M270" s="89">
        <v>1214.7</v>
      </c>
      <c r="N270" s="89">
        <v>0.06</v>
      </c>
      <c r="O270" s="89">
        <v>0.06</v>
      </c>
    </row>
    <row r="271" spans="1:15" ht="12.75" x14ac:dyDescent="0.2">
      <c r="A271" s="79" t="s">
        <v>1367</v>
      </c>
      <c r="B271" s="79" t="s">
        <v>1367</v>
      </c>
      <c r="C271" s="79" t="s">
        <v>1367</v>
      </c>
      <c r="D271" s="79" t="s">
        <v>1368</v>
      </c>
      <c r="E271" s="79" t="s">
        <v>1368</v>
      </c>
      <c r="F271" s="79" t="s">
        <v>1368</v>
      </c>
      <c r="G271" s="82" t="s">
        <v>1238</v>
      </c>
      <c r="H271" s="86">
        <v>0.63</v>
      </c>
      <c r="I271" s="87">
        <v>39.35</v>
      </c>
      <c r="J271" s="87">
        <v>2.5099999999999998</v>
      </c>
      <c r="K271" s="87">
        <v>2.5099999999999998</v>
      </c>
      <c r="L271" s="88">
        <v>-0.69</v>
      </c>
      <c r="M271" s="89">
        <v>787.07</v>
      </c>
      <c r="N271" s="89">
        <v>0.06</v>
      </c>
      <c r="O271" s="89">
        <v>0.06</v>
      </c>
    </row>
    <row r="272" spans="1:15" ht="12.75" x14ac:dyDescent="0.2">
      <c r="A272" s="79" t="s">
        <v>1369</v>
      </c>
      <c r="B272" s="79" t="s">
        <v>1369</v>
      </c>
      <c r="C272" s="79" t="s">
        <v>1369</v>
      </c>
      <c r="D272" s="79" t="s">
        <v>1370</v>
      </c>
      <c r="E272" s="79" t="s">
        <v>1370</v>
      </c>
      <c r="F272" s="79" t="s">
        <v>1370</v>
      </c>
      <c r="G272" s="82" t="s">
        <v>1239</v>
      </c>
      <c r="H272" s="86">
        <v>0</v>
      </c>
      <c r="I272" s="87">
        <v>6.9</v>
      </c>
      <c r="J272" s="87">
        <v>2.8</v>
      </c>
      <c r="K272" s="87">
        <v>2.8</v>
      </c>
      <c r="L272" s="88">
        <v>0</v>
      </c>
      <c r="M272" s="89">
        <v>3862.94</v>
      </c>
      <c r="N272" s="89">
        <v>0.06</v>
      </c>
      <c r="O272" s="89">
        <v>0.06</v>
      </c>
    </row>
    <row r="273" spans="1:15" ht="12.75" x14ac:dyDescent="0.2">
      <c r="A273" s="79" t="s">
        <v>1371</v>
      </c>
      <c r="B273" s="79" t="s">
        <v>1371</v>
      </c>
      <c r="C273" s="79" t="s">
        <v>1371</v>
      </c>
      <c r="D273" s="79" t="s">
        <v>1372</v>
      </c>
      <c r="E273" s="79" t="s">
        <v>1372</v>
      </c>
      <c r="F273" s="79" t="s">
        <v>1372</v>
      </c>
      <c r="G273" s="82" t="s">
        <v>1240</v>
      </c>
      <c r="H273" s="86">
        <v>1.92</v>
      </c>
      <c r="I273" s="87">
        <v>9</v>
      </c>
      <c r="J273" s="87">
        <v>2.99</v>
      </c>
      <c r="K273" s="87">
        <v>2.99</v>
      </c>
      <c r="L273" s="88">
        <v>0</v>
      </c>
      <c r="M273" s="89">
        <v>900.11</v>
      </c>
      <c r="N273" s="89">
        <v>0.06</v>
      </c>
      <c r="O273" s="89">
        <v>0.06</v>
      </c>
    </row>
    <row r="274" spans="1:15" ht="12.75" x14ac:dyDescent="0.2">
      <c r="A274" s="79" t="s">
        <v>1373</v>
      </c>
      <c r="B274" s="79" t="s">
        <v>1373</v>
      </c>
      <c r="C274" s="79" t="s">
        <v>1373</v>
      </c>
      <c r="D274" s="79" t="s">
        <v>1374</v>
      </c>
      <c r="E274" s="79" t="s">
        <v>1374</v>
      </c>
      <c r="F274" s="79" t="s">
        <v>1374</v>
      </c>
      <c r="G274" s="82" t="s">
        <v>1241</v>
      </c>
      <c r="H274" s="86">
        <v>0.2</v>
      </c>
      <c r="I274" s="87">
        <v>3.38</v>
      </c>
      <c r="J274" s="87">
        <v>3.22</v>
      </c>
      <c r="K274" s="87">
        <v>3.22</v>
      </c>
      <c r="L274" s="88">
        <v>0</v>
      </c>
      <c r="M274" s="89">
        <v>338.29</v>
      </c>
      <c r="N274" s="89">
        <v>0.06</v>
      </c>
      <c r="O274" s="89">
        <v>0.06</v>
      </c>
    </row>
    <row r="275" spans="1:15" ht="12.75" x14ac:dyDescent="0.2">
      <c r="A275" s="79" t="s">
        <v>1375</v>
      </c>
      <c r="B275" s="79" t="s">
        <v>1375</v>
      </c>
      <c r="C275" s="79" t="s">
        <v>1375</v>
      </c>
      <c r="D275" s="79" t="s">
        <v>1376</v>
      </c>
      <c r="E275" s="79" t="s">
        <v>1376</v>
      </c>
      <c r="F275" s="79" t="s">
        <v>1376</v>
      </c>
      <c r="G275" s="82" t="s">
        <v>1242</v>
      </c>
      <c r="H275" s="86">
        <v>3.2949999999999999</v>
      </c>
      <c r="I275" s="87">
        <v>2.02</v>
      </c>
      <c r="J275" s="87">
        <v>3.28</v>
      </c>
      <c r="K275" s="87">
        <v>3.28</v>
      </c>
      <c r="L275" s="88">
        <v>0</v>
      </c>
      <c r="M275" s="89">
        <v>1011.49</v>
      </c>
      <c r="N275" s="89">
        <v>0.06</v>
      </c>
      <c r="O275" s="89">
        <v>0.06</v>
      </c>
    </row>
    <row r="276" spans="1:15" ht="12.75" x14ac:dyDescent="0.2">
      <c r="A276" s="79" t="s">
        <v>1377</v>
      </c>
      <c r="B276" s="79" t="s">
        <v>1377</v>
      </c>
      <c r="C276" s="79" t="s">
        <v>1377</v>
      </c>
      <c r="D276" s="79" t="s">
        <v>1378</v>
      </c>
      <c r="E276" s="79" t="s">
        <v>1378</v>
      </c>
      <c r="F276" s="79" t="s">
        <v>1378</v>
      </c>
      <c r="G276" s="82" t="s">
        <v>1243</v>
      </c>
      <c r="H276" s="86">
        <v>3.15</v>
      </c>
      <c r="I276" s="87">
        <v>0.79</v>
      </c>
      <c r="J276" s="87">
        <v>3.3</v>
      </c>
      <c r="K276" s="87">
        <v>3.3</v>
      </c>
      <c r="L276" s="88">
        <v>0</v>
      </c>
      <c r="M276" s="89">
        <v>330.17</v>
      </c>
      <c r="N276" s="89">
        <v>0.06</v>
      </c>
      <c r="O276" s="89">
        <v>0.06</v>
      </c>
    </row>
    <row r="277" spans="1:15" ht="12.75" x14ac:dyDescent="0.2">
      <c r="A277" s="79" t="s">
        <v>1379</v>
      </c>
      <c r="B277" s="79" t="s">
        <v>1379</v>
      </c>
      <c r="C277" s="79" t="s">
        <v>1379</v>
      </c>
      <c r="D277" s="79" t="s">
        <v>1380</v>
      </c>
      <c r="E277" s="79" t="s">
        <v>1380</v>
      </c>
      <c r="F277" s="79" t="s">
        <v>1380</v>
      </c>
      <c r="G277" s="82" t="s">
        <v>1244</v>
      </c>
      <c r="H277" s="86">
        <v>7.3550000000000004</v>
      </c>
      <c r="I277" s="87">
        <v>1.98</v>
      </c>
      <c r="J277" s="87">
        <v>3.51</v>
      </c>
      <c r="K277" s="87">
        <v>3.51</v>
      </c>
      <c r="L277" s="88">
        <v>0</v>
      </c>
      <c r="M277" s="89">
        <v>549.73</v>
      </c>
      <c r="N277" s="89">
        <v>0.06</v>
      </c>
      <c r="O277" s="89">
        <v>0.06</v>
      </c>
    </row>
    <row r="278" spans="1:15" ht="12.75" x14ac:dyDescent="0.2">
      <c r="A278" s="79" t="s">
        <v>1381</v>
      </c>
      <c r="B278" s="79" t="s">
        <v>1381</v>
      </c>
      <c r="C278" s="79" t="s">
        <v>1381</v>
      </c>
      <c r="D278" s="79" t="s">
        <v>1382</v>
      </c>
      <c r="E278" s="79" t="s">
        <v>1382</v>
      </c>
      <c r="F278" s="79" t="s">
        <v>1382</v>
      </c>
      <c r="G278" s="82" t="s">
        <v>1245</v>
      </c>
      <c r="H278" s="86">
        <v>0</v>
      </c>
      <c r="I278" s="87">
        <v>327.60000000000002</v>
      </c>
      <c r="J278" s="87">
        <v>3.35</v>
      </c>
      <c r="K278" s="87">
        <v>3.35</v>
      </c>
      <c r="L278" s="88">
        <v>-0.215</v>
      </c>
      <c r="M278" s="89">
        <v>1801.8</v>
      </c>
      <c r="N278" s="89">
        <v>0.06</v>
      </c>
      <c r="O278" s="89">
        <v>0.06</v>
      </c>
    </row>
    <row r="279" spans="1:15" ht="12.75" x14ac:dyDescent="0.2">
      <c r="A279" s="79" t="s">
        <v>1383</v>
      </c>
      <c r="B279" s="79" t="s">
        <v>1383</v>
      </c>
      <c r="C279" s="79" t="s">
        <v>1383</v>
      </c>
      <c r="D279" s="79" t="s">
        <v>1384</v>
      </c>
      <c r="E279" s="79" t="s">
        <v>1384</v>
      </c>
      <c r="F279" s="79" t="s">
        <v>1384</v>
      </c>
      <c r="G279" s="82" t="s">
        <v>1246</v>
      </c>
      <c r="H279" s="86">
        <v>0</v>
      </c>
      <c r="I279" s="87">
        <v>71.989999999999995</v>
      </c>
      <c r="J279" s="87">
        <v>3.35</v>
      </c>
      <c r="K279" s="87">
        <v>3.35</v>
      </c>
      <c r="L279" s="88">
        <v>-0.216</v>
      </c>
      <c r="M279" s="89">
        <v>575.94000000000005</v>
      </c>
      <c r="N279" s="89">
        <v>0.06</v>
      </c>
      <c r="O279" s="89">
        <v>0.06</v>
      </c>
    </row>
    <row r="280" spans="1:15" ht="12.75" x14ac:dyDescent="0.2">
      <c r="A280" s="79" t="s">
        <v>1385</v>
      </c>
      <c r="B280" s="79" t="s">
        <v>1385</v>
      </c>
      <c r="C280" s="79" t="s">
        <v>1385</v>
      </c>
      <c r="D280" s="79" t="s">
        <v>1386</v>
      </c>
      <c r="E280" s="79" t="s">
        <v>1386</v>
      </c>
      <c r="F280" s="79" t="s">
        <v>1386</v>
      </c>
      <c r="G280" s="82" t="s">
        <v>1247</v>
      </c>
      <c r="H280" s="86">
        <v>2.407</v>
      </c>
      <c r="I280" s="87">
        <v>0.56000000000000005</v>
      </c>
      <c r="J280" s="87">
        <v>1.72</v>
      </c>
      <c r="K280" s="87">
        <v>1.72</v>
      </c>
      <c r="L280" s="88">
        <v>-2.4359999999999999</v>
      </c>
      <c r="M280" s="89">
        <v>583.12</v>
      </c>
      <c r="N280" s="89">
        <v>0.06</v>
      </c>
      <c r="O280" s="89">
        <v>0.06</v>
      </c>
    </row>
    <row r="281" spans="1:15" ht="12.75" x14ac:dyDescent="0.2">
      <c r="A281" s="79" t="s">
        <v>1387</v>
      </c>
      <c r="B281" s="79" t="s">
        <v>1387</v>
      </c>
      <c r="C281" s="79" t="s">
        <v>1387</v>
      </c>
      <c r="D281" s="79" t="s">
        <v>1388</v>
      </c>
      <c r="E281" s="79" t="s">
        <v>1388</v>
      </c>
      <c r="F281" s="79" t="s">
        <v>1388</v>
      </c>
      <c r="G281" s="82" t="s">
        <v>1248</v>
      </c>
      <c r="H281" s="86">
        <v>4.2359999999999998</v>
      </c>
      <c r="I281" s="87">
        <v>12.95</v>
      </c>
      <c r="J281" s="87">
        <v>3.05</v>
      </c>
      <c r="K281" s="87">
        <v>3.05</v>
      </c>
      <c r="L281" s="88">
        <v>0</v>
      </c>
      <c r="M281" s="89">
        <v>2848.26</v>
      </c>
      <c r="N281" s="89">
        <v>0.06</v>
      </c>
      <c r="O281" s="89">
        <v>0.06</v>
      </c>
    </row>
    <row r="282" spans="1:15" ht="12.75" x14ac:dyDescent="0.2">
      <c r="A282" s="79" t="s">
        <v>1389</v>
      </c>
      <c r="B282" s="79" t="s">
        <v>1389</v>
      </c>
      <c r="C282" s="79" t="s">
        <v>1389</v>
      </c>
      <c r="D282" s="79" t="s">
        <v>1390</v>
      </c>
      <c r="E282" s="79" t="s">
        <v>1390</v>
      </c>
      <c r="F282" s="79" t="s">
        <v>1390</v>
      </c>
      <c r="G282" s="82" t="s">
        <v>1249</v>
      </c>
      <c r="H282" s="86">
        <v>16.151</v>
      </c>
      <c r="I282" s="87">
        <v>1.39</v>
      </c>
      <c r="J282" s="87">
        <v>3.33</v>
      </c>
      <c r="K282" s="87">
        <v>3.33</v>
      </c>
      <c r="L282" s="88">
        <v>0</v>
      </c>
      <c r="M282" s="89">
        <v>1393.37</v>
      </c>
      <c r="N282" s="89">
        <v>0.06</v>
      </c>
      <c r="O282" s="89">
        <v>0.06</v>
      </c>
    </row>
    <row r="283" spans="1:15" ht="12.75" x14ac:dyDescent="0.2">
      <c r="A283" s="79" t="s">
        <v>1391</v>
      </c>
      <c r="B283" s="79" t="s">
        <v>1391</v>
      </c>
      <c r="C283" s="79" t="s">
        <v>1391</v>
      </c>
      <c r="D283" s="79" t="s">
        <v>1392</v>
      </c>
      <c r="E283" s="79" t="s">
        <v>1392</v>
      </c>
      <c r="F283" s="79" t="s">
        <v>1392</v>
      </c>
      <c r="G283" s="82" t="s">
        <v>1250</v>
      </c>
      <c r="H283" s="86">
        <v>2.4E-2</v>
      </c>
      <c r="I283" s="87">
        <v>22.79</v>
      </c>
      <c r="J283" s="87">
        <v>1.96</v>
      </c>
      <c r="K283" s="87">
        <v>1.96</v>
      </c>
      <c r="L283" s="88">
        <v>-0.29899999999999999</v>
      </c>
      <c r="M283" s="89">
        <v>959.58</v>
      </c>
      <c r="N283" s="89">
        <v>0.06</v>
      </c>
      <c r="O283" s="89">
        <v>0.06</v>
      </c>
    </row>
    <row r="284" spans="1:15" ht="12.75" x14ac:dyDescent="0.2">
      <c r="A284" s="79" t="s">
        <v>1393</v>
      </c>
      <c r="B284" s="79" t="s">
        <v>1393</v>
      </c>
      <c r="C284" s="79" t="s">
        <v>1393</v>
      </c>
      <c r="D284" s="79" t="s">
        <v>1394</v>
      </c>
      <c r="E284" s="79" t="s">
        <v>1394</v>
      </c>
      <c r="F284" s="79" t="s">
        <v>1394</v>
      </c>
      <c r="G284" s="82" t="s">
        <v>1251</v>
      </c>
      <c r="H284" s="86">
        <v>3.4159999999999999</v>
      </c>
      <c r="I284" s="87">
        <v>43.14</v>
      </c>
      <c r="J284" s="87">
        <v>3.11</v>
      </c>
      <c r="K284" s="87">
        <v>3.11</v>
      </c>
      <c r="L284" s="88">
        <v>0</v>
      </c>
      <c r="M284" s="89">
        <v>711.89</v>
      </c>
      <c r="N284" s="89">
        <v>0.06</v>
      </c>
      <c r="O284" s="89">
        <v>0.06</v>
      </c>
    </row>
    <row r="285" spans="1:15" ht="12.75" x14ac:dyDescent="0.2">
      <c r="A285" s="79" t="s">
        <v>1395</v>
      </c>
      <c r="B285" s="79" t="s">
        <v>1395</v>
      </c>
      <c r="C285" s="79" t="s">
        <v>1395</v>
      </c>
      <c r="D285" s="79" t="s">
        <v>1396</v>
      </c>
      <c r="E285" s="79" t="s">
        <v>1396</v>
      </c>
      <c r="F285" s="79" t="s">
        <v>1396</v>
      </c>
      <c r="G285" s="82" t="s">
        <v>1252</v>
      </c>
      <c r="H285" s="86">
        <v>0.186</v>
      </c>
      <c r="I285" s="87">
        <v>10.210000000000001</v>
      </c>
      <c r="J285" s="87">
        <v>3.86</v>
      </c>
      <c r="K285" s="87">
        <v>3.86</v>
      </c>
      <c r="L285" s="88">
        <v>0</v>
      </c>
      <c r="M285" s="89">
        <v>702.56</v>
      </c>
      <c r="N285" s="89">
        <v>0.06</v>
      </c>
      <c r="O285" s="89">
        <v>0.06</v>
      </c>
    </row>
    <row r="286" spans="1:15" ht="12.75" x14ac:dyDescent="0.2">
      <c r="A286" s="79" t="s">
        <v>1397</v>
      </c>
      <c r="B286" s="79" t="s">
        <v>1397</v>
      </c>
      <c r="C286" s="79" t="s">
        <v>1397</v>
      </c>
      <c r="D286" s="79" t="s">
        <v>1398</v>
      </c>
      <c r="E286" s="79" t="s">
        <v>1398</v>
      </c>
      <c r="F286" s="79" t="s">
        <v>1398</v>
      </c>
      <c r="G286" s="82" t="s">
        <v>1253</v>
      </c>
      <c r="H286" s="86">
        <v>0.63</v>
      </c>
      <c r="I286" s="87">
        <v>6.59</v>
      </c>
      <c r="J286" s="87">
        <v>1.73</v>
      </c>
      <c r="K286" s="87">
        <v>1.73</v>
      </c>
      <c r="L286" s="88">
        <v>-0.69</v>
      </c>
      <c r="M286" s="89">
        <v>659.19</v>
      </c>
      <c r="N286" s="89">
        <v>0.06</v>
      </c>
      <c r="O286" s="89">
        <v>0.06</v>
      </c>
    </row>
    <row r="287" spans="1:15" ht="12.75" x14ac:dyDescent="0.2">
      <c r="A287" s="79" t="s">
        <v>1399</v>
      </c>
      <c r="B287" s="79" t="s">
        <v>1399</v>
      </c>
      <c r="C287" s="79" t="s">
        <v>1399</v>
      </c>
      <c r="D287" s="79" t="s">
        <v>1400</v>
      </c>
      <c r="E287" s="79" t="s">
        <v>1400</v>
      </c>
      <c r="F287" s="79" t="s">
        <v>1400</v>
      </c>
      <c r="G287" s="82" t="s">
        <v>1254</v>
      </c>
      <c r="H287" s="86">
        <v>0.192</v>
      </c>
      <c r="I287" s="87">
        <v>6.37</v>
      </c>
      <c r="J287" s="87">
        <v>3.1</v>
      </c>
      <c r="K287" s="87">
        <v>3.1</v>
      </c>
      <c r="L287" s="88">
        <v>0</v>
      </c>
      <c r="M287" s="89">
        <v>424.55</v>
      </c>
      <c r="N287" s="89">
        <v>0.06</v>
      </c>
      <c r="O287" s="89">
        <v>0.06</v>
      </c>
    </row>
    <row r="288" spans="1:15" ht="12.75" x14ac:dyDescent="0.2">
      <c r="A288" s="79" t="s">
        <v>1401</v>
      </c>
      <c r="B288" s="79" t="s">
        <v>1401</v>
      </c>
      <c r="C288" s="79" t="s">
        <v>1401</v>
      </c>
      <c r="D288" s="79" t="s">
        <v>1402</v>
      </c>
      <c r="E288" s="79" t="s">
        <v>1402</v>
      </c>
      <c r="F288" s="79" t="s">
        <v>1402</v>
      </c>
      <c r="G288" s="82" t="s">
        <v>1255</v>
      </c>
      <c r="H288" s="86">
        <v>2.4529999999999998</v>
      </c>
      <c r="I288" s="87">
        <v>3.56</v>
      </c>
      <c r="J288" s="87">
        <v>3.35</v>
      </c>
      <c r="K288" s="87">
        <v>3.35</v>
      </c>
      <c r="L288" s="88">
        <v>0</v>
      </c>
      <c r="M288" s="89">
        <v>338.12</v>
      </c>
      <c r="N288" s="89">
        <v>0.06</v>
      </c>
      <c r="O288" s="89">
        <v>0.06</v>
      </c>
    </row>
    <row r="289" spans="1:15" ht="12.75" x14ac:dyDescent="0.2">
      <c r="A289" s="79" t="s">
        <v>1403</v>
      </c>
      <c r="B289" s="79" t="s">
        <v>1403</v>
      </c>
      <c r="C289" s="79" t="s">
        <v>1403</v>
      </c>
      <c r="D289" s="79" t="s">
        <v>1404</v>
      </c>
      <c r="E289" s="79" t="s">
        <v>1404</v>
      </c>
      <c r="F289" s="79" t="s">
        <v>1404</v>
      </c>
      <c r="G289" s="82" t="s">
        <v>1256</v>
      </c>
      <c r="H289" s="86">
        <v>0.57499999999999996</v>
      </c>
      <c r="I289" s="87">
        <v>14.73</v>
      </c>
      <c r="J289" s="87">
        <v>4.34</v>
      </c>
      <c r="K289" s="87">
        <v>4.34</v>
      </c>
      <c r="L289" s="88">
        <v>-0.57899999999999996</v>
      </c>
      <c r="M289" s="89">
        <v>90</v>
      </c>
      <c r="N289" s="89">
        <v>0.06</v>
      </c>
      <c r="O289" s="89">
        <v>0.06</v>
      </c>
    </row>
    <row r="290" spans="1:15" ht="12.75" x14ac:dyDescent="0.2">
      <c r="A290" s="79" t="s">
        <v>1405</v>
      </c>
      <c r="B290" s="79" t="s">
        <v>1405</v>
      </c>
      <c r="C290" s="79" t="s">
        <v>1405</v>
      </c>
      <c r="D290" s="79" t="s">
        <v>1406</v>
      </c>
      <c r="E290" s="79" t="s">
        <v>1406</v>
      </c>
      <c r="F290" s="79" t="s">
        <v>1406</v>
      </c>
      <c r="G290" s="82" t="s">
        <v>1257</v>
      </c>
      <c r="H290" s="86">
        <v>0</v>
      </c>
      <c r="I290" s="87">
        <v>25.76</v>
      </c>
      <c r="J290" s="87">
        <v>2.94</v>
      </c>
      <c r="K290" s="87">
        <v>2.94</v>
      </c>
      <c r="L290" s="88">
        <v>0</v>
      </c>
      <c r="M290" s="89">
        <v>7156.58</v>
      </c>
      <c r="N290" s="89">
        <v>0.06</v>
      </c>
      <c r="O290" s="89">
        <v>0.06</v>
      </c>
    </row>
    <row r="291" spans="1:15" ht="12.75" x14ac:dyDescent="0.2">
      <c r="A291" s="79" t="s">
        <v>1407</v>
      </c>
      <c r="B291" s="79" t="s">
        <v>1407</v>
      </c>
      <c r="C291" s="79" t="s">
        <v>1407</v>
      </c>
      <c r="D291" s="79" t="s">
        <v>1408</v>
      </c>
      <c r="E291" s="79" t="s">
        <v>1408</v>
      </c>
      <c r="F291" s="79" t="s">
        <v>1408</v>
      </c>
      <c r="G291" s="82" t="s">
        <v>1258</v>
      </c>
      <c r="H291" s="86">
        <v>0</v>
      </c>
      <c r="I291" s="87">
        <v>17.28</v>
      </c>
      <c r="J291" s="87">
        <v>3.67</v>
      </c>
      <c r="K291" s="87">
        <v>3.67</v>
      </c>
      <c r="L291" s="88">
        <v>0</v>
      </c>
      <c r="M291" s="89">
        <v>2212.19</v>
      </c>
      <c r="N291" s="89">
        <v>0.06</v>
      </c>
      <c r="O291" s="89">
        <v>0.06</v>
      </c>
    </row>
    <row r="292" spans="1:15" ht="12.75" x14ac:dyDescent="0.2">
      <c r="A292" s="79" t="s">
        <v>1409</v>
      </c>
      <c r="B292" s="79" t="s">
        <v>1409</v>
      </c>
      <c r="C292" s="79" t="s">
        <v>1409</v>
      </c>
      <c r="D292" s="79" t="s">
        <v>1410</v>
      </c>
      <c r="E292" s="79" t="s">
        <v>1410</v>
      </c>
      <c r="F292" s="79" t="s">
        <v>1410</v>
      </c>
      <c r="G292" s="82" t="s">
        <v>1259</v>
      </c>
      <c r="H292" s="86">
        <v>0.14299999999999999</v>
      </c>
      <c r="I292" s="87">
        <v>9.01</v>
      </c>
      <c r="J292" s="87">
        <v>1.9</v>
      </c>
      <c r="K292" s="87">
        <v>1.9</v>
      </c>
      <c r="L292" s="88">
        <v>-0.27800000000000002</v>
      </c>
      <c r="M292" s="89">
        <v>790.07</v>
      </c>
      <c r="N292" s="89">
        <v>0.06</v>
      </c>
      <c r="O292" s="89">
        <v>0.06</v>
      </c>
    </row>
    <row r="293" spans="1:15" ht="12.75" x14ac:dyDescent="0.2">
      <c r="A293" s="79" t="s">
        <v>1411</v>
      </c>
      <c r="B293" s="79" t="s">
        <v>1411</v>
      </c>
      <c r="C293" s="79" t="s">
        <v>1411</v>
      </c>
      <c r="D293" s="79" t="s">
        <v>1412</v>
      </c>
      <c r="E293" s="79" t="s">
        <v>1412</v>
      </c>
      <c r="F293" s="79" t="s">
        <v>1412</v>
      </c>
      <c r="G293" s="82" t="s">
        <v>1260</v>
      </c>
      <c r="H293" s="86">
        <v>0.125</v>
      </c>
      <c r="I293" s="87">
        <v>2.2400000000000002</v>
      </c>
      <c r="J293" s="87">
        <v>3.92</v>
      </c>
      <c r="K293" s="87">
        <v>3.92</v>
      </c>
      <c r="L293" s="88">
        <v>0</v>
      </c>
      <c r="M293" s="89">
        <v>358.9</v>
      </c>
      <c r="N293" s="89">
        <v>0.06</v>
      </c>
      <c r="O293" s="89">
        <v>0.06</v>
      </c>
    </row>
    <row r="294" spans="1:15" ht="12.75" x14ac:dyDescent="0.2">
      <c r="A294" s="79" t="s">
        <v>1413</v>
      </c>
      <c r="B294" s="79" t="s">
        <v>1413</v>
      </c>
      <c r="C294" s="79" t="s">
        <v>1413</v>
      </c>
      <c r="D294" s="79" t="s">
        <v>1414</v>
      </c>
      <c r="E294" s="79" t="s">
        <v>1414</v>
      </c>
      <c r="F294" s="79" t="s">
        <v>1414</v>
      </c>
      <c r="G294" s="82" t="s">
        <v>1261</v>
      </c>
      <c r="H294" s="86">
        <v>0</v>
      </c>
      <c r="I294" s="87">
        <v>8.4499999999999993</v>
      </c>
      <c r="J294" s="87">
        <v>2.2799999999999998</v>
      </c>
      <c r="K294" s="87">
        <v>2.2799999999999998</v>
      </c>
      <c r="L294" s="88">
        <v>0</v>
      </c>
      <c r="M294" s="89">
        <v>1457.95</v>
      </c>
      <c r="N294" s="89">
        <v>0.06</v>
      </c>
      <c r="O294" s="89">
        <v>0.06</v>
      </c>
    </row>
    <row r="295" spans="1:15" ht="12.75" x14ac:dyDescent="0.2">
      <c r="A295" s="79" t="s">
        <v>1415</v>
      </c>
      <c r="B295" s="79" t="s">
        <v>1415</v>
      </c>
      <c r="C295" s="79" t="s">
        <v>1415</v>
      </c>
      <c r="D295" s="79" t="s">
        <v>1416</v>
      </c>
      <c r="E295" s="79" t="s">
        <v>1416</v>
      </c>
      <c r="F295" s="79" t="s">
        <v>1416</v>
      </c>
      <c r="G295" s="82" t="s">
        <v>1262</v>
      </c>
      <c r="H295" s="86">
        <v>0</v>
      </c>
      <c r="I295" s="87">
        <v>3.44</v>
      </c>
      <c r="J295" s="87">
        <v>3.67</v>
      </c>
      <c r="K295" s="87">
        <v>3.67</v>
      </c>
      <c r="L295" s="88">
        <v>0</v>
      </c>
      <c r="M295" s="89">
        <v>2226.0300000000002</v>
      </c>
      <c r="N295" s="89">
        <v>0.06</v>
      </c>
      <c r="O295" s="89">
        <v>0.06</v>
      </c>
    </row>
    <row r="296" spans="1:15" ht="12.75" x14ac:dyDescent="0.2">
      <c r="A296" s="79" t="s">
        <v>1417</v>
      </c>
      <c r="B296" s="79" t="s">
        <v>1417</v>
      </c>
      <c r="C296" s="79" t="s">
        <v>1417</v>
      </c>
      <c r="D296" s="79" t="s">
        <v>1418</v>
      </c>
      <c r="E296" s="79" t="s">
        <v>1418</v>
      </c>
      <c r="F296" s="79" t="s">
        <v>1418</v>
      </c>
      <c r="G296" s="82" t="s">
        <v>1263</v>
      </c>
      <c r="H296" s="86">
        <v>0.16200000000000001</v>
      </c>
      <c r="I296" s="87">
        <v>8.2200000000000006</v>
      </c>
      <c r="J296" s="87">
        <v>4.05</v>
      </c>
      <c r="K296" s="87">
        <v>4.05</v>
      </c>
      <c r="L296" s="88">
        <v>0</v>
      </c>
      <c r="M296" s="89">
        <v>811.64</v>
      </c>
      <c r="N296" s="89">
        <v>0.06</v>
      </c>
      <c r="O296" s="89">
        <v>0.06</v>
      </c>
    </row>
    <row r="297" spans="1:15" ht="12.75" x14ac:dyDescent="0.2">
      <c r="A297" s="79" t="s">
        <v>1419</v>
      </c>
      <c r="B297" s="79" t="s">
        <v>1419</v>
      </c>
      <c r="C297" s="79" t="s">
        <v>1419</v>
      </c>
      <c r="D297" s="79" t="s">
        <v>1420</v>
      </c>
      <c r="E297" s="79" t="s">
        <v>1420</v>
      </c>
      <c r="F297" s="79" t="s">
        <v>1420</v>
      </c>
      <c r="G297" s="82" t="s">
        <v>1264</v>
      </c>
      <c r="H297" s="86">
        <v>0</v>
      </c>
      <c r="I297" s="87">
        <v>5.35</v>
      </c>
      <c r="J297" s="87">
        <v>2.96</v>
      </c>
      <c r="K297" s="87">
        <v>2.96</v>
      </c>
      <c r="L297" s="88">
        <v>0</v>
      </c>
      <c r="M297" s="89">
        <v>535.49</v>
      </c>
      <c r="N297" s="89">
        <v>0.06</v>
      </c>
      <c r="O297" s="89">
        <v>0.06</v>
      </c>
    </row>
    <row r="298" spans="1:15" ht="12.75" x14ac:dyDescent="0.2">
      <c r="A298" s="79">
        <v>331</v>
      </c>
      <c r="B298" s="79">
        <v>331</v>
      </c>
      <c r="C298" s="80">
        <v>2200042569134</v>
      </c>
      <c r="D298" s="81">
        <v>443</v>
      </c>
      <c r="E298" s="79">
        <v>443</v>
      </c>
      <c r="F298" s="80">
        <v>2200042569161</v>
      </c>
      <c r="G298" s="82" t="s">
        <v>849</v>
      </c>
      <c r="H298" s="86">
        <v>0</v>
      </c>
      <c r="I298" s="87">
        <v>57.51</v>
      </c>
      <c r="J298" s="87">
        <v>3</v>
      </c>
      <c r="K298" s="87">
        <v>3</v>
      </c>
      <c r="L298" s="88">
        <v>0</v>
      </c>
      <c r="M298" s="89">
        <v>575.1</v>
      </c>
      <c r="N298" s="89">
        <v>0.06</v>
      </c>
      <c r="O298" s="89">
        <v>0.06</v>
      </c>
    </row>
    <row r="299" spans="1:15" ht="12.75" x14ac:dyDescent="0.2">
      <c r="A299" s="79" t="s">
        <v>1421</v>
      </c>
      <c r="B299" s="79" t="s">
        <v>1421</v>
      </c>
      <c r="C299" s="79" t="s">
        <v>1421</v>
      </c>
      <c r="D299" s="79" t="s">
        <v>1422</v>
      </c>
      <c r="E299" s="79" t="s">
        <v>1422</v>
      </c>
      <c r="F299" s="79" t="s">
        <v>1422</v>
      </c>
      <c r="G299" s="82" t="s">
        <v>1265</v>
      </c>
      <c r="H299" s="86">
        <v>0</v>
      </c>
      <c r="I299" s="87">
        <v>5.35</v>
      </c>
      <c r="J299" s="87">
        <v>2.96</v>
      </c>
      <c r="K299" s="87">
        <v>2.96</v>
      </c>
      <c r="L299" s="88">
        <v>0</v>
      </c>
      <c r="M299" s="89">
        <v>535.49</v>
      </c>
      <c r="N299" s="89">
        <v>0.06</v>
      </c>
      <c r="O299" s="89">
        <v>0.06</v>
      </c>
    </row>
    <row r="300" spans="1:15" ht="12.75" x14ac:dyDescent="0.2">
      <c r="A300" s="79" t="s">
        <v>1423</v>
      </c>
      <c r="B300" s="79" t="s">
        <v>1423</v>
      </c>
      <c r="C300" s="79" t="s">
        <v>1423</v>
      </c>
      <c r="D300" s="79" t="s">
        <v>1424</v>
      </c>
      <c r="E300" s="79" t="s">
        <v>1424</v>
      </c>
      <c r="F300" s="79" t="s">
        <v>1424</v>
      </c>
      <c r="G300" s="82" t="s">
        <v>1266</v>
      </c>
      <c r="H300" s="86">
        <v>0</v>
      </c>
      <c r="I300" s="87">
        <v>51.94</v>
      </c>
      <c r="J300" s="87">
        <v>2.23</v>
      </c>
      <c r="K300" s="87">
        <v>2.23</v>
      </c>
      <c r="L300" s="88">
        <v>-0.26100000000000001</v>
      </c>
      <c r="M300" s="89">
        <v>2077.4699999999998</v>
      </c>
      <c r="N300" s="89">
        <v>0.06</v>
      </c>
      <c r="O300" s="89">
        <v>0.06</v>
      </c>
    </row>
    <row r="301" spans="1:15" ht="12.75" x14ac:dyDescent="0.2">
      <c r="A301" s="79" t="s">
        <v>1425</v>
      </c>
      <c r="B301" s="79" t="s">
        <v>1425</v>
      </c>
      <c r="C301" s="79" t="s">
        <v>1425</v>
      </c>
      <c r="D301" s="79" t="s">
        <v>1426</v>
      </c>
      <c r="E301" s="79" t="s">
        <v>1426</v>
      </c>
      <c r="F301" s="79" t="s">
        <v>1426</v>
      </c>
      <c r="G301" s="82" t="s">
        <v>1267</v>
      </c>
      <c r="H301" s="86">
        <v>3.2</v>
      </c>
      <c r="I301" s="87">
        <v>24.21</v>
      </c>
      <c r="J301" s="87">
        <v>3.42</v>
      </c>
      <c r="K301" s="87">
        <v>3.42</v>
      </c>
      <c r="L301" s="88">
        <v>0</v>
      </c>
      <c r="M301" s="89">
        <v>1089.3900000000001</v>
      </c>
      <c r="N301" s="89">
        <v>0.06</v>
      </c>
      <c r="O301" s="89">
        <v>0.06</v>
      </c>
    </row>
    <row r="302" spans="1:15" ht="12.75" x14ac:dyDescent="0.2">
      <c r="A302" s="79" t="s">
        <v>1427</v>
      </c>
      <c r="B302" s="79" t="s">
        <v>1427</v>
      </c>
      <c r="C302" s="79" t="s">
        <v>1427</v>
      </c>
      <c r="D302" s="79" t="s">
        <v>1428</v>
      </c>
      <c r="E302" s="79" t="s">
        <v>1428</v>
      </c>
      <c r="F302" s="79" t="s">
        <v>1428</v>
      </c>
      <c r="G302" s="82" t="s">
        <v>1268</v>
      </c>
      <c r="H302" s="86">
        <v>0</v>
      </c>
      <c r="I302" s="87">
        <v>5.6</v>
      </c>
      <c r="J302" s="87">
        <v>3.7</v>
      </c>
      <c r="K302" s="87">
        <v>3.7</v>
      </c>
      <c r="L302" s="88">
        <v>0</v>
      </c>
      <c r="M302" s="89">
        <v>503.7</v>
      </c>
      <c r="N302" s="89">
        <v>0.06</v>
      </c>
      <c r="O302" s="89">
        <v>0.06</v>
      </c>
    </row>
    <row r="303" spans="1:15" ht="12.75" x14ac:dyDescent="0.2"/>
  </sheetData>
  <mergeCells count="12">
    <mergeCell ref="A4:F4"/>
    <mergeCell ref="D5:F5"/>
    <mergeCell ref="D6:F6"/>
    <mergeCell ref="A2:O2"/>
    <mergeCell ref="F1:O1"/>
    <mergeCell ref="C1:D1"/>
    <mergeCell ref="D7:F7"/>
    <mergeCell ref="D8:F8"/>
    <mergeCell ref="A5:C5"/>
    <mergeCell ref="A6:C6"/>
    <mergeCell ref="A7:C7"/>
    <mergeCell ref="A8:C8"/>
  </mergeCells>
  <hyperlinks>
    <hyperlink ref="A1" location="Overview!A1" display="Back to Overview"/>
  </hyperlinks>
  <pageMargins left="0.39370078740157483" right="0.35433070866141736" top="0.86614173228346458" bottom="0.74803149606299213" header="0.27559055118110237" footer="0.31496062992125984"/>
  <pageSetup paperSize="9" scale="54" fitToHeight="0" orientation="landscape" r:id="rId1"/>
  <headerFooter scaleWithDoc="0">
    <oddHeader>&amp;L&amp;"Arial,Bold"Annex 2&amp;"Arial,Regular" - Schedule of Charges for use of the Distribution System by Designated EHV Properties (including LDNOs with Designated EHV Properties/end-users).</oddHeader>
    <oddFooter xml:space="preserve">&amp;L&amp;8
Note: The list of MPANs / MSIDs provided may be incomplete; the DNO reserves the right to apply the listed charges to any other MPANs / MSIDs associated with the site.
</oddFooter>
    <firstFooter>&amp;L&amp;8Note: The list of MPANs / MSIDs provided may be incomplete; the DNO reserves the right to apply the listed charges to any other MPANs / MSIDs associated with the site.&amp;R&amp;8&amp;P of &amp;N</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00"/>
  <sheetViews>
    <sheetView view="pageBreakPreview" topLeftCell="A265" zoomScaleNormal="100" zoomScaleSheetLayoutView="100" workbookViewId="0">
      <selection activeCell="D291" sqref="D291"/>
    </sheetView>
  </sheetViews>
  <sheetFormatPr defaultRowHeight="12.75" x14ac:dyDescent="0.2"/>
  <cols>
    <col min="1" max="1" width="14.7109375" style="77" customWidth="1"/>
    <col min="2" max="2" width="12.85546875" style="77" bestFit="1" customWidth="1"/>
    <col min="3" max="3" width="15.7109375" style="83" bestFit="1" customWidth="1"/>
    <col min="4" max="4" width="50.7109375" style="83" customWidth="1"/>
    <col min="5" max="5" width="14.7109375" style="84" customWidth="1"/>
    <col min="6" max="7" width="14.7109375" style="85" customWidth="1"/>
    <col min="8" max="8" width="14.7109375" style="77" customWidth="1"/>
    <col min="9" max="9" width="15.5703125" style="77" customWidth="1"/>
    <col min="10" max="13" width="9.140625" style="77"/>
    <col min="14" max="14" width="9.42578125" style="77" bestFit="1" customWidth="1"/>
    <col min="15" max="16384" width="9.140625" style="77"/>
  </cols>
  <sheetData>
    <row r="1" spans="1:14" ht="41.25" customHeight="1" x14ac:dyDescent="0.2">
      <c r="A1" s="285" t="s">
        <v>645</v>
      </c>
      <c r="B1" s="285"/>
      <c r="C1" s="285"/>
      <c r="D1" s="285"/>
      <c r="E1" s="285"/>
      <c r="F1" s="285"/>
      <c r="G1" s="285"/>
      <c r="H1" s="285"/>
    </row>
    <row r="2" spans="1:14" s="78" customFormat="1" ht="42" customHeight="1" x14ac:dyDescent="0.2">
      <c r="A2" s="271" t="str">
        <f>Overview!B4&amp; " - Effective between "&amp;Overview!D4&amp;" and "&amp;Overview!E4&amp;" - "&amp;Overview!F4&amp;" EDCM import charges"</f>
        <v>Western Power Distribution (South West) plc - Effective between 1/4/2016 and 31/3/2017 - Final EDCM import charges</v>
      </c>
      <c r="B2" s="272"/>
      <c r="C2" s="272"/>
      <c r="D2" s="272"/>
      <c r="E2" s="272"/>
      <c r="F2" s="272"/>
      <c r="G2" s="272"/>
      <c r="H2" s="273"/>
    </row>
    <row r="3" spans="1:14" s="105" customFormat="1" ht="18" x14ac:dyDescent="0.2">
      <c r="A3" s="163"/>
      <c r="B3" s="163"/>
      <c r="C3" s="163"/>
      <c r="D3" s="164"/>
      <c r="E3" s="111"/>
      <c r="F3" s="111"/>
      <c r="G3" s="112"/>
      <c r="H3" s="112"/>
      <c r="I3" s="102"/>
      <c r="J3" s="102"/>
      <c r="K3" s="102"/>
      <c r="L3" s="102"/>
      <c r="M3" s="102"/>
      <c r="N3" s="102"/>
    </row>
    <row r="4" spans="1:14" ht="63.75" x14ac:dyDescent="0.2">
      <c r="A4" s="187" t="s">
        <v>525</v>
      </c>
      <c r="B4" s="188" t="s">
        <v>490</v>
      </c>
      <c r="C4" s="187" t="s">
        <v>491</v>
      </c>
      <c r="D4" s="189" t="s">
        <v>201</v>
      </c>
      <c r="E4" s="190" t="str">
        <f>'Annex 2 EHV charges'!H10</f>
        <v>Import
Super Red
unit charge
(p/kWh)</v>
      </c>
      <c r="F4" s="191" t="str">
        <f>'Annex 2 EHV charges'!I10</f>
        <v>Import
fixed charge
(p/day)</v>
      </c>
      <c r="G4" s="191" t="str">
        <f>'Annex 2 EHV charges'!J10</f>
        <v>Import
capacity charge
(p/kVA/day)</v>
      </c>
      <c r="H4" s="191" t="str">
        <f>'Annex 2 EHV charges'!K10</f>
        <v>Import
excess capacity charge
(p/kVA/day)</v>
      </c>
    </row>
    <row r="5" spans="1:14" x14ac:dyDescent="0.2">
      <c r="A5" s="165">
        <f t="array" ref="A5">IFERROR(INDEX('Annex 2 EHV charges'!$A$11:$A$302, MATCH(0, IF(ISBLANK('Annex 2 EHV charges'!$A$11:$A$302),1, COUNTIF(A$4:$A4, 'Annex 2 EHV charges'!$A$11:$A$302)), 0)),"")</f>
        <v>262</v>
      </c>
      <c r="B5" s="165">
        <f>IF($A5="","",VLOOKUP($A5,'Annex 2 EHV charges'!$A:$O,2,0))</f>
        <v>262</v>
      </c>
      <c r="C5" s="166">
        <f>IF($A5="","",VLOOKUP($A5,'Annex 2 EHV charges'!$A:$O,3,0))</f>
        <v>2200042291210</v>
      </c>
      <c r="D5" s="165" t="str">
        <f>IF($A5="","",VLOOKUP($A5,'Annex 2 EHV charges'!$A:$O,7,0))</f>
        <v>Till House</v>
      </c>
      <c r="E5" s="167" t="str">
        <f>IFERROR(IF(VLOOKUP($A5,'Annex 2 EHV charges'!$A:$O,8,FALSE)=0,"",VLOOKUP($A5,'Annex 2 EHV charges'!$A:$O,8,FALSE)),"")</f>
        <v/>
      </c>
      <c r="F5" s="168">
        <f>IFERROR(IF(VLOOKUP($A5,'Annex 2 EHV charges'!$A:$O,9,FALSE)=0,"",VLOOKUP($A5,'Annex 2 EHV charges'!$A:$O,9,FALSE)),"")</f>
        <v>6.64</v>
      </c>
      <c r="G5" s="169">
        <f>IFERROR(IF(VLOOKUP($A5,'Annex 2 EHV charges'!$A:$O,10,FALSE)=0,"",VLOOKUP($A5,'Annex 2 EHV charges'!$A:$O,10,FALSE)),"")</f>
        <v>2.06</v>
      </c>
      <c r="H5" s="169">
        <f>IFERROR(IF(VLOOKUP($A5,'Annex 2 EHV charges'!$A:$O,11,FALSE)=0,"",VLOOKUP($A5,'Annex 2 EHV charges'!$A:$O,11,FALSE)),"")</f>
        <v>2.06</v>
      </c>
    </row>
    <row r="6" spans="1:14" x14ac:dyDescent="0.2">
      <c r="A6" s="165">
        <f t="array" ref="A6">IFERROR(INDEX('Annex 2 EHV charges'!$A$11:$A$302, MATCH(0, IF(ISBLANK('Annex 2 EHV charges'!$A$11:$A$302),1, COUNTIF(A$4:$A5, 'Annex 2 EHV charges'!$A$11:$A$302)), 0)),"")</f>
        <v>263</v>
      </c>
      <c r="B6" s="165">
        <f>IF($A6="","",VLOOKUP($A6,'Annex 2 EHV charges'!$A:$O,2,0))</f>
        <v>263</v>
      </c>
      <c r="C6" s="166">
        <f>IF($A6="","",VLOOKUP($A6,'Annex 2 EHV charges'!$A:$O,3,0))</f>
        <v>2200042297550</v>
      </c>
      <c r="D6" s="165" t="str">
        <f>IF($A6="","",VLOOKUP($A6,'Annex 2 EHV charges'!$A:$O,7,0))</f>
        <v>Outlands Wood</v>
      </c>
      <c r="E6" s="167">
        <f>IFERROR(IF(VLOOKUP($A6,'Annex 2 EHV charges'!$A:$O,8,FALSE)=0,"",VLOOKUP($A6,'Annex 2 EHV charges'!$A:$O,8,FALSE)),"")</f>
        <v>0.77400000000000002</v>
      </c>
      <c r="F6" s="168">
        <f>IFERROR(IF(VLOOKUP($A6,'Annex 2 EHV charges'!$A:$O,9,FALSE)=0,"",VLOOKUP($A6,'Annex 2 EHV charges'!$A:$O,9,FALSE)),"")</f>
        <v>2.38</v>
      </c>
      <c r="G6" s="169">
        <f>IFERROR(IF(VLOOKUP($A6,'Annex 2 EHV charges'!$A:$O,10,FALSE)=0,"",VLOOKUP($A6,'Annex 2 EHV charges'!$A:$O,10,FALSE)),"")</f>
        <v>3.07</v>
      </c>
      <c r="H6" s="169">
        <f>IFERROR(IF(VLOOKUP($A6,'Annex 2 EHV charges'!$A:$O,11,FALSE)=0,"",VLOOKUP($A6,'Annex 2 EHV charges'!$A:$O,11,FALSE)),"")</f>
        <v>3.07</v>
      </c>
    </row>
    <row r="7" spans="1:14" x14ac:dyDescent="0.2">
      <c r="A7" s="165">
        <f t="array" ref="A7">IFERROR(INDEX('Annex 2 EHV charges'!$A$11:$A$302, MATCH(0, IF(ISBLANK('Annex 2 EHV charges'!$A$11:$A$302),1, COUNTIF(A$4:$A6, 'Annex 2 EHV charges'!$A$11:$A$302)), 0)),"")</f>
        <v>264</v>
      </c>
      <c r="B7" s="165">
        <f>IF($A7="","",VLOOKUP($A7,'Annex 2 EHV charges'!$A:$O,2,0))</f>
        <v>264</v>
      </c>
      <c r="C7" s="166">
        <f>IF($A7="","",VLOOKUP($A7,'Annex 2 EHV charges'!$A:$O,3,0))</f>
        <v>2200042305476</v>
      </c>
      <c r="D7" s="165" t="str">
        <f>IF($A7="","",VLOOKUP($A7,'Annex 2 EHV charges'!$A:$O,7,0))</f>
        <v>Culmhead</v>
      </c>
      <c r="E7" s="167" t="str">
        <f>IFERROR(IF(VLOOKUP($A7,'Annex 2 EHV charges'!$A:$O,8,FALSE)=0,"",VLOOKUP($A7,'Annex 2 EHV charges'!$A:$O,8,FALSE)),"")</f>
        <v/>
      </c>
      <c r="F7" s="168">
        <f>IFERROR(IF(VLOOKUP($A7,'Annex 2 EHV charges'!$A:$O,9,FALSE)=0,"",VLOOKUP($A7,'Annex 2 EHV charges'!$A:$O,9,FALSE)),"")</f>
        <v>2.27</v>
      </c>
      <c r="G7" s="169">
        <f>IFERROR(IF(VLOOKUP($A7,'Annex 2 EHV charges'!$A:$O,10,FALSE)=0,"",VLOOKUP($A7,'Annex 2 EHV charges'!$A:$O,10,FALSE)),"")</f>
        <v>3.85</v>
      </c>
      <c r="H7" s="169">
        <f>IFERROR(IF(VLOOKUP($A7,'Annex 2 EHV charges'!$A:$O,11,FALSE)=0,"",VLOOKUP($A7,'Annex 2 EHV charges'!$A:$O,11,FALSE)),"")</f>
        <v>3.85</v>
      </c>
    </row>
    <row r="8" spans="1:14" x14ac:dyDescent="0.2">
      <c r="A8" s="165">
        <f t="array" ref="A8">IFERROR(INDEX('Annex 2 EHV charges'!$A$11:$A$302, MATCH(0, IF(ISBLANK('Annex 2 EHV charges'!$A$11:$A$302),1, COUNTIF(A$4:$A7, 'Annex 2 EHV charges'!$A$11:$A$302)), 0)),"")</f>
        <v>265</v>
      </c>
      <c r="B8" s="165">
        <f>IF($A8="","",VLOOKUP($A8,'Annex 2 EHV charges'!$A:$O,2,0))</f>
        <v>265</v>
      </c>
      <c r="C8" s="166">
        <f>IF($A8="","",VLOOKUP($A8,'Annex 2 EHV charges'!$A:$O,3,0))</f>
        <v>2200042308031</v>
      </c>
      <c r="D8" s="165" t="str">
        <f>IF($A8="","",VLOOKUP($A8,'Annex 2 EHV charges'!$A:$O,7,0))</f>
        <v>Whitchurch Farm PV</v>
      </c>
      <c r="E8" s="167">
        <f>IFERROR(IF(VLOOKUP($A8,'Annex 2 EHV charges'!$A:$O,8,FALSE)=0,"",VLOOKUP($A8,'Annex 2 EHV charges'!$A:$O,8,FALSE)),"")</f>
        <v>3.2639999999999998</v>
      </c>
      <c r="F8" s="168">
        <f>IFERROR(IF(VLOOKUP($A8,'Annex 2 EHV charges'!$A:$O,9,FALSE)=0,"",VLOOKUP($A8,'Annex 2 EHV charges'!$A:$O,9,FALSE)),"")</f>
        <v>0.69</v>
      </c>
      <c r="G8" s="169">
        <f>IFERROR(IF(VLOOKUP($A8,'Annex 2 EHV charges'!$A:$O,10,FALSE)=0,"",VLOOKUP($A8,'Annex 2 EHV charges'!$A:$O,10,FALSE)),"")</f>
        <v>5.69</v>
      </c>
      <c r="H8" s="169">
        <f>IFERROR(IF(VLOOKUP($A8,'Annex 2 EHV charges'!$A:$O,11,FALSE)=0,"",VLOOKUP($A8,'Annex 2 EHV charges'!$A:$O,11,FALSE)),"")</f>
        <v>5.69</v>
      </c>
    </row>
    <row r="9" spans="1:14" x14ac:dyDescent="0.2">
      <c r="A9" s="165">
        <f t="array" ref="A9">IFERROR(INDEX('Annex 2 EHV charges'!$A$11:$A$302, MATCH(0, IF(ISBLANK('Annex 2 EHV charges'!$A$11:$A$302),1, COUNTIF(A$4:$A8, 'Annex 2 EHV charges'!$A$11:$A$302)), 0)),"")</f>
        <v>266</v>
      </c>
      <c r="B9" s="165">
        <f>IF($A9="","",VLOOKUP($A9,'Annex 2 EHV charges'!$A:$O,2,0))</f>
        <v>266</v>
      </c>
      <c r="C9" s="166">
        <f>IF($A9="","",VLOOKUP($A9,'Annex 2 EHV charges'!$A:$O,3,0))</f>
        <v>2200042312872</v>
      </c>
      <c r="D9" s="165" t="str">
        <f>IF($A9="","",VLOOKUP($A9,'Annex 2 EHV charges'!$A:$O,7,0))</f>
        <v>Kingsland Barton</v>
      </c>
      <c r="E9" s="167" t="str">
        <f>IFERROR(IF(VLOOKUP($A9,'Annex 2 EHV charges'!$A:$O,8,FALSE)=0,"",VLOOKUP($A9,'Annex 2 EHV charges'!$A:$O,8,FALSE)),"")</f>
        <v/>
      </c>
      <c r="F9" s="168">
        <f>IFERROR(IF(VLOOKUP($A9,'Annex 2 EHV charges'!$A:$O,9,FALSE)=0,"",VLOOKUP($A9,'Annex 2 EHV charges'!$A:$O,9,FALSE)),"")</f>
        <v>3.1</v>
      </c>
      <c r="G9" s="169">
        <f>IFERROR(IF(VLOOKUP($A9,'Annex 2 EHV charges'!$A:$O,10,FALSE)=0,"",VLOOKUP($A9,'Annex 2 EHV charges'!$A:$O,10,FALSE)),"")</f>
        <v>3.65</v>
      </c>
      <c r="H9" s="169">
        <f>IFERROR(IF(VLOOKUP($A9,'Annex 2 EHV charges'!$A:$O,11,FALSE)=0,"",VLOOKUP($A9,'Annex 2 EHV charges'!$A:$O,11,FALSE)),"")</f>
        <v>3.65</v>
      </c>
    </row>
    <row r="10" spans="1:14" x14ac:dyDescent="0.2">
      <c r="A10" s="165">
        <f t="array" ref="A10">IFERROR(INDEX('Annex 2 EHV charges'!$A$11:$A$302, MATCH(0, IF(ISBLANK('Annex 2 EHV charges'!$A$11:$A$302),1, COUNTIF(A$4:$A9, 'Annex 2 EHV charges'!$A$11:$A$302)), 0)),"")</f>
        <v>267</v>
      </c>
      <c r="B10" s="165">
        <f>IF($A10="","",VLOOKUP($A10,'Annex 2 EHV charges'!$A:$O,2,0))</f>
        <v>267</v>
      </c>
      <c r="C10" s="166">
        <f>IF($A10="","",VLOOKUP($A10,'Annex 2 EHV charges'!$A:$O,3,0))</f>
        <v>2200042314986</v>
      </c>
      <c r="D10" s="165" t="str">
        <f>IF($A10="","",VLOOKUP($A10,'Annex 2 EHV charges'!$A:$O,7,0))</f>
        <v>Mendip Solar PV Farm</v>
      </c>
      <c r="E10" s="167">
        <f>IFERROR(IF(VLOOKUP($A10,'Annex 2 EHV charges'!$A:$O,8,FALSE)=0,"",VLOOKUP($A10,'Annex 2 EHV charges'!$A:$O,8,FALSE)),"")</f>
        <v>3.2869999999999999</v>
      </c>
      <c r="F10" s="168">
        <f>IFERROR(IF(VLOOKUP($A10,'Annex 2 EHV charges'!$A:$O,9,FALSE)=0,"",VLOOKUP($A10,'Annex 2 EHV charges'!$A:$O,9,FALSE)),"")</f>
        <v>1.32</v>
      </c>
      <c r="G10" s="169">
        <f>IFERROR(IF(VLOOKUP($A10,'Annex 2 EHV charges'!$A:$O,10,FALSE)=0,"",VLOOKUP($A10,'Annex 2 EHV charges'!$A:$O,10,FALSE)),"")</f>
        <v>3.76</v>
      </c>
      <c r="H10" s="169">
        <f>IFERROR(IF(VLOOKUP($A10,'Annex 2 EHV charges'!$A:$O,11,FALSE)=0,"",VLOOKUP($A10,'Annex 2 EHV charges'!$A:$O,11,FALSE)),"")</f>
        <v>3.76</v>
      </c>
    </row>
    <row r="11" spans="1:14" x14ac:dyDescent="0.2">
      <c r="A11" s="165">
        <f t="array" ref="A11">IFERROR(INDEX('Annex 2 EHV charges'!$A$11:$A$302, MATCH(0, IF(ISBLANK('Annex 2 EHV charges'!$A$11:$A$302),1, COUNTIF(A$4:$A10, 'Annex 2 EHV charges'!$A$11:$A$302)), 0)),"")</f>
        <v>268</v>
      </c>
      <c r="B11" s="165">
        <f>IF($A11="","",VLOOKUP($A11,'Annex 2 EHV charges'!$A:$O,2,0))</f>
        <v>268</v>
      </c>
      <c r="C11" s="166">
        <f>IF($A11="","",VLOOKUP($A11,'Annex 2 EHV charges'!$A:$O,3,0))</f>
        <v>2200042315730</v>
      </c>
      <c r="D11" s="165" t="str">
        <f>IF($A11="","",VLOOKUP($A11,'Annex 2 EHV charges'!$A:$O,7,0))</f>
        <v>St Stephen PV</v>
      </c>
      <c r="E11" s="167">
        <f>IFERROR(IF(VLOOKUP($A11,'Annex 2 EHV charges'!$A:$O,8,FALSE)=0,"",VLOOKUP($A11,'Annex 2 EHV charges'!$A:$O,8,FALSE)),"")</f>
        <v>1.2010000000000001</v>
      </c>
      <c r="F11" s="168">
        <f>IFERROR(IF(VLOOKUP($A11,'Annex 2 EHV charges'!$A:$O,9,FALSE)=0,"",VLOOKUP($A11,'Annex 2 EHV charges'!$A:$O,9,FALSE)),"")</f>
        <v>3.04</v>
      </c>
      <c r="G11" s="169">
        <f>IFERROR(IF(VLOOKUP($A11,'Annex 2 EHV charges'!$A:$O,10,FALSE)=0,"",VLOOKUP($A11,'Annex 2 EHV charges'!$A:$O,10,FALSE)),"")</f>
        <v>4.8</v>
      </c>
      <c r="H11" s="169">
        <f>IFERROR(IF(VLOOKUP($A11,'Annex 2 EHV charges'!$A:$O,11,FALSE)=0,"",VLOOKUP($A11,'Annex 2 EHV charges'!$A:$O,11,FALSE)),"")</f>
        <v>4.8</v>
      </c>
    </row>
    <row r="12" spans="1:14" x14ac:dyDescent="0.2">
      <c r="A12" s="165">
        <f t="array" ref="A12">IFERROR(INDEX('Annex 2 EHV charges'!$A$11:$A$302, MATCH(0, IF(ISBLANK('Annex 2 EHV charges'!$A$11:$A$302),1, COUNTIF(A$4:$A11, 'Annex 2 EHV charges'!$A$11:$A$302)), 0)),"")</f>
        <v>269</v>
      </c>
      <c r="B12" s="165">
        <f>IF($A12="","",VLOOKUP($A12,'Annex 2 EHV charges'!$A:$O,2,0))</f>
        <v>269</v>
      </c>
      <c r="C12" s="166">
        <f>IF($A12="","",VLOOKUP($A12,'Annex 2 EHV charges'!$A:$O,3,0))</f>
        <v>2200042315776</v>
      </c>
      <c r="D12" s="165" t="str">
        <f>IF($A12="","",VLOOKUP($A12,'Annex 2 EHV charges'!$A:$O,7,0))</f>
        <v>Trewidland farm PV</v>
      </c>
      <c r="E12" s="167">
        <f>IFERROR(IF(VLOOKUP($A12,'Annex 2 EHV charges'!$A:$O,8,FALSE)=0,"",VLOOKUP($A12,'Annex 2 EHV charges'!$A:$O,8,FALSE)),"")</f>
        <v>0.94299999999999995</v>
      </c>
      <c r="F12" s="168">
        <f>IFERROR(IF(VLOOKUP($A12,'Annex 2 EHV charges'!$A:$O,9,FALSE)=0,"",VLOOKUP($A12,'Annex 2 EHV charges'!$A:$O,9,FALSE)),"")</f>
        <v>3.61</v>
      </c>
      <c r="G12" s="169">
        <f>IFERROR(IF(VLOOKUP($A12,'Annex 2 EHV charges'!$A:$O,10,FALSE)=0,"",VLOOKUP($A12,'Annex 2 EHV charges'!$A:$O,10,FALSE)),"")</f>
        <v>3.25</v>
      </c>
      <c r="H12" s="169">
        <f>IFERROR(IF(VLOOKUP($A12,'Annex 2 EHV charges'!$A:$O,11,FALSE)=0,"",VLOOKUP($A12,'Annex 2 EHV charges'!$A:$O,11,FALSE)),"")</f>
        <v>3.25</v>
      </c>
    </row>
    <row r="13" spans="1:14" x14ac:dyDescent="0.2">
      <c r="A13" s="165">
        <f t="array" ref="A13">IFERROR(INDEX('Annex 2 EHV charges'!$A$11:$A$302, MATCH(0, IF(ISBLANK('Annex 2 EHV charges'!$A$11:$A$302),1, COUNTIF(A$4:$A12, 'Annex 2 EHV charges'!$A$11:$A$302)), 0)),"")</f>
        <v>270</v>
      </c>
      <c r="B13" s="165">
        <f>IF($A13="","",VLOOKUP($A13,'Annex 2 EHV charges'!$A:$O,2,0))</f>
        <v>270</v>
      </c>
      <c r="C13" s="166">
        <f>IF($A13="","",VLOOKUP($A13,'Annex 2 EHV charges'!$A:$O,3,0))</f>
        <v>2200042316751</v>
      </c>
      <c r="D13" s="165" t="str">
        <f>IF($A13="","",VLOOKUP($A13,'Annex 2 EHV charges'!$A:$O,7,0))</f>
        <v>Watchfield Lawn</v>
      </c>
      <c r="E13" s="167">
        <f>IFERROR(IF(VLOOKUP($A13,'Annex 2 EHV charges'!$A:$O,8,FALSE)=0,"",VLOOKUP($A13,'Annex 2 EHV charges'!$A:$O,8,FALSE)),"")</f>
        <v>0.79800000000000004</v>
      </c>
      <c r="F13" s="168">
        <f>IFERROR(IF(VLOOKUP($A13,'Annex 2 EHV charges'!$A:$O,9,FALSE)=0,"",VLOOKUP($A13,'Annex 2 EHV charges'!$A:$O,9,FALSE)),"")</f>
        <v>4.0999999999999996</v>
      </c>
      <c r="G13" s="169">
        <f>IFERROR(IF(VLOOKUP($A13,'Annex 2 EHV charges'!$A:$O,10,FALSE)=0,"",VLOOKUP($A13,'Annex 2 EHV charges'!$A:$O,10,FALSE)),"")</f>
        <v>3.13</v>
      </c>
      <c r="H13" s="169">
        <f>IFERROR(IF(VLOOKUP($A13,'Annex 2 EHV charges'!$A:$O,11,FALSE)=0,"",VLOOKUP($A13,'Annex 2 EHV charges'!$A:$O,11,FALSE)),"")</f>
        <v>3.13</v>
      </c>
    </row>
    <row r="14" spans="1:14" x14ac:dyDescent="0.2">
      <c r="A14" s="165">
        <f t="array" ref="A14">IFERROR(INDEX('Annex 2 EHV charges'!$A$11:$A$302, MATCH(0, IF(ISBLANK('Annex 2 EHV charges'!$A$11:$A$302),1, COUNTIF(A$4:$A13, 'Annex 2 EHV charges'!$A$11:$A$302)), 0)),"")</f>
        <v>271</v>
      </c>
      <c r="B14" s="165">
        <f>IF($A14="","",VLOOKUP($A14,'Annex 2 EHV charges'!$A:$O,2,0))</f>
        <v>271</v>
      </c>
      <c r="C14" s="166">
        <f>IF($A14="","",VLOOKUP($A14,'Annex 2 EHV charges'!$A:$O,3,0))</f>
        <v>2200042382620</v>
      </c>
      <c r="D14" s="165" t="str">
        <f>IF($A14="","",VLOOKUP($A14,'Annex 2 EHV charges'!$A:$O,7,0))</f>
        <v>Gover Park</v>
      </c>
      <c r="E14" s="167">
        <f>IFERROR(IF(VLOOKUP($A14,'Annex 2 EHV charges'!$A:$O,8,FALSE)=0,"",VLOOKUP($A14,'Annex 2 EHV charges'!$A:$O,8,FALSE)),"")</f>
        <v>14.53</v>
      </c>
      <c r="F14" s="168">
        <f>IFERROR(IF(VLOOKUP($A14,'Annex 2 EHV charges'!$A:$O,9,FALSE)=0,"",VLOOKUP($A14,'Annex 2 EHV charges'!$A:$O,9,FALSE)),"")</f>
        <v>3.21</v>
      </c>
      <c r="G14" s="169">
        <f>IFERROR(IF(VLOOKUP($A14,'Annex 2 EHV charges'!$A:$O,10,FALSE)=0,"",VLOOKUP($A14,'Annex 2 EHV charges'!$A:$O,10,FALSE)),"")</f>
        <v>2.91</v>
      </c>
      <c r="H14" s="169">
        <f>IFERROR(IF(VLOOKUP($A14,'Annex 2 EHV charges'!$A:$O,11,FALSE)=0,"",VLOOKUP($A14,'Annex 2 EHV charges'!$A:$O,11,FALSE)),"")</f>
        <v>2.91</v>
      </c>
    </row>
    <row r="15" spans="1:14" x14ac:dyDescent="0.2">
      <c r="A15" s="165">
        <f t="array" ref="A15">IFERROR(INDEX('Annex 2 EHV charges'!$A$11:$A$302, MATCH(0, IF(ISBLANK('Annex 2 EHV charges'!$A$11:$A$302),1, COUNTIF(A$4:$A14, 'Annex 2 EHV charges'!$A$11:$A$302)), 0)),"")</f>
        <v>272</v>
      </c>
      <c r="B15" s="165">
        <f>IF($A15="","",VLOOKUP($A15,'Annex 2 EHV charges'!$A:$O,2,0))</f>
        <v>272</v>
      </c>
      <c r="C15" s="166">
        <f>IF($A15="","",VLOOKUP($A15,'Annex 2 EHV charges'!$A:$O,3,0))</f>
        <v>2200042323128</v>
      </c>
      <c r="D15" s="165" t="str">
        <f>IF($A15="","",VLOOKUP($A15,'Annex 2 EHV charges'!$A:$O,7,0))</f>
        <v>North Wayton</v>
      </c>
      <c r="E15" s="167">
        <f>IFERROR(IF(VLOOKUP($A15,'Annex 2 EHV charges'!$A:$O,8,FALSE)=0,"",VLOOKUP($A15,'Annex 2 EHV charges'!$A:$O,8,FALSE)),"")</f>
        <v>0.63500000000000001</v>
      </c>
      <c r="F15" s="168">
        <f>IFERROR(IF(VLOOKUP($A15,'Annex 2 EHV charges'!$A:$O,9,FALSE)=0,"",VLOOKUP($A15,'Annex 2 EHV charges'!$A:$O,9,FALSE)),"")</f>
        <v>7.31</v>
      </c>
      <c r="G15" s="169">
        <f>IFERROR(IF(VLOOKUP($A15,'Annex 2 EHV charges'!$A:$O,10,FALSE)=0,"",VLOOKUP($A15,'Annex 2 EHV charges'!$A:$O,10,FALSE)),"")</f>
        <v>2.41</v>
      </c>
      <c r="H15" s="169">
        <f>IFERROR(IF(VLOOKUP($A15,'Annex 2 EHV charges'!$A:$O,11,FALSE)=0,"",VLOOKUP($A15,'Annex 2 EHV charges'!$A:$O,11,FALSE)),"")</f>
        <v>2.41</v>
      </c>
    </row>
    <row r="16" spans="1:14" x14ac:dyDescent="0.2">
      <c r="A16" s="165">
        <f t="array" ref="A16">IFERROR(INDEX('Annex 2 EHV charges'!$A$11:$A$302, MATCH(0, IF(ISBLANK('Annex 2 EHV charges'!$A$11:$A$302),1, COUNTIF(A$4:$A15, 'Annex 2 EHV charges'!$A$11:$A$302)), 0)),"")</f>
        <v>273</v>
      </c>
      <c r="B16" s="165">
        <f>IF($A16="","",VLOOKUP($A16,'Annex 2 EHV charges'!$A:$O,2,0))</f>
        <v>273</v>
      </c>
      <c r="C16" s="166">
        <f>IF($A16="","",VLOOKUP($A16,'Annex 2 EHV charges'!$A:$O,3,0))</f>
        <v>2200042324450</v>
      </c>
      <c r="D16" s="165" t="str">
        <f>IF($A16="","",VLOOKUP($A16,'Annex 2 EHV charges'!$A:$O,7,0))</f>
        <v>Week Farm</v>
      </c>
      <c r="E16" s="167" t="str">
        <f>IFERROR(IF(VLOOKUP($A16,'Annex 2 EHV charges'!$A:$O,8,FALSE)=0,"",VLOOKUP($A16,'Annex 2 EHV charges'!$A:$O,8,FALSE)),"")</f>
        <v/>
      </c>
      <c r="F16" s="168">
        <f>IFERROR(IF(VLOOKUP($A16,'Annex 2 EHV charges'!$A:$O,9,FALSE)=0,"",VLOOKUP($A16,'Annex 2 EHV charges'!$A:$O,9,FALSE)),"")</f>
        <v>13.44</v>
      </c>
      <c r="G16" s="169">
        <f>IFERROR(IF(VLOOKUP($A16,'Annex 2 EHV charges'!$A:$O,10,FALSE)=0,"",VLOOKUP($A16,'Annex 2 EHV charges'!$A:$O,10,FALSE)),"")</f>
        <v>3.14</v>
      </c>
      <c r="H16" s="169">
        <f>IFERROR(IF(VLOOKUP($A16,'Annex 2 EHV charges'!$A:$O,11,FALSE)=0,"",VLOOKUP($A16,'Annex 2 EHV charges'!$A:$O,11,FALSE)),"")</f>
        <v>3.14</v>
      </c>
    </row>
    <row r="17" spans="1:8" x14ac:dyDescent="0.2">
      <c r="A17" s="165">
        <f t="array" ref="A17">IFERROR(INDEX('Annex 2 EHV charges'!$A$11:$A$302, MATCH(0, IF(ISBLANK('Annex 2 EHV charges'!$A$11:$A$302),1, COUNTIF(A$4:$A16, 'Annex 2 EHV charges'!$A$11:$A$302)), 0)),"")</f>
        <v>274</v>
      </c>
      <c r="B17" s="165">
        <f>IF($A17="","",VLOOKUP($A17,'Annex 2 EHV charges'!$A:$O,2,0))</f>
        <v>274</v>
      </c>
      <c r="C17" s="166">
        <f>IF($A17="","",VLOOKUP($A17,'Annex 2 EHV charges'!$A:$O,3,0))</f>
        <v>2200042326040</v>
      </c>
      <c r="D17" s="165" t="str">
        <f>IF($A17="","",VLOOKUP($A17,'Annex 2 EHV charges'!$A:$O,7,0))</f>
        <v>Cullompton</v>
      </c>
      <c r="E17" s="167">
        <f>IFERROR(IF(VLOOKUP($A17,'Annex 2 EHV charges'!$A:$O,8,FALSE)=0,"",VLOOKUP($A17,'Annex 2 EHV charges'!$A:$O,8,FALSE)),"")</f>
        <v>1.087</v>
      </c>
      <c r="F17" s="168">
        <f>IFERROR(IF(VLOOKUP($A17,'Annex 2 EHV charges'!$A:$O,9,FALSE)=0,"",VLOOKUP($A17,'Annex 2 EHV charges'!$A:$O,9,FALSE)),"")</f>
        <v>7.39</v>
      </c>
      <c r="G17" s="169">
        <f>IFERROR(IF(VLOOKUP($A17,'Annex 2 EHV charges'!$A:$O,10,FALSE)=0,"",VLOOKUP($A17,'Annex 2 EHV charges'!$A:$O,10,FALSE)),"")</f>
        <v>4</v>
      </c>
      <c r="H17" s="169">
        <f>IFERROR(IF(VLOOKUP($A17,'Annex 2 EHV charges'!$A:$O,11,FALSE)=0,"",VLOOKUP($A17,'Annex 2 EHV charges'!$A:$O,11,FALSE)),"")</f>
        <v>4</v>
      </c>
    </row>
    <row r="18" spans="1:8" x14ac:dyDescent="0.2">
      <c r="A18" s="165">
        <f t="array" ref="A18">IFERROR(INDEX('Annex 2 EHV charges'!$A$11:$A$302, MATCH(0, IF(ISBLANK('Annex 2 EHV charges'!$A$11:$A$302),1, COUNTIF(A$4:$A17, 'Annex 2 EHV charges'!$A$11:$A$302)), 0)),"")</f>
        <v>275</v>
      </c>
      <c r="B18" s="165">
        <f>IF($A18="","",VLOOKUP($A18,'Annex 2 EHV charges'!$A:$O,2,0))</f>
        <v>275</v>
      </c>
      <c r="C18" s="166">
        <f>IF($A18="","",VLOOKUP($A18,'Annex 2 EHV charges'!$A:$O,3,0))</f>
        <v>2200042329078</v>
      </c>
      <c r="D18" s="165" t="str">
        <f>IF($A18="","",VLOOKUP($A18,'Annex 2 EHV charges'!$A:$O,7,0))</f>
        <v>Dinder Farm</v>
      </c>
      <c r="E18" s="167">
        <f>IFERROR(IF(VLOOKUP($A18,'Annex 2 EHV charges'!$A:$O,8,FALSE)=0,"",VLOOKUP($A18,'Annex 2 EHV charges'!$A:$O,8,FALSE)),"")</f>
        <v>3.3730000000000002</v>
      </c>
      <c r="F18" s="168">
        <f>IFERROR(IF(VLOOKUP($A18,'Annex 2 EHV charges'!$A:$O,9,FALSE)=0,"",VLOOKUP($A18,'Annex 2 EHV charges'!$A:$O,9,FALSE)),"")</f>
        <v>4.84</v>
      </c>
      <c r="G18" s="169">
        <f>IFERROR(IF(VLOOKUP($A18,'Annex 2 EHV charges'!$A:$O,10,FALSE)=0,"",VLOOKUP($A18,'Annex 2 EHV charges'!$A:$O,10,FALSE)),"")</f>
        <v>2.56</v>
      </c>
      <c r="H18" s="169">
        <f>IFERROR(IF(VLOOKUP($A18,'Annex 2 EHV charges'!$A:$O,11,FALSE)=0,"",VLOOKUP($A18,'Annex 2 EHV charges'!$A:$O,11,FALSE)),"")</f>
        <v>2.56</v>
      </c>
    </row>
    <row r="19" spans="1:8" x14ac:dyDescent="0.2">
      <c r="A19" s="165">
        <f t="array" ref="A19">IFERROR(INDEX('Annex 2 EHV charges'!$A$11:$A$302, MATCH(0, IF(ISBLANK('Annex 2 EHV charges'!$A$11:$A$302),1, COUNTIF(A$4:$A18, 'Annex 2 EHV charges'!$A$11:$A$302)), 0)),"")</f>
        <v>277</v>
      </c>
      <c r="B19" s="165">
        <f>IF($A19="","",VLOOKUP($A19,'Annex 2 EHV charges'!$A:$O,2,0))</f>
        <v>277</v>
      </c>
      <c r="C19" s="166">
        <f>IF($A19="","",VLOOKUP($A19,'Annex 2 EHV charges'!$A:$O,3,0))</f>
        <v>2200042329050</v>
      </c>
      <c r="D19" s="165" t="str">
        <f>IF($A19="","",VLOOKUP($A19,'Annex 2 EHV charges'!$A:$O,7,0))</f>
        <v>Pitts Farm</v>
      </c>
      <c r="E19" s="167">
        <f>IFERROR(IF(VLOOKUP($A19,'Annex 2 EHV charges'!$A:$O,8,FALSE)=0,"",VLOOKUP($A19,'Annex 2 EHV charges'!$A:$O,8,FALSE)),"")</f>
        <v>3.3719999999999999</v>
      </c>
      <c r="F19" s="168">
        <f>IFERROR(IF(VLOOKUP($A19,'Annex 2 EHV charges'!$A:$O,9,FALSE)=0,"",VLOOKUP($A19,'Annex 2 EHV charges'!$A:$O,9,FALSE)),"")</f>
        <v>6.75</v>
      </c>
      <c r="G19" s="169">
        <f>IFERROR(IF(VLOOKUP($A19,'Annex 2 EHV charges'!$A:$O,10,FALSE)=0,"",VLOOKUP($A19,'Annex 2 EHV charges'!$A:$O,10,FALSE)),"")</f>
        <v>2.35</v>
      </c>
      <c r="H19" s="169">
        <f>IFERROR(IF(VLOOKUP($A19,'Annex 2 EHV charges'!$A:$O,11,FALSE)=0,"",VLOOKUP($A19,'Annex 2 EHV charges'!$A:$O,11,FALSE)),"")</f>
        <v>2.35</v>
      </c>
    </row>
    <row r="20" spans="1:8" x14ac:dyDescent="0.2">
      <c r="A20" s="165">
        <f t="array" ref="A20">IFERROR(INDEX('Annex 2 EHV charges'!$A$11:$A$302, MATCH(0, IF(ISBLANK('Annex 2 EHV charges'!$A$11:$A$302),1, COUNTIF(A$4:$A19, 'Annex 2 EHV charges'!$A$11:$A$302)), 0)),"")</f>
        <v>278</v>
      </c>
      <c r="B20" s="165">
        <f>IF($A20="","",VLOOKUP($A20,'Annex 2 EHV charges'!$A:$O,2,0))</f>
        <v>278</v>
      </c>
      <c r="C20" s="166">
        <f>IF($A20="","",VLOOKUP($A20,'Annex 2 EHV charges'!$A:$O,3,0))</f>
        <v>2200042333678</v>
      </c>
      <c r="D20" s="165" t="str">
        <f>IF($A20="","",VLOOKUP($A20,'Annex 2 EHV charges'!$A:$O,7,0))</f>
        <v>Kerriers</v>
      </c>
      <c r="E20" s="167">
        <f>IFERROR(IF(VLOOKUP($A20,'Annex 2 EHV charges'!$A:$O,8,FALSE)=0,"",VLOOKUP($A20,'Annex 2 EHV charges'!$A:$O,8,FALSE)),"")</f>
        <v>0.77900000000000003</v>
      </c>
      <c r="F20" s="168">
        <f>IFERROR(IF(VLOOKUP($A20,'Annex 2 EHV charges'!$A:$O,9,FALSE)=0,"",VLOOKUP($A20,'Annex 2 EHV charges'!$A:$O,9,FALSE)),"")</f>
        <v>13.45</v>
      </c>
      <c r="G20" s="169">
        <f>IFERROR(IF(VLOOKUP($A20,'Annex 2 EHV charges'!$A:$O,10,FALSE)=0,"",VLOOKUP($A20,'Annex 2 EHV charges'!$A:$O,10,FALSE)),"")</f>
        <v>4.13</v>
      </c>
      <c r="H20" s="169">
        <f>IFERROR(IF(VLOOKUP($A20,'Annex 2 EHV charges'!$A:$O,11,FALSE)=0,"",VLOOKUP($A20,'Annex 2 EHV charges'!$A:$O,11,FALSE)),"")</f>
        <v>4.13</v>
      </c>
    </row>
    <row r="21" spans="1:8" x14ac:dyDescent="0.2">
      <c r="A21" s="165">
        <f t="array" ref="A21">IFERROR(INDEX('Annex 2 EHV charges'!$A$11:$A$302, MATCH(0, IF(ISBLANK('Annex 2 EHV charges'!$A$11:$A$302),1, COUNTIF(A$4:$A20, 'Annex 2 EHV charges'!$A$11:$A$302)), 0)),"")</f>
        <v>279</v>
      </c>
      <c r="B21" s="165">
        <f>IF($A21="","",VLOOKUP($A21,'Annex 2 EHV charges'!$A:$O,2,0))</f>
        <v>279</v>
      </c>
      <c r="C21" s="166">
        <f>IF($A21="","",VLOOKUP($A21,'Annex 2 EHV charges'!$A:$O,3,0))</f>
        <v>2200042333701</v>
      </c>
      <c r="D21" s="165" t="str">
        <f>IF($A21="","",VLOOKUP($A21,'Annex 2 EHV charges'!$A:$O,7,0))</f>
        <v>Ernesettle Lane</v>
      </c>
      <c r="E21" s="167">
        <f>IFERROR(IF(VLOOKUP($A21,'Annex 2 EHV charges'!$A:$O,8,FALSE)=0,"",VLOOKUP($A21,'Annex 2 EHV charges'!$A:$O,8,FALSE)),"")</f>
        <v>0.63100000000000001</v>
      </c>
      <c r="F21" s="168">
        <f>IFERROR(IF(VLOOKUP($A21,'Annex 2 EHV charges'!$A:$O,9,FALSE)=0,"",VLOOKUP($A21,'Annex 2 EHV charges'!$A:$O,9,FALSE)),"")</f>
        <v>4.24</v>
      </c>
      <c r="G21" s="169">
        <f>IFERROR(IF(VLOOKUP($A21,'Annex 2 EHV charges'!$A:$O,10,FALSE)=0,"",VLOOKUP($A21,'Annex 2 EHV charges'!$A:$O,10,FALSE)),"")</f>
        <v>2.44</v>
      </c>
      <c r="H21" s="169">
        <f>IFERROR(IF(VLOOKUP($A21,'Annex 2 EHV charges'!$A:$O,11,FALSE)=0,"",VLOOKUP($A21,'Annex 2 EHV charges'!$A:$O,11,FALSE)),"")</f>
        <v>2.44</v>
      </c>
    </row>
    <row r="22" spans="1:8" x14ac:dyDescent="0.2">
      <c r="A22" s="165">
        <f t="array" ref="A22">IFERROR(INDEX('Annex 2 EHV charges'!$A$11:$A$302, MATCH(0, IF(ISBLANK('Annex 2 EHV charges'!$A$11:$A$302),1, COUNTIF(A$4:$A21, 'Annex 2 EHV charges'!$A$11:$A$302)), 0)),"")</f>
        <v>281</v>
      </c>
      <c r="B22" s="165">
        <f>IF($A22="","",VLOOKUP($A22,'Annex 2 EHV charges'!$A:$O,2,0))</f>
        <v>281</v>
      </c>
      <c r="C22" s="166">
        <f>IF($A22="","",VLOOKUP($A22,'Annex 2 EHV charges'!$A:$O,3,0))</f>
        <v>2200042340220</v>
      </c>
      <c r="D22" s="165" t="str">
        <f>IF($A22="","",VLOOKUP($A22,'Annex 2 EHV charges'!$A:$O,7,0))</f>
        <v>Goonhilly Solar Park</v>
      </c>
      <c r="E22" s="167">
        <f>IFERROR(IF(VLOOKUP($A22,'Annex 2 EHV charges'!$A:$O,8,FALSE)=0,"",VLOOKUP($A22,'Annex 2 EHV charges'!$A:$O,8,FALSE)),"")</f>
        <v>2.6339999999999999</v>
      </c>
      <c r="F22" s="168">
        <f>IFERROR(IF(VLOOKUP($A22,'Annex 2 EHV charges'!$A:$O,9,FALSE)=0,"",VLOOKUP($A22,'Annex 2 EHV charges'!$A:$O,9,FALSE)),"")</f>
        <v>8.07</v>
      </c>
      <c r="G22" s="169">
        <f>IFERROR(IF(VLOOKUP($A22,'Annex 2 EHV charges'!$A:$O,10,FALSE)=0,"",VLOOKUP($A22,'Annex 2 EHV charges'!$A:$O,10,FALSE)),"")</f>
        <v>2.54</v>
      </c>
      <c r="H22" s="169">
        <f>IFERROR(IF(VLOOKUP($A22,'Annex 2 EHV charges'!$A:$O,11,FALSE)=0,"",VLOOKUP($A22,'Annex 2 EHV charges'!$A:$O,11,FALSE)),"")</f>
        <v>2.54</v>
      </c>
    </row>
    <row r="23" spans="1:8" x14ac:dyDescent="0.2">
      <c r="A23" s="165">
        <f t="array" ref="A23">IFERROR(INDEX('Annex 2 EHV charges'!$A$11:$A$302, MATCH(0, IF(ISBLANK('Annex 2 EHV charges'!$A$11:$A$302),1, COUNTIF(A$4:$A22, 'Annex 2 EHV charges'!$A$11:$A$302)), 0)),"")</f>
        <v>282</v>
      </c>
      <c r="B23" s="165">
        <f>IF($A23="","",VLOOKUP($A23,'Annex 2 EHV charges'!$A:$O,2,0))</f>
        <v>282</v>
      </c>
      <c r="C23" s="166">
        <f>IF($A23="","",VLOOKUP($A23,'Annex 2 EHV charges'!$A:$O,3,0))</f>
        <v>2200042348665</v>
      </c>
      <c r="D23" s="165" t="str">
        <f>IF($A23="","",VLOOKUP($A23,'Annex 2 EHV charges'!$A:$O,7,0))</f>
        <v>Nanteague</v>
      </c>
      <c r="E23" s="167">
        <f>IFERROR(IF(VLOOKUP($A23,'Annex 2 EHV charges'!$A:$O,8,FALSE)=0,"",VLOOKUP($A23,'Annex 2 EHV charges'!$A:$O,8,FALSE)),"")</f>
        <v>2.2730000000000001</v>
      </c>
      <c r="F23" s="168">
        <f>IFERROR(IF(VLOOKUP($A23,'Annex 2 EHV charges'!$A:$O,9,FALSE)=0,"",VLOOKUP($A23,'Annex 2 EHV charges'!$A:$O,9,FALSE)),"")</f>
        <v>10.06</v>
      </c>
      <c r="G23" s="169">
        <f>IFERROR(IF(VLOOKUP($A23,'Annex 2 EHV charges'!$A:$O,10,FALSE)=0,"",VLOOKUP($A23,'Annex 2 EHV charges'!$A:$O,10,FALSE)),"")</f>
        <v>3.24</v>
      </c>
      <c r="H23" s="169">
        <f>IFERROR(IF(VLOOKUP($A23,'Annex 2 EHV charges'!$A:$O,11,FALSE)=0,"",VLOOKUP($A23,'Annex 2 EHV charges'!$A:$O,11,FALSE)),"")</f>
        <v>3.24</v>
      </c>
    </row>
    <row r="24" spans="1:8" x14ac:dyDescent="0.2">
      <c r="A24" s="165">
        <f t="array" ref="A24">IFERROR(INDEX('Annex 2 EHV charges'!$A$11:$A$302, MATCH(0, IF(ISBLANK('Annex 2 EHV charges'!$A$11:$A$302),1, COUNTIF(A$4:$A23, 'Annex 2 EHV charges'!$A$11:$A$302)), 0)),"")</f>
        <v>283</v>
      </c>
      <c r="B24" s="165">
        <f>IF($A24="","",VLOOKUP($A24,'Annex 2 EHV charges'!$A:$O,2,0))</f>
        <v>283</v>
      </c>
      <c r="C24" s="166">
        <f>IF($A24="","",VLOOKUP($A24,'Annex 2 EHV charges'!$A:$O,3,0))</f>
        <v>2200042340745</v>
      </c>
      <c r="D24" s="165" t="str">
        <f>IF($A24="","",VLOOKUP($A24,'Annex 2 EHV charges'!$A:$O,7,0))</f>
        <v>Bidwell Dartington PV</v>
      </c>
      <c r="E24" s="167">
        <f>IFERROR(IF(VLOOKUP($A24,'Annex 2 EHV charges'!$A:$O,8,FALSE)=0,"",VLOOKUP($A24,'Annex 2 EHV charges'!$A:$O,8,FALSE)),"")</f>
        <v>3.137</v>
      </c>
      <c r="F24" s="168">
        <f>IFERROR(IF(VLOOKUP($A24,'Annex 2 EHV charges'!$A:$O,9,FALSE)=0,"",VLOOKUP($A24,'Annex 2 EHV charges'!$A:$O,9,FALSE)),"")</f>
        <v>1.73</v>
      </c>
      <c r="G24" s="169">
        <f>IFERROR(IF(VLOOKUP($A24,'Annex 2 EHV charges'!$A:$O,10,FALSE)=0,"",VLOOKUP($A24,'Annex 2 EHV charges'!$A:$O,10,FALSE)),"")</f>
        <v>1.77</v>
      </c>
      <c r="H24" s="169">
        <f>IFERROR(IF(VLOOKUP($A24,'Annex 2 EHV charges'!$A:$O,11,FALSE)=0,"",VLOOKUP($A24,'Annex 2 EHV charges'!$A:$O,11,FALSE)),"")</f>
        <v>1.77</v>
      </c>
    </row>
    <row r="25" spans="1:8" x14ac:dyDescent="0.2">
      <c r="A25" s="165">
        <f t="array" ref="A25">IFERROR(INDEX('Annex 2 EHV charges'!$A$11:$A$302, MATCH(0, IF(ISBLANK('Annex 2 EHV charges'!$A$11:$A$302),1, COUNTIF(A$4:$A24, 'Annex 2 EHV charges'!$A$11:$A$302)), 0)),"")</f>
        <v>284</v>
      </c>
      <c r="B25" s="165">
        <f>IF($A25="","",VLOOKUP($A25,'Annex 2 EHV charges'!$A:$O,2,0))</f>
        <v>284</v>
      </c>
      <c r="C25" s="166">
        <f>IF($A25="","",VLOOKUP($A25,'Annex 2 EHV charges'!$A:$O,3,0))</f>
        <v>2200042343212</v>
      </c>
      <c r="D25" s="165" t="str">
        <f>IF($A25="","",VLOOKUP($A25,'Annex 2 EHV charges'!$A:$O,7,0))</f>
        <v>New Row Farm</v>
      </c>
      <c r="E25" s="167">
        <f>IFERROR(IF(VLOOKUP($A25,'Annex 2 EHV charges'!$A:$O,8,FALSE)=0,"",VLOOKUP($A25,'Annex 2 EHV charges'!$A:$O,8,FALSE)),"")</f>
        <v>3.4049999999999998</v>
      </c>
      <c r="F25" s="168">
        <f>IFERROR(IF(VLOOKUP($A25,'Annex 2 EHV charges'!$A:$O,9,FALSE)=0,"",VLOOKUP($A25,'Annex 2 EHV charges'!$A:$O,9,FALSE)),"")</f>
        <v>4.4400000000000004</v>
      </c>
      <c r="G25" s="169">
        <f>IFERROR(IF(VLOOKUP($A25,'Annex 2 EHV charges'!$A:$O,10,FALSE)=0,"",VLOOKUP($A25,'Annex 2 EHV charges'!$A:$O,10,FALSE)),"")</f>
        <v>3.26</v>
      </c>
      <c r="H25" s="169">
        <f>IFERROR(IF(VLOOKUP($A25,'Annex 2 EHV charges'!$A:$O,11,FALSE)=0,"",VLOOKUP($A25,'Annex 2 EHV charges'!$A:$O,11,FALSE)),"")</f>
        <v>3.26</v>
      </c>
    </row>
    <row r="26" spans="1:8" x14ac:dyDescent="0.2">
      <c r="A26" s="165">
        <f t="array" ref="A26">IFERROR(INDEX('Annex 2 EHV charges'!$A$11:$A$302, MATCH(0, IF(ISBLANK('Annex 2 EHV charges'!$A$11:$A$302),1, COUNTIF(A$4:$A25, 'Annex 2 EHV charges'!$A$11:$A$302)), 0)),"")</f>
        <v>285</v>
      </c>
      <c r="B26" s="165">
        <f>IF($A26="","",VLOOKUP($A26,'Annex 2 EHV charges'!$A:$O,2,0))</f>
        <v>285</v>
      </c>
      <c r="C26" s="166">
        <f>IF($A26="","",VLOOKUP($A26,'Annex 2 EHV charges'!$A:$O,3,0))</f>
        <v>2200042354205</v>
      </c>
      <c r="D26" s="165" t="str">
        <f>IF($A26="","",VLOOKUP($A26,'Annex 2 EHV charges'!$A:$O,7,0))</f>
        <v>Woodland Barton Windfarm</v>
      </c>
      <c r="E26" s="167">
        <f>IFERROR(IF(VLOOKUP($A26,'Annex 2 EHV charges'!$A:$O,8,FALSE)=0,"",VLOOKUP($A26,'Annex 2 EHV charges'!$A:$O,8,FALSE)),"")</f>
        <v>1.0289999999999999</v>
      </c>
      <c r="F26" s="168">
        <f>IFERROR(IF(VLOOKUP($A26,'Annex 2 EHV charges'!$A:$O,9,FALSE)=0,"",VLOOKUP($A26,'Annex 2 EHV charges'!$A:$O,9,FALSE)),"")</f>
        <v>26.45</v>
      </c>
      <c r="G26" s="169">
        <f>IFERROR(IF(VLOOKUP($A26,'Annex 2 EHV charges'!$A:$O,10,FALSE)=0,"",VLOOKUP($A26,'Annex 2 EHV charges'!$A:$O,10,FALSE)),"")</f>
        <v>1.51</v>
      </c>
      <c r="H26" s="169">
        <f>IFERROR(IF(VLOOKUP($A26,'Annex 2 EHV charges'!$A:$O,11,FALSE)=0,"",VLOOKUP($A26,'Annex 2 EHV charges'!$A:$O,11,FALSE)),"")</f>
        <v>1.51</v>
      </c>
    </row>
    <row r="27" spans="1:8" x14ac:dyDescent="0.2">
      <c r="A27" s="165">
        <f t="array" ref="A27">IFERROR(INDEX('Annex 2 EHV charges'!$A$11:$A$302, MATCH(0, IF(ISBLANK('Annex 2 EHV charges'!$A$11:$A$302),1, COUNTIF(A$4:$A26, 'Annex 2 EHV charges'!$A$11:$A$302)), 0)),"")</f>
        <v>286</v>
      </c>
      <c r="B27" s="165">
        <f>IF($A27="","",VLOOKUP($A27,'Annex 2 EHV charges'!$A:$O,2,0))</f>
        <v>286</v>
      </c>
      <c r="C27" s="166">
        <f>IF($A27="","",VLOOKUP($A27,'Annex 2 EHV charges'!$A:$O,3,0))</f>
        <v>2200042387497</v>
      </c>
      <c r="D27" s="165" t="str">
        <f>IF($A27="","",VLOOKUP($A27,'Annex 2 EHV charges'!$A:$O,7,0))</f>
        <v>Four Burrows 2</v>
      </c>
      <c r="E27" s="167">
        <f>IFERROR(IF(VLOOKUP($A27,'Annex 2 EHV charges'!$A:$O,8,FALSE)=0,"",VLOOKUP($A27,'Annex 2 EHV charges'!$A:$O,8,FALSE)),"")</f>
        <v>2.2959999999999998</v>
      </c>
      <c r="F27" s="168">
        <f>IFERROR(IF(VLOOKUP($A27,'Annex 2 EHV charges'!$A:$O,9,FALSE)=0,"",VLOOKUP($A27,'Annex 2 EHV charges'!$A:$O,9,FALSE)),"")</f>
        <v>5.47</v>
      </c>
      <c r="G27" s="169">
        <f>IFERROR(IF(VLOOKUP($A27,'Annex 2 EHV charges'!$A:$O,10,FALSE)=0,"",VLOOKUP($A27,'Annex 2 EHV charges'!$A:$O,10,FALSE)),"")</f>
        <v>2.27</v>
      </c>
      <c r="H27" s="169">
        <f>IFERROR(IF(VLOOKUP($A27,'Annex 2 EHV charges'!$A:$O,11,FALSE)=0,"",VLOOKUP($A27,'Annex 2 EHV charges'!$A:$O,11,FALSE)),"")</f>
        <v>2.27</v>
      </c>
    </row>
    <row r="28" spans="1:8" x14ac:dyDescent="0.2">
      <c r="A28" s="165">
        <f t="array" ref="A28">IFERROR(INDEX('Annex 2 EHV charges'!$A$11:$A$302, MATCH(0, IF(ISBLANK('Annex 2 EHV charges'!$A$11:$A$302),1, COUNTIF(A$4:$A27, 'Annex 2 EHV charges'!$A$11:$A$302)), 0)),"")</f>
        <v>287</v>
      </c>
      <c r="B28" s="165">
        <f>IF($A28="","",VLOOKUP($A28,'Annex 2 EHV charges'!$A:$O,2,0))</f>
        <v>287</v>
      </c>
      <c r="C28" s="166">
        <f>IF($A28="","",VLOOKUP($A28,'Annex 2 EHV charges'!$A:$O,3,0))</f>
        <v>2200042398211</v>
      </c>
      <c r="D28" s="165" t="str">
        <f>IF($A28="","",VLOOKUP($A28,'Annex 2 EHV charges'!$A:$O,7,0))</f>
        <v>Redlands Farm</v>
      </c>
      <c r="E28" s="167">
        <f>IFERROR(IF(VLOOKUP($A28,'Annex 2 EHV charges'!$A:$O,8,FALSE)=0,"",VLOOKUP($A28,'Annex 2 EHV charges'!$A:$O,8,FALSE)),"")</f>
        <v>0.65300000000000002</v>
      </c>
      <c r="F28" s="168">
        <f>IFERROR(IF(VLOOKUP($A28,'Annex 2 EHV charges'!$A:$O,9,FALSE)=0,"",VLOOKUP($A28,'Annex 2 EHV charges'!$A:$O,9,FALSE)),"")</f>
        <v>4.05</v>
      </c>
      <c r="G28" s="169">
        <f>IFERROR(IF(VLOOKUP($A28,'Annex 2 EHV charges'!$A:$O,10,FALSE)=0,"",VLOOKUP($A28,'Annex 2 EHV charges'!$A:$O,10,FALSE)),"")</f>
        <v>1.97</v>
      </c>
      <c r="H28" s="169">
        <f>IFERROR(IF(VLOOKUP($A28,'Annex 2 EHV charges'!$A:$O,11,FALSE)=0,"",VLOOKUP($A28,'Annex 2 EHV charges'!$A:$O,11,FALSE)),"")</f>
        <v>1.97</v>
      </c>
    </row>
    <row r="29" spans="1:8" x14ac:dyDescent="0.2">
      <c r="A29" s="165">
        <f t="array" ref="A29">IFERROR(INDEX('Annex 2 EHV charges'!$A$11:$A$302, MATCH(0, IF(ISBLANK('Annex 2 EHV charges'!$A$11:$A$302),1, COUNTIF(A$4:$A28, 'Annex 2 EHV charges'!$A$11:$A$302)), 0)),"")</f>
        <v>288</v>
      </c>
      <c r="B29" s="165">
        <f>IF($A29="","",VLOOKUP($A29,'Annex 2 EHV charges'!$A:$O,2,0))</f>
        <v>288</v>
      </c>
      <c r="C29" s="166">
        <f>IF($A29="","",VLOOKUP($A29,'Annex 2 EHV charges'!$A:$O,3,0))</f>
        <v>2200042400882</v>
      </c>
      <c r="D29" s="165" t="str">
        <f>IF($A29="","",VLOOKUP($A29,'Annex 2 EHV charges'!$A:$O,7,0))</f>
        <v>Tengore Lane PV</v>
      </c>
      <c r="E29" s="167">
        <f>IFERROR(IF(VLOOKUP($A29,'Annex 2 EHV charges'!$A:$O,8,FALSE)=0,"",VLOOKUP($A29,'Annex 2 EHV charges'!$A:$O,8,FALSE)),"")</f>
        <v>0.64400000000000002</v>
      </c>
      <c r="F29" s="168">
        <f>IFERROR(IF(VLOOKUP($A29,'Annex 2 EHV charges'!$A:$O,9,FALSE)=0,"",VLOOKUP($A29,'Annex 2 EHV charges'!$A:$O,9,FALSE)),"")</f>
        <v>4.37</v>
      </c>
      <c r="G29" s="169">
        <f>IFERROR(IF(VLOOKUP($A29,'Annex 2 EHV charges'!$A:$O,10,FALSE)=0,"",VLOOKUP($A29,'Annex 2 EHV charges'!$A:$O,10,FALSE)),"")</f>
        <v>4.01</v>
      </c>
      <c r="H29" s="169">
        <f>IFERROR(IF(VLOOKUP($A29,'Annex 2 EHV charges'!$A:$O,11,FALSE)=0,"",VLOOKUP($A29,'Annex 2 EHV charges'!$A:$O,11,FALSE)),"")</f>
        <v>4.01</v>
      </c>
    </row>
    <row r="30" spans="1:8" x14ac:dyDescent="0.2">
      <c r="A30" s="165">
        <f t="array" ref="A30">IFERROR(INDEX('Annex 2 EHV charges'!$A$11:$A$302, MATCH(0, IF(ISBLANK('Annex 2 EHV charges'!$A$11:$A$302),1, COUNTIF(A$4:$A29, 'Annex 2 EHV charges'!$A$11:$A$302)), 0)),"")</f>
        <v>289</v>
      </c>
      <c r="B30" s="165">
        <f>IF($A30="","",VLOOKUP($A30,'Annex 2 EHV charges'!$A:$O,2,0))</f>
        <v>289</v>
      </c>
      <c r="C30" s="166">
        <f>IF($A30="","",VLOOKUP($A30,'Annex 2 EHV charges'!$A:$O,3,0))</f>
        <v>2200042400864</v>
      </c>
      <c r="D30" s="165" t="str">
        <f>IF($A30="","",VLOOKUP($A30,'Annex 2 EHV charges'!$A:$O,7,0))</f>
        <v>Liverton Farm</v>
      </c>
      <c r="E30" s="167" t="str">
        <f>IFERROR(IF(VLOOKUP($A30,'Annex 2 EHV charges'!$A:$O,8,FALSE)=0,"",VLOOKUP($A30,'Annex 2 EHV charges'!$A:$O,8,FALSE)),"")</f>
        <v/>
      </c>
      <c r="F30" s="168">
        <f>IFERROR(IF(VLOOKUP($A30,'Annex 2 EHV charges'!$A:$O,9,FALSE)=0,"",VLOOKUP($A30,'Annex 2 EHV charges'!$A:$O,9,FALSE)),"")</f>
        <v>3.34</v>
      </c>
      <c r="G30" s="169">
        <f>IFERROR(IF(VLOOKUP($A30,'Annex 2 EHV charges'!$A:$O,10,FALSE)=0,"",VLOOKUP($A30,'Annex 2 EHV charges'!$A:$O,10,FALSE)),"")</f>
        <v>2.96</v>
      </c>
      <c r="H30" s="169">
        <f>IFERROR(IF(VLOOKUP($A30,'Annex 2 EHV charges'!$A:$O,11,FALSE)=0,"",VLOOKUP($A30,'Annex 2 EHV charges'!$A:$O,11,FALSE)),"")</f>
        <v>2.96</v>
      </c>
    </row>
    <row r="31" spans="1:8" x14ac:dyDescent="0.2">
      <c r="A31" s="165">
        <f t="array" ref="A31">IFERROR(INDEX('Annex 2 EHV charges'!$A$11:$A$302, MATCH(0, IF(ISBLANK('Annex 2 EHV charges'!$A$11:$A$302),1, COUNTIF(A$4:$A30, 'Annex 2 EHV charges'!$A$11:$A$302)), 0)),"")</f>
        <v>290</v>
      </c>
      <c r="B31" s="165">
        <f>IF($A31="","",VLOOKUP($A31,'Annex 2 EHV charges'!$A:$O,2,0))</f>
        <v>290</v>
      </c>
      <c r="C31" s="166">
        <f>IF($A31="","",VLOOKUP($A31,'Annex 2 EHV charges'!$A:$O,3,0))</f>
        <v>2200042407860</v>
      </c>
      <c r="D31" s="165" t="str">
        <f>IF($A31="","",VLOOKUP($A31,'Annex 2 EHV charges'!$A:$O,7,0))</f>
        <v>Yonder Parks Farm</v>
      </c>
      <c r="E31" s="167">
        <f>IFERROR(IF(VLOOKUP($A31,'Annex 2 EHV charges'!$A:$O,8,FALSE)=0,"",VLOOKUP($A31,'Annex 2 EHV charges'!$A:$O,8,FALSE)),"")</f>
        <v>4.335</v>
      </c>
      <c r="F31" s="168">
        <f>IFERROR(IF(VLOOKUP($A31,'Annex 2 EHV charges'!$A:$O,9,FALSE)=0,"",VLOOKUP($A31,'Annex 2 EHV charges'!$A:$O,9,FALSE)),"")</f>
        <v>6.31</v>
      </c>
      <c r="G31" s="169">
        <f>IFERROR(IF(VLOOKUP($A31,'Annex 2 EHV charges'!$A:$O,10,FALSE)=0,"",VLOOKUP($A31,'Annex 2 EHV charges'!$A:$O,10,FALSE)),"")</f>
        <v>3.18</v>
      </c>
      <c r="H31" s="169">
        <f>IFERROR(IF(VLOOKUP($A31,'Annex 2 EHV charges'!$A:$O,11,FALSE)=0,"",VLOOKUP($A31,'Annex 2 EHV charges'!$A:$O,11,FALSE)),"")</f>
        <v>3.18</v>
      </c>
    </row>
    <row r="32" spans="1:8" x14ac:dyDescent="0.2">
      <c r="A32" s="165">
        <f t="array" ref="A32">IFERROR(INDEX('Annex 2 EHV charges'!$A$11:$A$302, MATCH(0, IF(ISBLANK('Annex 2 EHV charges'!$A$11:$A$302),1, COUNTIF(A$4:$A31, 'Annex 2 EHV charges'!$A$11:$A$302)), 0)),"")</f>
        <v>291</v>
      </c>
      <c r="B32" s="165">
        <f>IF($A32="","",VLOOKUP($A32,'Annex 2 EHV charges'!$A:$O,2,0))</f>
        <v>291</v>
      </c>
      <c r="C32" s="166">
        <f>IF($A32="","",VLOOKUP($A32,'Annex 2 EHV charges'!$A:$O,3,0))</f>
        <v>2200042410310</v>
      </c>
      <c r="D32" s="165" t="str">
        <f>IF($A32="","",VLOOKUP($A32,'Annex 2 EHV charges'!$A:$O,7,0))</f>
        <v>Somerton Door</v>
      </c>
      <c r="E32" s="167">
        <f>IFERROR(IF(VLOOKUP($A32,'Annex 2 EHV charges'!$A:$O,8,FALSE)=0,"",VLOOKUP($A32,'Annex 2 EHV charges'!$A:$O,8,FALSE)),"")</f>
        <v>0.63300000000000001</v>
      </c>
      <c r="F32" s="168">
        <f>IFERROR(IF(VLOOKUP($A32,'Annex 2 EHV charges'!$A:$O,9,FALSE)=0,"",VLOOKUP($A32,'Annex 2 EHV charges'!$A:$O,9,FALSE)),"")</f>
        <v>3.56</v>
      </c>
      <c r="G32" s="169">
        <f>IFERROR(IF(VLOOKUP($A32,'Annex 2 EHV charges'!$A:$O,10,FALSE)=0,"",VLOOKUP($A32,'Annex 2 EHV charges'!$A:$O,10,FALSE)),"")</f>
        <v>2.5</v>
      </c>
      <c r="H32" s="169">
        <f>IFERROR(IF(VLOOKUP($A32,'Annex 2 EHV charges'!$A:$O,11,FALSE)=0,"",VLOOKUP($A32,'Annex 2 EHV charges'!$A:$O,11,FALSE)),"")</f>
        <v>2.5</v>
      </c>
    </row>
    <row r="33" spans="1:8" x14ac:dyDescent="0.2">
      <c r="A33" s="165">
        <f t="array" ref="A33">IFERROR(INDEX('Annex 2 EHV charges'!$A$11:$A$302, MATCH(0, IF(ISBLANK('Annex 2 EHV charges'!$A$11:$A$302),1, COUNTIF(A$4:$A32, 'Annex 2 EHV charges'!$A$11:$A$302)), 0)),"")</f>
        <v>292</v>
      </c>
      <c r="B33" s="165">
        <f>IF($A33="","",VLOOKUP($A33,'Annex 2 EHV charges'!$A:$O,2,0))</f>
        <v>292</v>
      </c>
      <c r="C33" s="166">
        <f>IF($A33="","",VLOOKUP($A33,'Annex 2 EHV charges'!$A:$O,3,0))</f>
        <v>2200042414858</v>
      </c>
      <c r="D33" s="165" t="str">
        <f>IF($A33="","",VLOOKUP($A33,'Annex 2 EHV charges'!$A:$O,7,0))</f>
        <v>Carditch Drove</v>
      </c>
      <c r="E33" s="167" t="str">
        <f>IFERROR(IF(VLOOKUP($A33,'Annex 2 EHV charges'!$A:$O,8,FALSE)=0,"",VLOOKUP($A33,'Annex 2 EHV charges'!$A:$O,8,FALSE)),"")</f>
        <v/>
      </c>
      <c r="F33" s="168">
        <f>IFERROR(IF(VLOOKUP($A33,'Annex 2 EHV charges'!$A:$O,9,FALSE)=0,"",VLOOKUP($A33,'Annex 2 EHV charges'!$A:$O,9,FALSE)),"")</f>
        <v>1.22</v>
      </c>
      <c r="G33" s="169">
        <f>IFERROR(IF(VLOOKUP($A33,'Annex 2 EHV charges'!$A:$O,10,FALSE)=0,"",VLOOKUP($A33,'Annex 2 EHV charges'!$A:$O,10,FALSE)),"")</f>
        <v>2.97</v>
      </c>
      <c r="H33" s="169">
        <f>IFERROR(IF(VLOOKUP($A33,'Annex 2 EHV charges'!$A:$O,11,FALSE)=0,"",VLOOKUP($A33,'Annex 2 EHV charges'!$A:$O,11,FALSE)),"")</f>
        <v>2.97</v>
      </c>
    </row>
    <row r="34" spans="1:8" x14ac:dyDescent="0.2">
      <c r="A34" s="165">
        <f t="array" ref="A34">IFERROR(INDEX('Annex 2 EHV charges'!$A$11:$A$302, MATCH(0, IF(ISBLANK('Annex 2 EHV charges'!$A$11:$A$302),1, COUNTIF(A$4:$A33, 'Annex 2 EHV charges'!$A$11:$A$302)), 0)),"")</f>
        <v>293</v>
      </c>
      <c r="B34" s="165">
        <f>IF($A34="","",VLOOKUP($A34,'Annex 2 EHV charges'!$A:$O,2,0))</f>
        <v>293</v>
      </c>
      <c r="C34" s="166">
        <f>IF($A34="","",VLOOKUP($A34,'Annex 2 EHV charges'!$A:$O,3,0))</f>
        <v>2200042417798</v>
      </c>
      <c r="D34" s="165" t="str">
        <f>IF($A34="","",VLOOKUP($A34,'Annex 2 EHV charges'!$A:$O,7,0))</f>
        <v>Capelands Farm</v>
      </c>
      <c r="E34" s="167">
        <f>IFERROR(IF(VLOOKUP($A34,'Annex 2 EHV charges'!$A:$O,8,FALSE)=0,"",VLOOKUP($A34,'Annex 2 EHV charges'!$A:$O,8,FALSE)),"")</f>
        <v>4.0000000000000001E-3</v>
      </c>
      <c r="F34" s="168">
        <f>IFERROR(IF(VLOOKUP($A34,'Annex 2 EHV charges'!$A:$O,9,FALSE)=0,"",VLOOKUP($A34,'Annex 2 EHV charges'!$A:$O,9,FALSE)),"")</f>
        <v>1.33</v>
      </c>
      <c r="G34" s="169">
        <f>IFERROR(IF(VLOOKUP($A34,'Annex 2 EHV charges'!$A:$O,10,FALSE)=0,"",VLOOKUP($A34,'Annex 2 EHV charges'!$A:$O,10,FALSE)),"")</f>
        <v>1.76</v>
      </c>
      <c r="H34" s="169">
        <f>IFERROR(IF(VLOOKUP($A34,'Annex 2 EHV charges'!$A:$O,11,FALSE)=0,"",VLOOKUP($A34,'Annex 2 EHV charges'!$A:$O,11,FALSE)),"")</f>
        <v>1.76</v>
      </c>
    </row>
    <row r="35" spans="1:8" x14ac:dyDescent="0.2">
      <c r="A35" s="165">
        <f t="array" ref="A35">IFERROR(INDEX('Annex 2 EHV charges'!$A$11:$A$302, MATCH(0, IF(ISBLANK('Annex 2 EHV charges'!$A$11:$A$302),1, COUNTIF(A$4:$A34, 'Annex 2 EHV charges'!$A$11:$A$302)), 0)),"")</f>
        <v>294</v>
      </c>
      <c r="B35" s="165">
        <f>IF($A35="","",VLOOKUP($A35,'Annex 2 EHV charges'!$A:$O,2,0))</f>
        <v>294</v>
      </c>
      <c r="C35" s="166">
        <f>IF($A35="","",VLOOKUP($A35,'Annex 2 EHV charges'!$A:$O,3,0))</f>
        <v>2200042418791</v>
      </c>
      <c r="D35" s="165" t="str">
        <f>IF($A35="","",VLOOKUP($A35,'Annex 2 EHV charges'!$A:$O,7,0))</f>
        <v>East Youlstone WF</v>
      </c>
      <c r="E35" s="167" t="str">
        <f>IFERROR(IF(VLOOKUP($A35,'Annex 2 EHV charges'!$A:$O,8,FALSE)=0,"",VLOOKUP($A35,'Annex 2 EHV charges'!$A:$O,8,FALSE)),"")</f>
        <v/>
      </c>
      <c r="F35" s="168">
        <f>IFERROR(IF(VLOOKUP($A35,'Annex 2 EHV charges'!$A:$O,9,FALSE)=0,"",VLOOKUP($A35,'Annex 2 EHV charges'!$A:$O,9,FALSE)),"")</f>
        <v>41.28</v>
      </c>
      <c r="G35" s="169">
        <f>IFERROR(IF(VLOOKUP($A35,'Annex 2 EHV charges'!$A:$O,10,FALSE)=0,"",VLOOKUP($A35,'Annex 2 EHV charges'!$A:$O,10,FALSE)),"")</f>
        <v>1.9</v>
      </c>
      <c r="H35" s="169">
        <f>IFERROR(IF(VLOOKUP($A35,'Annex 2 EHV charges'!$A:$O,11,FALSE)=0,"",VLOOKUP($A35,'Annex 2 EHV charges'!$A:$O,11,FALSE)),"")</f>
        <v>1.9</v>
      </c>
    </row>
    <row r="36" spans="1:8" x14ac:dyDescent="0.2">
      <c r="A36" s="165">
        <f t="array" ref="A36">IFERROR(INDEX('Annex 2 EHV charges'!$A$11:$A$302, MATCH(0, IF(ISBLANK('Annex 2 EHV charges'!$A$11:$A$302),1, COUNTIF(A$4:$A35, 'Annex 2 EHV charges'!$A$11:$A$302)), 0)),"")</f>
        <v>295</v>
      </c>
      <c r="B36" s="165">
        <f>IF($A36="","",VLOOKUP($A36,'Annex 2 EHV charges'!$A:$O,2,0))</f>
        <v>295</v>
      </c>
      <c r="C36" s="166">
        <f>IF($A36="","",VLOOKUP($A36,'Annex 2 EHV charges'!$A:$O,3,0))</f>
        <v>2200042437359</v>
      </c>
      <c r="D36" s="165" t="str">
        <f>IF($A36="","",VLOOKUP($A36,'Annex 2 EHV charges'!$A:$O,7,0))</f>
        <v>Francis Court Farm</v>
      </c>
      <c r="E36" s="167">
        <f>IFERROR(IF(VLOOKUP($A36,'Annex 2 EHV charges'!$A:$O,8,FALSE)=0,"",VLOOKUP($A36,'Annex 2 EHV charges'!$A:$O,8,FALSE)),"")</f>
        <v>0.495</v>
      </c>
      <c r="F36" s="168">
        <f>IFERROR(IF(VLOOKUP($A36,'Annex 2 EHV charges'!$A:$O,9,FALSE)=0,"",VLOOKUP($A36,'Annex 2 EHV charges'!$A:$O,9,FALSE)),"")</f>
        <v>2.61</v>
      </c>
      <c r="G36" s="169">
        <f>IFERROR(IF(VLOOKUP($A36,'Annex 2 EHV charges'!$A:$O,10,FALSE)=0,"",VLOOKUP($A36,'Annex 2 EHV charges'!$A:$O,10,FALSE)),"")</f>
        <v>3.32</v>
      </c>
      <c r="H36" s="169">
        <f>IFERROR(IF(VLOOKUP($A36,'Annex 2 EHV charges'!$A:$O,11,FALSE)=0,"",VLOOKUP($A36,'Annex 2 EHV charges'!$A:$O,11,FALSE)),"")</f>
        <v>3.32</v>
      </c>
    </row>
    <row r="37" spans="1:8" x14ac:dyDescent="0.2">
      <c r="A37" s="165">
        <f t="array" ref="A37">IFERROR(INDEX('Annex 2 EHV charges'!$A$11:$A$302, MATCH(0, IF(ISBLANK('Annex 2 EHV charges'!$A$11:$A$302),1, COUNTIF(A$4:$A36, 'Annex 2 EHV charges'!$A$11:$A$302)), 0)),"")</f>
        <v>296</v>
      </c>
      <c r="B37" s="165">
        <f>IF($A37="","",VLOOKUP($A37,'Annex 2 EHV charges'!$A:$O,2,0))</f>
        <v>296</v>
      </c>
      <c r="C37" s="166">
        <f>IF($A37="","",VLOOKUP($A37,'Annex 2 EHV charges'!$A:$O,3,0))</f>
        <v>2200042443316</v>
      </c>
      <c r="D37" s="165" t="str">
        <f>IF($A37="","",VLOOKUP($A37,'Annex 2 EHV charges'!$A:$O,7,0))</f>
        <v>Northwood</v>
      </c>
      <c r="E37" s="167">
        <f>IFERROR(IF(VLOOKUP($A37,'Annex 2 EHV charges'!$A:$O,8,FALSE)=0,"",VLOOKUP($A37,'Annex 2 EHV charges'!$A:$O,8,FALSE)),"")</f>
        <v>1.599</v>
      </c>
      <c r="F37" s="168">
        <f>IFERROR(IF(VLOOKUP($A37,'Annex 2 EHV charges'!$A:$O,9,FALSE)=0,"",VLOOKUP($A37,'Annex 2 EHV charges'!$A:$O,9,FALSE)),"")</f>
        <v>0.97</v>
      </c>
      <c r="G37" s="169">
        <f>IFERROR(IF(VLOOKUP($A37,'Annex 2 EHV charges'!$A:$O,10,FALSE)=0,"",VLOOKUP($A37,'Annex 2 EHV charges'!$A:$O,10,FALSE)),"")</f>
        <v>5.39</v>
      </c>
      <c r="H37" s="169">
        <f>IFERROR(IF(VLOOKUP($A37,'Annex 2 EHV charges'!$A:$O,11,FALSE)=0,"",VLOOKUP($A37,'Annex 2 EHV charges'!$A:$O,11,FALSE)),"")</f>
        <v>5.39</v>
      </c>
    </row>
    <row r="38" spans="1:8" x14ac:dyDescent="0.2">
      <c r="A38" s="165">
        <f t="array" ref="A38">IFERROR(INDEX('Annex 2 EHV charges'!$A$11:$A$302, MATCH(0, IF(ISBLANK('Annex 2 EHV charges'!$A$11:$A$302),1, COUNTIF(A$4:$A37, 'Annex 2 EHV charges'!$A$11:$A$302)), 0)),"")</f>
        <v>297</v>
      </c>
      <c r="B38" s="165">
        <f>IF($A38="","",VLOOKUP($A38,'Annex 2 EHV charges'!$A:$O,2,0))</f>
        <v>297</v>
      </c>
      <c r="C38" s="166">
        <f>IF($A38="","",VLOOKUP($A38,'Annex 2 EHV charges'!$A:$O,3,0))</f>
        <v>2200042443352</v>
      </c>
      <c r="D38" s="165" t="str">
        <f>IF($A38="","",VLOOKUP($A38,'Annex 2 EHV charges'!$A:$O,7,0))</f>
        <v>Tricky Warren</v>
      </c>
      <c r="E38" s="167" t="str">
        <f>IFERROR(IF(VLOOKUP($A38,'Annex 2 EHV charges'!$A:$O,8,FALSE)=0,"",VLOOKUP($A38,'Annex 2 EHV charges'!$A:$O,8,FALSE)),"")</f>
        <v/>
      </c>
      <c r="F38" s="168">
        <f>IFERROR(IF(VLOOKUP($A38,'Annex 2 EHV charges'!$A:$O,9,FALSE)=0,"",VLOOKUP($A38,'Annex 2 EHV charges'!$A:$O,9,FALSE)),"")</f>
        <v>4.63</v>
      </c>
      <c r="G38" s="169">
        <f>IFERROR(IF(VLOOKUP($A38,'Annex 2 EHV charges'!$A:$O,10,FALSE)=0,"",VLOOKUP($A38,'Annex 2 EHV charges'!$A:$O,10,FALSE)),"")</f>
        <v>3.03</v>
      </c>
      <c r="H38" s="169">
        <f>IFERROR(IF(VLOOKUP($A38,'Annex 2 EHV charges'!$A:$O,11,FALSE)=0,"",VLOOKUP($A38,'Annex 2 EHV charges'!$A:$O,11,FALSE)),"")</f>
        <v>3.03</v>
      </c>
    </row>
    <row r="39" spans="1:8" x14ac:dyDescent="0.2">
      <c r="A39" s="165">
        <f t="array" ref="A39">IFERROR(INDEX('Annex 2 EHV charges'!$A$11:$A$302, MATCH(0, IF(ISBLANK('Annex 2 EHV charges'!$A$11:$A$302),1, COUNTIF(A$4:$A38, 'Annex 2 EHV charges'!$A$11:$A$302)), 0)),"")</f>
        <v>298</v>
      </c>
      <c r="B39" s="165">
        <f>IF($A39="","",VLOOKUP($A39,'Annex 2 EHV charges'!$A:$O,2,0))</f>
        <v>298</v>
      </c>
      <c r="C39" s="166">
        <f>IF($A39="","",VLOOKUP($A39,'Annex 2 EHV charges'!$A:$O,3,0))</f>
        <v>2200042447000</v>
      </c>
      <c r="D39" s="165" t="str">
        <f>IF($A39="","",VLOOKUP($A39,'Annex 2 EHV charges'!$A:$O,7,0))</f>
        <v>Iwood Lane</v>
      </c>
      <c r="E39" s="167" t="str">
        <f>IFERROR(IF(VLOOKUP($A39,'Annex 2 EHV charges'!$A:$O,8,FALSE)=0,"",VLOOKUP($A39,'Annex 2 EHV charges'!$A:$O,8,FALSE)),"")</f>
        <v/>
      </c>
      <c r="F39" s="168">
        <f>IFERROR(IF(VLOOKUP($A39,'Annex 2 EHV charges'!$A:$O,9,FALSE)=0,"",VLOOKUP($A39,'Annex 2 EHV charges'!$A:$O,9,FALSE)),"")</f>
        <v>1.17</v>
      </c>
      <c r="G39" s="169">
        <f>IFERROR(IF(VLOOKUP($A39,'Annex 2 EHV charges'!$A:$O,10,FALSE)=0,"",VLOOKUP($A39,'Annex 2 EHV charges'!$A:$O,10,FALSE)),"")</f>
        <v>3.75</v>
      </c>
      <c r="H39" s="169">
        <f>IFERROR(IF(VLOOKUP($A39,'Annex 2 EHV charges'!$A:$O,11,FALSE)=0,"",VLOOKUP($A39,'Annex 2 EHV charges'!$A:$O,11,FALSE)),"")</f>
        <v>3.75</v>
      </c>
    </row>
    <row r="40" spans="1:8" x14ac:dyDescent="0.2">
      <c r="A40" s="165">
        <f t="array" ref="A40">IFERROR(INDEX('Annex 2 EHV charges'!$A$11:$A$302, MATCH(0, IF(ISBLANK('Annex 2 EHV charges'!$A$11:$A$302),1, COUNTIF(A$4:$A39, 'Annex 2 EHV charges'!$A$11:$A$302)), 0)),"")</f>
        <v>299</v>
      </c>
      <c r="B40" s="165">
        <f>IF($A40="","",VLOOKUP($A40,'Annex 2 EHV charges'!$A:$O,2,0))</f>
        <v>299</v>
      </c>
      <c r="C40" s="166">
        <f>IF($A40="","",VLOOKUP($A40,'Annex 2 EHV charges'!$A:$O,3,0))</f>
        <v>2200042446984</v>
      </c>
      <c r="D40" s="165" t="str">
        <f>IF($A40="","",VLOOKUP($A40,'Annex 2 EHV charges'!$A:$O,7,0))</f>
        <v>Rydon Farm</v>
      </c>
      <c r="E40" s="167">
        <f>IFERROR(IF(VLOOKUP($A40,'Annex 2 EHV charges'!$A:$O,8,FALSE)=0,"",VLOOKUP($A40,'Annex 2 EHV charges'!$A:$O,8,FALSE)),"")</f>
        <v>7.0990000000000002</v>
      </c>
      <c r="F40" s="168">
        <f>IFERROR(IF(VLOOKUP($A40,'Annex 2 EHV charges'!$A:$O,9,FALSE)=0,"",VLOOKUP($A40,'Annex 2 EHV charges'!$A:$O,9,FALSE)),"")</f>
        <v>12.49</v>
      </c>
      <c r="G40" s="169">
        <f>IFERROR(IF(VLOOKUP($A40,'Annex 2 EHV charges'!$A:$O,10,FALSE)=0,"",VLOOKUP($A40,'Annex 2 EHV charges'!$A:$O,10,FALSE)),"")</f>
        <v>3.36</v>
      </c>
      <c r="H40" s="169">
        <f>IFERROR(IF(VLOOKUP($A40,'Annex 2 EHV charges'!$A:$O,11,FALSE)=0,"",VLOOKUP($A40,'Annex 2 EHV charges'!$A:$O,11,FALSE)),"")</f>
        <v>3.36</v>
      </c>
    </row>
    <row r="41" spans="1:8" x14ac:dyDescent="0.2">
      <c r="A41" s="165">
        <f t="array" ref="A41">IFERROR(INDEX('Annex 2 EHV charges'!$A$11:$A$302, MATCH(0, IF(ISBLANK('Annex 2 EHV charges'!$A$11:$A$302),1, COUNTIF(A$4:$A40, 'Annex 2 EHV charges'!$A$11:$A$302)), 0)),"")</f>
        <v>300</v>
      </c>
      <c r="B41" s="165">
        <f>IF($A41="","",VLOOKUP($A41,'Annex 2 EHV charges'!$A:$O,2,0))</f>
        <v>300</v>
      </c>
      <c r="C41" s="166">
        <f>IF($A41="","",VLOOKUP($A41,'Annex 2 EHV charges'!$A:$O,3,0))</f>
        <v>2200042446966</v>
      </c>
      <c r="D41" s="165" t="str">
        <f>IF($A41="","",VLOOKUP($A41,'Annex 2 EHV charges'!$A:$O,7,0))</f>
        <v>Balls Wood</v>
      </c>
      <c r="E41" s="167">
        <f>IFERROR(IF(VLOOKUP($A41,'Annex 2 EHV charges'!$A:$O,8,FALSE)=0,"",VLOOKUP($A41,'Annex 2 EHV charges'!$A:$O,8,FALSE)),"")</f>
        <v>4.1790000000000003</v>
      </c>
      <c r="F41" s="168">
        <f>IFERROR(IF(VLOOKUP($A41,'Annex 2 EHV charges'!$A:$O,9,FALSE)=0,"",VLOOKUP($A41,'Annex 2 EHV charges'!$A:$O,9,FALSE)),"")</f>
        <v>0.85</v>
      </c>
      <c r="G41" s="169">
        <f>IFERROR(IF(VLOOKUP($A41,'Annex 2 EHV charges'!$A:$O,10,FALSE)=0,"",VLOOKUP($A41,'Annex 2 EHV charges'!$A:$O,10,FALSE)),"")</f>
        <v>2.91</v>
      </c>
      <c r="H41" s="169">
        <f>IFERROR(IF(VLOOKUP($A41,'Annex 2 EHV charges'!$A:$O,11,FALSE)=0,"",VLOOKUP($A41,'Annex 2 EHV charges'!$A:$O,11,FALSE)),"")</f>
        <v>2.91</v>
      </c>
    </row>
    <row r="42" spans="1:8" x14ac:dyDescent="0.2">
      <c r="A42" s="165">
        <f t="array" ref="A42">IFERROR(INDEX('Annex 2 EHV charges'!$A$11:$A$302, MATCH(0, IF(ISBLANK('Annex 2 EHV charges'!$A$11:$A$302),1, COUNTIF(A$4:$A41, 'Annex 2 EHV charges'!$A$11:$A$302)), 0)),"")</f>
        <v>301</v>
      </c>
      <c r="B42" s="165">
        <f>IF($A42="","",VLOOKUP($A42,'Annex 2 EHV charges'!$A:$O,2,0))</f>
        <v>301</v>
      </c>
      <c r="C42" s="166">
        <f>IF($A42="","",VLOOKUP($A42,'Annex 2 EHV charges'!$A:$O,3,0))</f>
        <v>2200042457480</v>
      </c>
      <c r="D42" s="165" t="str">
        <f>IF($A42="","",VLOOKUP($A42,'Annex 2 EHV charges'!$A:$O,7,0))</f>
        <v>Ashlawn Farm</v>
      </c>
      <c r="E42" s="167" t="str">
        <f>IFERROR(IF(VLOOKUP($A42,'Annex 2 EHV charges'!$A:$O,8,FALSE)=0,"",VLOOKUP($A42,'Annex 2 EHV charges'!$A:$O,8,FALSE)),"")</f>
        <v/>
      </c>
      <c r="F42" s="168">
        <f>IFERROR(IF(VLOOKUP($A42,'Annex 2 EHV charges'!$A:$O,9,FALSE)=0,"",VLOOKUP($A42,'Annex 2 EHV charges'!$A:$O,9,FALSE)),"")</f>
        <v>6.25</v>
      </c>
      <c r="G42" s="169">
        <f>IFERROR(IF(VLOOKUP($A42,'Annex 2 EHV charges'!$A:$O,10,FALSE)=0,"",VLOOKUP($A42,'Annex 2 EHV charges'!$A:$O,10,FALSE)),"")</f>
        <v>4.0599999999999996</v>
      </c>
      <c r="H42" s="169">
        <f>IFERROR(IF(VLOOKUP($A42,'Annex 2 EHV charges'!$A:$O,11,FALSE)=0,"",VLOOKUP($A42,'Annex 2 EHV charges'!$A:$O,11,FALSE)),"")</f>
        <v>4.0599999999999996</v>
      </c>
    </row>
    <row r="43" spans="1:8" x14ac:dyDescent="0.2">
      <c r="A43" s="165">
        <f t="array" ref="A43">IFERROR(INDEX('Annex 2 EHV charges'!$A$11:$A$302, MATCH(0, IF(ISBLANK('Annex 2 EHV charges'!$A$11:$A$302),1, COUNTIF(A$4:$A42, 'Annex 2 EHV charges'!$A$11:$A$302)), 0)),"")</f>
        <v>302</v>
      </c>
      <c r="B43" s="165">
        <f>IF($A43="","",VLOOKUP($A43,'Annex 2 EHV charges'!$A:$O,2,0))</f>
        <v>302</v>
      </c>
      <c r="C43" s="166">
        <f>IF($A43="","",VLOOKUP($A43,'Annex 2 EHV charges'!$A:$O,3,0))</f>
        <v>2200042457903</v>
      </c>
      <c r="D43" s="165" t="str">
        <f>IF($A43="","",VLOOKUP($A43,'Annex 2 EHV charges'!$A:$O,7,0))</f>
        <v>Pencoose Farm</v>
      </c>
      <c r="E43" s="167">
        <f>IFERROR(IF(VLOOKUP($A43,'Annex 2 EHV charges'!$A:$O,8,FALSE)=0,"",VLOOKUP($A43,'Annex 2 EHV charges'!$A:$O,8,FALSE)),"")</f>
        <v>2.4289999999999998</v>
      </c>
      <c r="F43" s="168">
        <f>IFERROR(IF(VLOOKUP($A43,'Annex 2 EHV charges'!$A:$O,9,FALSE)=0,"",VLOOKUP($A43,'Annex 2 EHV charges'!$A:$O,9,FALSE)),"")</f>
        <v>1.83</v>
      </c>
      <c r="G43" s="169">
        <f>IFERROR(IF(VLOOKUP($A43,'Annex 2 EHV charges'!$A:$O,10,FALSE)=0,"",VLOOKUP($A43,'Annex 2 EHV charges'!$A:$O,10,FALSE)),"")</f>
        <v>2.95</v>
      </c>
      <c r="H43" s="169">
        <f>IFERROR(IF(VLOOKUP($A43,'Annex 2 EHV charges'!$A:$O,11,FALSE)=0,"",VLOOKUP($A43,'Annex 2 EHV charges'!$A:$O,11,FALSE)),"")</f>
        <v>2.95</v>
      </c>
    </row>
    <row r="44" spans="1:8" x14ac:dyDescent="0.2">
      <c r="A44" s="165">
        <f t="array" ref="A44">IFERROR(INDEX('Annex 2 EHV charges'!$A$11:$A$302, MATCH(0, IF(ISBLANK('Annex 2 EHV charges'!$A$11:$A$302),1, COUNTIF(A$4:$A43, 'Annex 2 EHV charges'!$A$11:$A$302)), 0)),"")</f>
        <v>303</v>
      </c>
      <c r="B44" s="165">
        <f>IF($A44="","",VLOOKUP($A44,'Annex 2 EHV charges'!$A:$O,2,0))</f>
        <v>303</v>
      </c>
      <c r="C44" s="166">
        <f>IF($A44="","",VLOOKUP($A44,'Annex 2 EHV charges'!$A:$O,3,0))</f>
        <v>2200042457986</v>
      </c>
      <c r="D44" s="165" t="str">
        <f>IF($A44="","",VLOOKUP($A44,'Annex 2 EHV charges'!$A:$O,7,0))</f>
        <v>Hawkers Farm</v>
      </c>
      <c r="E44" s="167">
        <f>IFERROR(IF(VLOOKUP($A44,'Annex 2 EHV charges'!$A:$O,8,FALSE)=0,"",VLOOKUP($A44,'Annex 2 EHV charges'!$A:$O,8,FALSE)),"")</f>
        <v>0.627</v>
      </c>
      <c r="F44" s="168">
        <f>IFERROR(IF(VLOOKUP($A44,'Annex 2 EHV charges'!$A:$O,9,FALSE)=0,"",VLOOKUP($A44,'Annex 2 EHV charges'!$A:$O,9,FALSE)),"")</f>
        <v>21.97</v>
      </c>
      <c r="G44" s="169">
        <f>IFERROR(IF(VLOOKUP($A44,'Annex 2 EHV charges'!$A:$O,10,FALSE)=0,"",VLOOKUP($A44,'Annex 2 EHV charges'!$A:$O,10,FALSE)),"")</f>
        <v>3.53</v>
      </c>
      <c r="H44" s="169">
        <f>IFERROR(IF(VLOOKUP($A44,'Annex 2 EHV charges'!$A:$O,11,FALSE)=0,"",VLOOKUP($A44,'Annex 2 EHV charges'!$A:$O,11,FALSE)),"")</f>
        <v>3.53</v>
      </c>
    </row>
    <row r="45" spans="1:8" x14ac:dyDescent="0.2">
      <c r="A45" s="165">
        <f t="array" ref="A45">IFERROR(INDEX('Annex 2 EHV charges'!$A$11:$A$302, MATCH(0, IF(ISBLANK('Annex 2 EHV charges'!$A$11:$A$302),1, COUNTIF(A$4:$A44, 'Annex 2 EHV charges'!$A$11:$A$302)), 0)),"")</f>
        <v>304</v>
      </c>
      <c r="B45" s="165">
        <f>IF($A45="","",VLOOKUP($A45,'Annex 2 EHV charges'!$A:$O,2,0))</f>
        <v>304</v>
      </c>
      <c r="C45" s="166">
        <f>IF($A45="","",VLOOKUP($A45,'Annex 2 EHV charges'!$A:$O,3,0))</f>
        <v>2200042459557</v>
      </c>
      <c r="D45" s="165" t="str">
        <f>IF($A45="","",VLOOKUP($A45,'Annex 2 EHV charges'!$A:$O,7,0))</f>
        <v>Hurcott</v>
      </c>
      <c r="E45" s="167">
        <f>IFERROR(IF(VLOOKUP($A45,'Annex 2 EHV charges'!$A:$O,8,FALSE)=0,"",VLOOKUP($A45,'Annex 2 EHV charges'!$A:$O,8,FALSE)),"")</f>
        <v>0.183</v>
      </c>
      <c r="F45" s="168">
        <f>IFERROR(IF(VLOOKUP($A45,'Annex 2 EHV charges'!$A:$O,9,FALSE)=0,"",VLOOKUP($A45,'Annex 2 EHV charges'!$A:$O,9,FALSE)),"")</f>
        <v>1.3</v>
      </c>
      <c r="G45" s="169">
        <f>IFERROR(IF(VLOOKUP($A45,'Annex 2 EHV charges'!$A:$O,10,FALSE)=0,"",VLOOKUP($A45,'Annex 2 EHV charges'!$A:$O,10,FALSE)),"")</f>
        <v>3.35</v>
      </c>
      <c r="H45" s="169">
        <f>IFERROR(IF(VLOOKUP($A45,'Annex 2 EHV charges'!$A:$O,11,FALSE)=0,"",VLOOKUP($A45,'Annex 2 EHV charges'!$A:$O,11,FALSE)),"")</f>
        <v>3.35</v>
      </c>
    </row>
    <row r="46" spans="1:8" x14ac:dyDescent="0.2">
      <c r="A46" s="165">
        <f t="array" ref="A46">IFERROR(INDEX('Annex 2 EHV charges'!$A$11:$A$302, MATCH(0, IF(ISBLANK('Annex 2 EHV charges'!$A$11:$A$302),1, COUNTIF(A$4:$A45, 'Annex 2 EHV charges'!$A$11:$A$302)), 0)),"")</f>
        <v>305</v>
      </c>
      <c r="B46" s="165">
        <f>IF($A46="","",VLOOKUP($A46,'Annex 2 EHV charges'!$A:$O,2,0))</f>
        <v>305</v>
      </c>
      <c r="C46" s="166">
        <f>IF($A46="","",VLOOKUP($A46,'Annex 2 EHV charges'!$A:$O,3,0))</f>
        <v>2200042461290</v>
      </c>
      <c r="D46" s="165" t="str">
        <f>IF($A46="","",VLOOKUP($A46,'Annex 2 EHV charges'!$A:$O,7,0))</f>
        <v>Garvinack</v>
      </c>
      <c r="E46" s="167">
        <f>IFERROR(IF(VLOOKUP($A46,'Annex 2 EHV charges'!$A:$O,8,FALSE)=0,"",VLOOKUP($A46,'Annex 2 EHV charges'!$A:$O,8,FALSE)),"")</f>
        <v>2.2909999999999999</v>
      </c>
      <c r="F46" s="168">
        <f>IFERROR(IF(VLOOKUP($A46,'Annex 2 EHV charges'!$A:$O,9,FALSE)=0,"",VLOOKUP($A46,'Annex 2 EHV charges'!$A:$O,9,FALSE)),"")</f>
        <v>13.95</v>
      </c>
      <c r="G46" s="169">
        <f>IFERROR(IF(VLOOKUP($A46,'Annex 2 EHV charges'!$A:$O,10,FALSE)=0,"",VLOOKUP($A46,'Annex 2 EHV charges'!$A:$O,10,FALSE)),"")</f>
        <v>3.38</v>
      </c>
      <c r="H46" s="169">
        <f>IFERROR(IF(VLOOKUP($A46,'Annex 2 EHV charges'!$A:$O,11,FALSE)=0,"",VLOOKUP($A46,'Annex 2 EHV charges'!$A:$O,11,FALSE)),"")</f>
        <v>3.38</v>
      </c>
    </row>
    <row r="47" spans="1:8" x14ac:dyDescent="0.2">
      <c r="A47" s="165">
        <f t="array" ref="A47">IFERROR(INDEX('Annex 2 EHV charges'!$A$11:$A$302, MATCH(0, IF(ISBLANK('Annex 2 EHV charges'!$A$11:$A$302),1, COUNTIF(A$4:$A46, 'Annex 2 EHV charges'!$A$11:$A$302)), 0)),"")</f>
        <v>306</v>
      </c>
      <c r="B47" s="165">
        <f>IF($A47="","",VLOOKUP($A47,'Annex 2 EHV charges'!$A:$O,2,0))</f>
        <v>306</v>
      </c>
      <c r="C47" s="166">
        <f>IF($A47="","",VLOOKUP($A47,'Annex 2 EHV charges'!$A:$O,3,0))</f>
        <v>2200042462179</v>
      </c>
      <c r="D47" s="165" t="str">
        <f>IF($A47="","",VLOOKUP($A47,'Annex 2 EHV charges'!$A:$O,7,0))</f>
        <v>New Barton</v>
      </c>
      <c r="E47" s="167">
        <f>IFERROR(IF(VLOOKUP($A47,'Annex 2 EHV charges'!$A:$O,8,FALSE)=0,"",VLOOKUP($A47,'Annex 2 EHV charges'!$A:$O,8,FALSE)),"")</f>
        <v>0.63600000000000001</v>
      </c>
      <c r="F47" s="168">
        <f>IFERROR(IF(VLOOKUP($A47,'Annex 2 EHV charges'!$A:$O,9,FALSE)=0,"",VLOOKUP($A47,'Annex 2 EHV charges'!$A:$O,9,FALSE)),"")</f>
        <v>10.24</v>
      </c>
      <c r="G47" s="169">
        <f>IFERROR(IF(VLOOKUP($A47,'Annex 2 EHV charges'!$A:$O,10,FALSE)=0,"",VLOOKUP($A47,'Annex 2 EHV charges'!$A:$O,10,FALSE)),"")</f>
        <v>3.03</v>
      </c>
      <c r="H47" s="169">
        <f>IFERROR(IF(VLOOKUP($A47,'Annex 2 EHV charges'!$A:$O,11,FALSE)=0,"",VLOOKUP($A47,'Annex 2 EHV charges'!$A:$O,11,FALSE)),"")</f>
        <v>3.03</v>
      </c>
    </row>
    <row r="48" spans="1:8" x14ac:dyDescent="0.2">
      <c r="A48" s="165">
        <f t="array" ref="A48">IFERROR(INDEX('Annex 2 EHV charges'!$A$11:$A$302, MATCH(0, IF(ISBLANK('Annex 2 EHV charges'!$A$11:$A$302),1, COUNTIF(A$4:$A47, 'Annex 2 EHV charges'!$A$11:$A$302)), 0)),"")</f>
        <v>307</v>
      </c>
      <c r="B48" s="165">
        <f>IF($A48="","",VLOOKUP($A48,'Annex 2 EHV charges'!$A:$O,2,0))</f>
        <v>307</v>
      </c>
      <c r="C48" s="166">
        <f>IF($A48="","",VLOOKUP($A48,'Annex 2 EHV charges'!$A:$O,3,0))</f>
        <v>2200042465160</v>
      </c>
      <c r="D48" s="165" t="str">
        <f>IF($A48="","",VLOOKUP($A48,'Annex 2 EHV charges'!$A:$O,7,0))</f>
        <v>Coombeshead Farm</v>
      </c>
      <c r="E48" s="167">
        <f>IFERROR(IF(VLOOKUP($A48,'Annex 2 EHV charges'!$A:$O,8,FALSE)=0,"",VLOOKUP($A48,'Annex 2 EHV charges'!$A:$O,8,FALSE)),"")</f>
        <v>3.262</v>
      </c>
      <c r="F48" s="168">
        <f>IFERROR(IF(VLOOKUP($A48,'Annex 2 EHV charges'!$A:$O,9,FALSE)=0,"",VLOOKUP($A48,'Annex 2 EHV charges'!$A:$O,9,FALSE)),"")</f>
        <v>0.97</v>
      </c>
      <c r="G48" s="169">
        <f>IFERROR(IF(VLOOKUP($A48,'Annex 2 EHV charges'!$A:$O,10,FALSE)=0,"",VLOOKUP($A48,'Annex 2 EHV charges'!$A:$O,10,FALSE)),"")</f>
        <v>3.64</v>
      </c>
      <c r="H48" s="169">
        <f>IFERROR(IF(VLOOKUP($A48,'Annex 2 EHV charges'!$A:$O,11,FALSE)=0,"",VLOOKUP($A48,'Annex 2 EHV charges'!$A:$O,11,FALSE)),"")</f>
        <v>3.64</v>
      </c>
    </row>
    <row r="49" spans="1:8" x14ac:dyDescent="0.2">
      <c r="A49" s="165">
        <f t="array" ref="A49">IFERROR(INDEX('Annex 2 EHV charges'!$A$11:$A$302, MATCH(0, IF(ISBLANK('Annex 2 EHV charges'!$A$11:$A$302),1, COUNTIF(A$4:$A48, 'Annex 2 EHV charges'!$A$11:$A$302)), 0)),"")</f>
        <v>308</v>
      </c>
      <c r="B49" s="165">
        <f>IF($A49="","",VLOOKUP($A49,'Annex 2 EHV charges'!$A:$O,2,0))</f>
        <v>308</v>
      </c>
      <c r="C49" s="166">
        <f>IF($A49="","",VLOOKUP($A49,'Annex 2 EHV charges'!$A:$O,3,0))</f>
        <v>2200042465189</v>
      </c>
      <c r="D49" s="165" t="str">
        <f>IF($A49="","",VLOOKUP($A49,'Annex 2 EHV charges'!$A:$O,7,0))</f>
        <v>Walland Farm</v>
      </c>
      <c r="E49" s="167" t="str">
        <f>IFERROR(IF(VLOOKUP($A49,'Annex 2 EHV charges'!$A:$O,8,FALSE)=0,"",VLOOKUP($A49,'Annex 2 EHV charges'!$A:$O,8,FALSE)),"")</f>
        <v/>
      </c>
      <c r="F49" s="168">
        <f>IFERROR(IF(VLOOKUP($A49,'Annex 2 EHV charges'!$A:$O,9,FALSE)=0,"",VLOOKUP($A49,'Annex 2 EHV charges'!$A:$O,9,FALSE)),"")</f>
        <v>7.7</v>
      </c>
      <c r="G49" s="169">
        <f>IFERROR(IF(VLOOKUP($A49,'Annex 2 EHV charges'!$A:$O,10,FALSE)=0,"",VLOOKUP($A49,'Annex 2 EHV charges'!$A:$O,10,FALSE)),"")</f>
        <v>4.17</v>
      </c>
      <c r="H49" s="169">
        <f>IFERROR(IF(VLOOKUP($A49,'Annex 2 EHV charges'!$A:$O,11,FALSE)=0,"",VLOOKUP($A49,'Annex 2 EHV charges'!$A:$O,11,FALSE)),"")</f>
        <v>4.17</v>
      </c>
    </row>
    <row r="50" spans="1:8" x14ac:dyDescent="0.2">
      <c r="A50" s="165">
        <f t="array" ref="A50">IFERROR(INDEX('Annex 2 EHV charges'!$A$11:$A$302, MATCH(0, IF(ISBLANK('Annex 2 EHV charges'!$A$11:$A$302),1, COUNTIF(A$4:$A49, 'Annex 2 EHV charges'!$A$11:$A$302)), 0)),"")</f>
        <v>309</v>
      </c>
      <c r="B50" s="165">
        <f>IF($A50="","",VLOOKUP($A50,'Annex 2 EHV charges'!$A:$O,2,0))</f>
        <v>309</v>
      </c>
      <c r="C50" s="166">
        <f>IF($A50="","",VLOOKUP($A50,'Annex 2 EHV charges'!$A:$O,3,0))</f>
        <v>2200042467594</v>
      </c>
      <c r="D50" s="165" t="str">
        <f>IF($A50="","",VLOOKUP($A50,'Annex 2 EHV charges'!$A:$O,7,0))</f>
        <v xml:space="preserve">Ashcombe </v>
      </c>
      <c r="E50" s="167">
        <f>IFERROR(IF(VLOOKUP($A50,'Annex 2 EHV charges'!$A:$O,8,FALSE)=0,"",VLOOKUP($A50,'Annex 2 EHV charges'!$A:$O,8,FALSE)),"")</f>
        <v>7.367</v>
      </c>
      <c r="F50" s="168">
        <f>IFERROR(IF(VLOOKUP($A50,'Annex 2 EHV charges'!$A:$O,9,FALSE)=0,"",VLOOKUP($A50,'Annex 2 EHV charges'!$A:$O,9,FALSE)),"")</f>
        <v>5.81</v>
      </c>
      <c r="G50" s="169">
        <f>IFERROR(IF(VLOOKUP($A50,'Annex 2 EHV charges'!$A:$O,10,FALSE)=0,"",VLOOKUP($A50,'Annex 2 EHV charges'!$A:$O,10,FALSE)),"")</f>
        <v>3.54</v>
      </c>
      <c r="H50" s="169">
        <f>IFERROR(IF(VLOOKUP($A50,'Annex 2 EHV charges'!$A:$O,11,FALSE)=0,"",VLOOKUP($A50,'Annex 2 EHV charges'!$A:$O,11,FALSE)),"")</f>
        <v>3.54</v>
      </c>
    </row>
    <row r="51" spans="1:8" x14ac:dyDescent="0.2">
      <c r="A51" s="165">
        <f t="array" ref="A51">IFERROR(INDEX('Annex 2 EHV charges'!$A$11:$A$302, MATCH(0, IF(ISBLANK('Annex 2 EHV charges'!$A$11:$A$302),1, COUNTIF(A$4:$A50, 'Annex 2 EHV charges'!$A$11:$A$302)), 0)),"")</f>
        <v>310</v>
      </c>
      <c r="B51" s="165">
        <f>IF($A51="","",VLOOKUP($A51,'Annex 2 EHV charges'!$A:$O,2,0))</f>
        <v>310</v>
      </c>
      <c r="C51" s="166">
        <f>IF($A51="","",VLOOKUP($A51,'Annex 2 EHV charges'!$A:$O,3,0))</f>
        <v>2200042469875</v>
      </c>
      <c r="D51" s="165" t="str">
        <f>IF($A51="","",VLOOKUP($A51,'Annex 2 EHV charges'!$A:$O,7,0))</f>
        <v>Newnham Farm</v>
      </c>
      <c r="E51" s="167">
        <f>IFERROR(IF(VLOOKUP($A51,'Annex 2 EHV charges'!$A:$O,8,FALSE)=0,"",VLOOKUP($A51,'Annex 2 EHV charges'!$A:$O,8,FALSE)),"")</f>
        <v>4.1950000000000003</v>
      </c>
      <c r="F51" s="168">
        <f>IFERROR(IF(VLOOKUP($A51,'Annex 2 EHV charges'!$A:$O,9,FALSE)=0,"",VLOOKUP($A51,'Annex 2 EHV charges'!$A:$O,9,FALSE)),"")</f>
        <v>23.24</v>
      </c>
      <c r="G51" s="169">
        <f>IFERROR(IF(VLOOKUP($A51,'Annex 2 EHV charges'!$A:$O,10,FALSE)=0,"",VLOOKUP($A51,'Annex 2 EHV charges'!$A:$O,10,FALSE)),"")</f>
        <v>2.93</v>
      </c>
      <c r="H51" s="169">
        <f>IFERROR(IF(VLOOKUP($A51,'Annex 2 EHV charges'!$A:$O,11,FALSE)=0,"",VLOOKUP($A51,'Annex 2 EHV charges'!$A:$O,11,FALSE)),"")</f>
        <v>2.93</v>
      </c>
    </row>
    <row r="52" spans="1:8" x14ac:dyDescent="0.2">
      <c r="A52" s="165">
        <f t="array" ref="A52">IFERROR(INDEX('Annex 2 EHV charges'!$A$11:$A$302, MATCH(0, IF(ISBLANK('Annex 2 EHV charges'!$A$11:$A$302),1, COUNTIF(A$4:$A51, 'Annex 2 EHV charges'!$A$11:$A$302)), 0)),"")</f>
        <v>311</v>
      </c>
      <c r="B52" s="165">
        <f>IF($A52="","",VLOOKUP($A52,'Annex 2 EHV charges'!$A:$O,2,0))</f>
        <v>311</v>
      </c>
      <c r="C52" s="166">
        <f>IF($A52="","",VLOOKUP($A52,'Annex 2 EHV charges'!$A:$O,3,0))</f>
        <v>2200042473463</v>
      </c>
      <c r="D52" s="165" t="str">
        <f>IF($A52="","",VLOOKUP($A52,'Annex 2 EHV charges'!$A:$O,7,0))</f>
        <v>Roskrow Barton PV</v>
      </c>
      <c r="E52" s="167">
        <f>IFERROR(IF(VLOOKUP($A52,'Annex 2 EHV charges'!$A:$O,8,FALSE)=0,"",VLOOKUP($A52,'Annex 2 EHV charges'!$A:$O,8,FALSE)),"")</f>
        <v>2.4649999999999999</v>
      </c>
      <c r="F52" s="168">
        <f>IFERROR(IF(VLOOKUP($A52,'Annex 2 EHV charges'!$A:$O,9,FALSE)=0,"",VLOOKUP($A52,'Annex 2 EHV charges'!$A:$O,9,FALSE)),"")</f>
        <v>4</v>
      </c>
      <c r="G52" s="169">
        <f>IFERROR(IF(VLOOKUP($A52,'Annex 2 EHV charges'!$A:$O,10,FALSE)=0,"",VLOOKUP($A52,'Annex 2 EHV charges'!$A:$O,10,FALSE)),"")</f>
        <v>3.81</v>
      </c>
      <c r="H52" s="169">
        <f>IFERROR(IF(VLOOKUP($A52,'Annex 2 EHV charges'!$A:$O,11,FALSE)=0,"",VLOOKUP($A52,'Annex 2 EHV charges'!$A:$O,11,FALSE)),"")</f>
        <v>3.81</v>
      </c>
    </row>
    <row r="53" spans="1:8" x14ac:dyDescent="0.2">
      <c r="A53" s="165">
        <f t="array" ref="A53">IFERROR(INDEX('Annex 2 EHV charges'!$A$11:$A$302, MATCH(0, IF(ISBLANK('Annex 2 EHV charges'!$A$11:$A$302),1, COUNTIF(A$4:$A52, 'Annex 2 EHV charges'!$A$11:$A$302)), 0)),"")</f>
        <v>312</v>
      </c>
      <c r="B53" s="165">
        <f>IF($A53="","",VLOOKUP($A53,'Annex 2 EHV charges'!$A:$O,2,0))</f>
        <v>312</v>
      </c>
      <c r="C53" s="166">
        <f>IF($A53="","",VLOOKUP($A53,'Annex 2 EHV charges'!$A:$O,3,0))</f>
        <v>2200042473445</v>
      </c>
      <c r="D53" s="165" t="str">
        <f>IF($A53="","",VLOOKUP($A53,'Annex 2 EHV charges'!$A:$O,7,0))</f>
        <v>Parkview Solar</v>
      </c>
      <c r="E53" s="167">
        <f>IFERROR(IF(VLOOKUP($A53,'Annex 2 EHV charges'!$A:$O,8,FALSE)=0,"",VLOOKUP($A53,'Annex 2 EHV charges'!$A:$O,8,FALSE)),"")</f>
        <v>3.512</v>
      </c>
      <c r="F53" s="168">
        <f>IFERROR(IF(VLOOKUP($A53,'Annex 2 EHV charges'!$A:$O,9,FALSE)=0,"",VLOOKUP($A53,'Annex 2 EHV charges'!$A:$O,9,FALSE)),"")</f>
        <v>3.74</v>
      </c>
      <c r="G53" s="169">
        <f>IFERROR(IF(VLOOKUP($A53,'Annex 2 EHV charges'!$A:$O,10,FALSE)=0,"",VLOOKUP($A53,'Annex 2 EHV charges'!$A:$O,10,FALSE)),"")</f>
        <v>3.32</v>
      </c>
      <c r="H53" s="169">
        <f>IFERROR(IF(VLOOKUP($A53,'Annex 2 EHV charges'!$A:$O,11,FALSE)=0,"",VLOOKUP($A53,'Annex 2 EHV charges'!$A:$O,11,FALSE)),"")</f>
        <v>3.32</v>
      </c>
    </row>
    <row r="54" spans="1:8" x14ac:dyDescent="0.2">
      <c r="A54" s="165">
        <f t="array" ref="A54">IFERROR(INDEX('Annex 2 EHV charges'!$A$11:$A$302, MATCH(0, IF(ISBLANK('Annex 2 EHV charges'!$A$11:$A$302),1, COUNTIF(A$4:$A53, 'Annex 2 EHV charges'!$A$11:$A$302)), 0)),"")</f>
        <v>313</v>
      </c>
      <c r="B54" s="165">
        <f>IF($A54="","",VLOOKUP($A54,'Annex 2 EHV charges'!$A:$O,2,0))</f>
        <v>313</v>
      </c>
      <c r="C54" s="166">
        <f>IF($A54="","",VLOOKUP($A54,'Annex 2 EHV charges'!$A:$O,3,0))</f>
        <v>2200042475169</v>
      </c>
      <c r="D54" s="165" t="str">
        <f>IF($A54="","",VLOOKUP($A54,'Annex 2 EHV charges'!$A:$O,7,0))</f>
        <v>Towerhead Farm</v>
      </c>
      <c r="E54" s="167" t="str">
        <f>IFERROR(IF(VLOOKUP($A54,'Annex 2 EHV charges'!$A:$O,8,FALSE)=0,"",VLOOKUP($A54,'Annex 2 EHV charges'!$A:$O,8,FALSE)),"")</f>
        <v/>
      </c>
      <c r="F54" s="168">
        <f>IFERROR(IF(VLOOKUP($A54,'Annex 2 EHV charges'!$A:$O,9,FALSE)=0,"",VLOOKUP($A54,'Annex 2 EHV charges'!$A:$O,9,FALSE)),"")</f>
        <v>5.41</v>
      </c>
      <c r="G54" s="169">
        <f>IFERROR(IF(VLOOKUP($A54,'Annex 2 EHV charges'!$A:$O,10,FALSE)=0,"",VLOOKUP($A54,'Annex 2 EHV charges'!$A:$O,10,FALSE)),"")</f>
        <v>2.98</v>
      </c>
      <c r="H54" s="169">
        <f>IFERROR(IF(VLOOKUP($A54,'Annex 2 EHV charges'!$A:$O,11,FALSE)=0,"",VLOOKUP($A54,'Annex 2 EHV charges'!$A:$O,11,FALSE)),"")</f>
        <v>2.98</v>
      </c>
    </row>
    <row r="55" spans="1:8" x14ac:dyDescent="0.2">
      <c r="A55" s="165">
        <f t="array" ref="A55">IFERROR(INDEX('Annex 2 EHV charges'!$A$11:$A$302, MATCH(0, IF(ISBLANK('Annex 2 EHV charges'!$A$11:$A$302),1, COUNTIF(A$4:$A54, 'Annex 2 EHV charges'!$A$11:$A$302)), 0)),"")</f>
        <v>314</v>
      </c>
      <c r="B55" s="165">
        <f>IF($A55="","",VLOOKUP($A55,'Annex 2 EHV charges'!$A:$O,2,0))</f>
        <v>314</v>
      </c>
      <c r="C55" s="166">
        <f>IF($A55="","",VLOOKUP($A55,'Annex 2 EHV charges'!$A:$O,3,0))</f>
        <v>2200042475196</v>
      </c>
      <c r="D55" s="165" t="str">
        <f>IF($A55="","",VLOOKUP($A55,'Annex 2 EHV charges'!$A:$O,7,0))</f>
        <v xml:space="preserve">Rookery Farm </v>
      </c>
      <c r="E55" s="167" t="str">
        <f>IFERROR(IF(VLOOKUP($A55,'Annex 2 EHV charges'!$A:$O,8,FALSE)=0,"",VLOOKUP($A55,'Annex 2 EHV charges'!$A:$O,8,FALSE)),"")</f>
        <v/>
      </c>
      <c r="F55" s="168">
        <f>IFERROR(IF(VLOOKUP($A55,'Annex 2 EHV charges'!$A:$O,9,FALSE)=0,"",VLOOKUP($A55,'Annex 2 EHV charges'!$A:$O,9,FALSE)),"")</f>
        <v>2.4700000000000002</v>
      </c>
      <c r="G55" s="169">
        <f>IFERROR(IF(VLOOKUP($A55,'Annex 2 EHV charges'!$A:$O,10,FALSE)=0,"",VLOOKUP($A55,'Annex 2 EHV charges'!$A:$O,10,FALSE)),"")</f>
        <v>2.99</v>
      </c>
      <c r="H55" s="169">
        <f>IFERROR(IF(VLOOKUP($A55,'Annex 2 EHV charges'!$A:$O,11,FALSE)=0,"",VLOOKUP($A55,'Annex 2 EHV charges'!$A:$O,11,FALSE)),"")</f>
        <v>2.99</v>
      </c>
    </row>
    <row r="56" spans="1:8" x14ac:dyDescent="0.2">
      <c r="A56" s="165">
        <f t="array" ref="A56">IFERROR(INDEX('Annex 2 EHV charges'!$A$11:$A$302, MATCH(0, IF(ISBLANK('Annex 2 EHV charges'!$A$11:$A$302),1, COUNTIF(A$4:$A55, 'Annex 2 EHV charges'!$A$11:$A$302)), 0)),"")</f>
        <v>315</v>
      </c>
      <c r="B56" s="165">
        <f>IF($A56="","",VLOOKUP($A56,'Annex 2 EHV charges'!$A:$O,2,0))</f>
        <v>315</v>
      </c>
      <c r="C56" s="166">
        <f>IF($A56="","",VLOOKUP($A56,'Annex 2 EHV charges'!$A:$O,3,0))</f>
        <v>2200042475415</v>
      </c>
      <c r="D56" s="165" t="str">
        <f>IF($A56="","",VLOOKUP($A56,'Annex 2 EHV charges'!$A:$O,7,0))</f>
        <v>Bystock Farm</v>
      </c>
      <c r="E56" s="167" t="str">
        <f>IFERROR(IF(VLOOKUP($A56,'Annex 2 EHV charges'!$A:$O,8,FALSE)=0,"",VLOOKUP($A56,'Annex 2 EHV charges'!$A:$O,8,FALSE)),"")</f>
        <v/>
      </c>
      <c r="F56" s="168">
        <f>IFERROR(IF(VLOOKUP($A56,'Annex 2 EHV charges'!$A:$O,9,FALSE)=0,"",VLOOKUP($A56,'Annex 2 EHV charges'!$A:$O,9,FALSE)),"")</f>
        <v>91.95</v>
      </c>
      <c r="G56" s="169">
        <f>IFERROR(IF(VLOOKUP($A56,'Annex 2 EHV charges'!$A:$O,10,FALSE)=0,"",VLOOKUP($A56,'Annex 2 EHV charges'!$A:$O,10,FALSE)),"")</f>
        <v>2.97</v>
      </c>
      <c r="H56" s="169">
        <f>IFERROR(IF(VLOOKUP($A56,'Annex 2 EHV charges'!$A:$O,11,FALSE)=0,"",VLOOKUP($A56,'Annex 2 EHV charges'!$A:$O,11,FALSE)),"")</f>
        <v>2.97</v>
      </c>
    </row>
    <row r="57" spans="1:8" x14ac:dyDescent="0.2">
      <c r="A57" s="165">
        <f t="array" ref="A57">IFERROR(INDEX('Annex 2 EHV charges'!$A$11:$A$302, MATCH(0, IF(ISBLANK('Annex 2 EHV charges'!$A$11:$A$302),1, COUNTIF(A$4:$A56, 'Annex 2 EHV charges'!$A$11:$A$302)), 0)),"")</f>
        <v>316</v>
      </c>
      <c r="B57" s="165">
        <f>IF($A57="","",VLOOKUP($A57,'Annex 2 EHV charges'!$A:$O,2,0))</f>
        <v>316</v>
      </c>
      <c r="C57" s="166">
        <f>IF($A57="","",VLOOKUP($A57,'Annex 2 EHV charges'!$A:$O,3,0))</f>
        <v>2200042573479</v>
      </c>
      <c r="D57" s="165" t="str">
        <f>IF($A57="","",VLOOKUP($A57,'Annex 2 EHV charges'!$A:$O,7,0))</f>
        <v>Pylle PV Import Boundary</v>
      </c>
      <c r="E57" s="167">
        <f>IFERROR(IF(VLOOKUP($A57,'Annex 2 EHV charges'!$A:$O,8,FALSE)=0,"",VLOOKUP($A57,'Annex 2 EHV charges'!$A:$O,8,FALSE)),"")</f>
        <v>3.3250000000000002</v>
      </c>
      <c r="F57" s="168">
        <f>IFERROR(IF(VLOOKUP($A57,'Annex 2 EHV charges'!$A:$O,9,FALSE)=0,"",VLOOKUP($A57,'Annex 2 EHV charges'!$A:$O,9,FALSE)),"")</f>
        <v>3.19</v>
      </c>
      <c r="G57" s="169">
        <f>IFERROR(IF(VLOOKUP($A57,'Annex 2 EHV charges'!$A:$O,10,FALSE)=0,"",VLOOKUP($A57,'Annex 2 EHV charges'!$A:$O,10,FALSE)),"")</f>
        <v>3.91</v>
      </c>
      <c r="H57" s="169">
        <f>IFERROR(IF(VLOOKUP($A57,'Annex 2 EHV charges'!$A:$O,11,FALSE)=0,"",VLOOKUP($A57,'Annex 2 EHV charges'!$A:$O,11,FALSE)),"")</f>
        <v>3.91</v>
      </c>
    </row>
    <row r="58" spans="1:8" x14ac:dyDescent="0.2">
      <c r="A58" s="165">
        <f t="array" ref="A58">IFERROR(INDEX('Annex 2 EHV charges'!$A$11:$A$302, MATCH(0, IF(ISBLANK('Annex 2 EHV charges'!$A$11:$A$302),1, COUNTIF(A$4:$A57, 'Annex 2 EHV charges'!$A$11:$A$302)), 0)),"")</f>
        <v>317</v>
      </c>
      <c r="B58" s="165">
        <f>IF($A58="","",VLOOKUP($A58,'Annex 2 EHV charges'!$A:$O,2,0))</f>
        <v>317</v>
      </c>
      <c r="C58" s="166">
        <f>IF($A58="","",VLOOKUP($A58,'Annex 2 EHV charges'!$A:$O,3,0))</f>
        <v>2200042475823</v>
      </c>
      <c r="D58" s="165" t="str">
        <f>IF($A58="","",VLOOKUP($A58,'Annex 2 EHV charges'!$A:$O,7,0))</f>
        <v>Burthy PV</v>
      </c>
      <c r="E58" s="167">
        <f>IFERROR(IF(VLOOKUP($A58,'Annex 2 EHV charges'!$A:$O,8,FALSE)=0,"",VLOOKUP($A58,'Annex 2 EHV charges'!$A:$O,8,FALSE)),"")</f>
        <v>1.724</v>
      </c>
      <c r="F58" s="168">
        <f>IFERROR(IF(VLOOKUP($A58,'Annex 2 EHV charges'!$A:$O,9,FALSE)=0,"",VLOOKUP($A58,'Annex 2 EHV charges'!$A:$O,9,FALSE)),"")</f>
        <v>1.01</v>
      </c>
      <c r="G58" s="169">
        <f>IFERROR(IF(VLOOKUP($A58,'Annex 2 EHV charges'!$A:$O,10,FALSE)=0,"",VLOOKUP($A58,'Annex 2 EHV charges'!$A:$O,10,FALSE)),"")</f>
        <v>3.46</v>
      </c>
      <c r="H58" s="169">
        <f>IFERROR(IF(VLOOKUP($A58,'Annex 2 EHV charges'!$A:$O,11,FALSE)=0,"",VLOOKUP($A58,'Annex 2 EHV charges'!$A:$O,11,FALSE)),"")</f>
        <v>3.46</v>
      </c>
    </row>
    <row r="59" spans="1:8" x14ac:dyDescent="0.2">
      <c r="A59" s="165">
        <f t="array" ref="A59">IFERROR(INDEX('Annex 2 EHV charges'!$A$11:$A$302, MATCH(0, IF(ISBLANK('Annex 2 EHV charges'!$A$11:$A$302),1, COUNTIF(A$4:$A58, 'Annex 2 EHV charges'!$A$11:$A$302)), 0)),"")</f>
        <v>318</v>
      </c>
      <c r="B59" s="165">
        <f>IF($A59="","",VLOOKUP($A59,'Annex 2 EHV charges'!$A:$O,2,0))</f>
        <v>318</v>
      </c>
      <c r="C59" s="166">
        <f>IF($A59="","",VLOOKUP($A59,'Annex 2 EHV charges'!$A:$O,3,0))</f>
        <v>2200042480610</v>
      </c>
      <c r="D59" s="165" t="str">
        <f>IF($A59="","",VLOOKUP($A59,'Annex 2 EHV charges'!$A:$O,7,0))</f>
        <v>Wilton Farm PV</v>
      </c>
      <c r="E59" s="167">
        <f>IFERROR(IF(VLOOKUP($A59,'Annex 2 EHV charges'!$A:$O,8,FALSE)=0,"",VLOOKUP($A59,'Annex 2 EHV charges'!$A:$O,8,FALSE)),"")</f>
        <v>0.92600000000000005</v>
      </c>
      <c r="F59" s="168">
        <f>IFERROR(IF(VLOOKUP($A59,'Annex 2 EHV charges'!$A:$O,9,FALSE)=0,"",VLOOKUP($A59,'Annex 2 EHV charges'!$A:$O,9,FALSE)),"")</f>
        <v>7.98</v>
      </c>
      <c r="G59" s="169">
        <f>IFERROR(IF(VLOOKUP($A59,'Annex 2 EHV charges'!$A:$O,10,FALSE)=0,"",VLOOKUP($A59,'Annex 2 EHV charges'!$A:$O,10,FALSE)),"")</f>
        <v>2.85</v>
      </c>
      <c r="H59" s="169">
        <f>IFERROR(IF(VLOOKUP($A59,'Annex 2 EHV charges'!$A:$O,11,FALSE)=0,"",VLOOKUP($A59,'Annex 2 EHV charges'!$A:$O,11,FALSE)),"")</f>
        <v>2.85</v>
      </c>
    </row>
    <row r="60" spans="1:8" x14ac:dyDescent="0.2">
      <c r="A60" s="165">
        <f t="array" ref="A60">IFERROR(INDEX('Annex 2 EHV charges'!$A$11:$A$302, MATCH(0, IF(ISBLANK('Annex 2 EHV charges'!$A$11:$A$302),1, COUNTIF(A$4:$A59, 'Annex 2 EHV charges'!$A$11:$A$302)), 0)),"")</f>
        <v>319</v>
      </c>
      <c r="B60" s="165">
        <f>IF($A60="","",VLOOKUP($A60,'Annex 2 EHV charges'!$A:$O,2,0))</f>
        <v>319</v>
      </c>
      <c r="C60" s="166">
        <f>IF($A60="","",VLOOKUP($A60,'Annex 2 EHV charges'!$A:$O,3,0))</f>
        <v>2200042484873</v>
      </c>
      <c r="D60" s="165" t="str">
        <f>IF($A60="","",VLOOKUP($A60,'Annex 2 EHV charges'!$A:$O,7,0))</f>
        <v>Woodmanton (Coombe) Farm</v>
      </c>
      <c r="E60" s="167" t="str">
        <f>IFERROR(IF(VLOOKUP($A60,'Annex 2 EHV charges'!$A:$O,8,FALSE)=0,"",VLOOKUP($A60,'Annex 2 EHV charges'!$A:$O,8,FALSE)),"")</f>
        <v/>
      </c>
      <c r="F60" s="168">
        <f>IFERROR(IF(VLOOKUP($A60,'Annex 2 EHV charges'!$A:$O,9,FALSE)=0,"",VLOOKUP($A60,'Annex 2 EHV charges'!$A:$O,9,FALSE)),"")</f>
        <v>5.38</v>
      </c>
      <c r="G60" s="169">
        <f>IFERROR(IF(VLOOKUP($A60,'Annex 2 EHV charges'!$A:$O,10,FALSE)=0,"",VLOOKUP($A60,'Annex 2 EHV charges'!$A:$O,10,FALSE)),"")</f>
        <v>2.97</v>
      </c>
      <c r="H60" s="169">
        <f>IFERROR(IF(VLOOKUP($A60,'Annex 2 EHV charges'!$A:$O,11,FALSE)=0,"",VLOOKUP($A60,'Annex 2 EHV charges'!$A:$O,11,FALSE)),"")</f>
        <v>2.97</v>
      </c>
    </row>
    <row r="61" spans="1:8" x14ac:dyDescent="0.2">
      <c r="A61" s="165">
        <f t="array" ref="A61">IFERROR(INDEX('Annex 2 EHV charges'!$A$11:$A$302, MATCH(0, IF(ISBLANK('Annex 2 EHV charges'!$A$11:$A$302),1, COUNTIF(A$4:$A60, 'Annex 2 EHV charges'!$A$11:$A$302)), 0)),"")</f>
        <v>320</v>
      </c>
      <c r="B61" s="165">
        <f>IF($A61="","",VLOOKUP($A61,'Annex 2 EHV charges'!$A:$O,2,0))</f>
        <v>320</v>
      </c>
      <c r="C61" s="166">
        <f>IF($A61="","",VLOOKUP($A61,'Annex 2 EHV charges'!$A:$O,3,0))</f>
        <v>2200042484846</v>
      </c>
      <c r="D61" s="165" t="str">
        <f>IF($A61="","",VLOOKUP($A61,'Annex 2 EHV charges'!$A:$O,7,0))</f>
        <v xml:space="preserve">Higher Bye Farm </v>
      </c>
      <c r="E61" s="167">
        <f>IFERROR(IF(VLOOKUP($A61,'Annex 2 EHV charges'!$A:$O,8,FALSE)=0,"",VLOOKUP($A61,'Annex 2 EHV charges'!$A:$O,8,FALSE)),"")</f>
        <v>1.9079999999999999</v>
      </c>
      <c r="F61" s="168">
        <f>IFERROR(IF(VLOOKUP($A61,'Annex 2 EHV charges'!$A:$O,9,FALSE)=0,"",VLOOKUP($A61,'Annex 2 EHV charges'!$A:$O,9,FALSE)),"")</f>
        <v>4.45</v>
      </c>
      <c r="G61" s="169">
        <f>IFERROR(IF(VLOOKUP($A61,'Annex 2 EHV charges'!$A:$O,10,FALSE)=0,"",VLOOKUP($A61,'Annex 2 EHV charges'!$A:$O,10,FALSE)),"")</f>
        <v>2.99</v>
      </c>
      <c r="H61" s="169">
        <f>IFERROR(IF(VLOOKUP($A61,'Annex 2 EHV charges'!$A:$O,11,FALSE)=0,"",VLOOKUP($A61,'Annex 2 EHV charges'!$A:$O,11,FALSE)),"")</f>
        <v>2.99</v>
      </c>
    </row>
    <row r="62" spans="1:8" x14ac:dyDescent="0.2">
      <c r="A62" s="165">
        <f t="array" ref="A62">IFERROR(INDEX('Annex 2 EHV charges'!$A$11:$A$302, MATCH(0, IF(ISBLANK('Annex 2 EHV charges'!$A$11:$A$302),1, COUNTIF(A$4:$A61, 'Annex 2 EHV charges'!$A$11:$A$302)), 0)),"")</f>
        <v>321</v>
      </c>
      <c r="B62" s="165">
        <f>IF($A62="","",VLOOKUP($A62,'Annex 2 EHV charges'!$A:$O,2,0))</f>
        <v>321</v>
      </c>
      <c r="C62" s="166">
        <f>IF($A62="","",VLOOKUP($A62,'Annex 2 EHV charges'!$A:$O,3,0))</f>
        <v>2200042530730</v>
      </c>
      <c r="D62" s="165" t="str">
        <f>IF($A62="","",VLOOKUP($A62,'Annex 2 EHV charges'!$A:$O,7,0))</f>
        <v>Wilton Farm WF</v>
      </c>
      <c r="E62" s="167">
        <f>IFERROR(IF(VLOOKUP($A62,'Annex 2 EHV charges'!$A:$O,8,FALSE)=0,"",VLOOKUP($A62,'Annex 2 EHV charges'!$A:$O,8,FALSE)),"")</f>
        <v>0.92600000000000005</v>
      </c>
      <c r="F62" s="168">
        <f>IFERROR(IF(VLOOKUP($A62,'Annex 2 EHV charges'!$A:$O,9,FALSE)=0,"",VLOOKUP($A62,'Annex 2 EHV charges'!$A:$O,9,FALSE)),"")</f>
        <v>32.340000000000003</v>
      </c>
      <c r="G62" s="169">
        <f>IFERROR(IF(VLOOKUP($A62,'Annex 2 EHV charges'!$A:$O,10,FALSE)=0,"",VLOOKUP($A62,'Annex 2 EHV charges'!$A:$O,10,FALSE)),"")</f>
        <v>1.79</v>
      </c>
      <c r="H62" s="169">
        <f>IFERROR(IF(VLOOKUP($A62,'Annex 2 EHV charges'!$A:$O,11,FALSE)=0,"",VLOOKUP($A62,'Annex 2 EHV charges'!$A:$O,11,FALSE)),"")</f>
        <v>1.79</v>
      </c>
    </row>
    <row r="63" spans="1:8" x14ac:dyDescent="0.2">
      <c r="A63" s="165">
        <f t="array" ref="A63">IFERROR(INDEX('Annex 2 EHV charges'!$A$11:$A$302, MATCH(0, IF(ISBLANK('Annex 2 EHV charges'!$A$11:$A$302),1, COUNTIF(A$4:$A62, 'Annex 2 EHV charges'!$A$11:$A$302)), 0)),"")</f>
        <v>322</v>
      </c>
      <c r="B63" s="165">
        <f>IF($A63="","",VLOOKUP($A63,'Annex 2 EHV charges'!$A:$O,2,0))</f>
        <v>322</v>
      </c>
      <c r="C63" s="166">
        <f>IF($A63="","",VLOOKUP($A63,'Annex 2 EHV charges'!$A:$O,3,0))</f>
        <v>2200042533411</v>
      </c>
      <c r="D63" s="165" t="str">
        <f>IF($A63="","",VLOOKUP($A63,'Annex 2 EHV charges'!$A:$O,7,0))</f>
        <v>Denzell Downs WF</v>
      </c>
      <c r="E63" s="167">
        <f>IFERROR(IF(VLOOKUP($A63,'Annex 2 EHV charges'!$A:$O,8,FALSE)=0,"",VLOOKUP($A63,'Annex 2 EHV charges'!$A:$O,8,FALSE)),"")</f>
        <v>1.8149999999999999</v>
      </c>
      <c r="F63" s="168">
        <f>IFERROR(IF(VLOOKUP($A63,'Annex 2 EHV charges'!$A:$O,9,FALSE)=0,"",VLOOKUP($A63,'Annex 2 EHV charges'!$A:$O,9,FALSE)),"")</f>
        <v>30.05</v>
      </c>
      <c r="G63" s="169">
        <f>IFERROR(IF(VLOOKUP($A63,'Annex 2 EHV charges'!$A:$O,10,FALSE)=0,"",VLOOKUP($A63,'Annex 2 EHV charges'!$A:$O,10,FALSE)),"")</f>
        <v>2.67</v>
      </c>
      <c r="H63" s="169">
        <f>IFERROR(IF(VLOOKUP($A63,'Annex 2 EHV charges'!$A:$O,11,FALSE)=0,"",VLOOKUP($A63,'Annex 2 EHV charges'!$A:$O,11,FALSE)),"")</f>
        <v>2.67</v>
      </c>
    </row>
    <row r="64" spans="1:8" x14ac:dyDescent="0.2">
      <c r="A64" s="165">
        <f t="array" ref="A64">IFERROR(INDEX('Annex 2 EHV charges'!$A$11:$A$302, MATCH(0, IF(ISBLANK('Annex 2 EHV charges'!$A$11:$A$302),1, COUNTIF(A$4:$A63, 'Annex 2 EHV charges'!$A$11:$A$302)), 0)),"")</f>
        <v>323</v>
      </c>
      <c r="B64" s="165">
        <f>IF($A64="","",VLOOKUP($A64,'Annex 2 EHV charges'!$A:$O,2,0))</f>
        <v>323</v>
      </c>
      <c r="C64" s="166">
        <f>IF($A64="","",VLOOKUP($A64,'Annex 2 EHV charges'!$A:$O,3,0))</f>
        <v>2200042541583</v>
      </c>
      <c r="D64" s="165" t="str">
        <f>IF($A64="","",VLOOKUP($A64,'Annex 2 EHV charges'!$A:$O,7,0))</f>
        <v>Puriton Landfill PV_1 Rainbow</v>
      </c>
      <c r="E64" s="167">
        <f>IFERROR(IF(VLOOKUP($A64,'Annex 2 EHV charges'!$A:$O,8,FALSE)=0,"",VLOOKUP($A64,'Annex 2 EHV charges'!$A:$O,8,FALSE)),"")</f>
        <v>0.754</v>
      </c>
      <c r="F64" s="168">
        <f>IFERROR(IF(VLOOKUP($A64,'Annex 2 EHV charges'!$A:$O,9,FALSE)=0,"",VLOOKUP($A64,'Annex 2 EHV charges'!$A:$O,9,FALSE)),"")</f>
        <v>1.86</v>
      </c>
      <c r="G64" s="169">
        <f>IFERROR(IF(VLOOKUP($A64,'Annex 2 EHV charges'!$A:$O,10,FALSE)=0,"",VLOOKUP($A64,'Annex 2 EHV charges'!$A:$O,10,FALSE)),"")</f>
        <v>3.62</v>
      </c>
      <c r="H64" s="169">
        <f>IFERROR(IF(VLOOKUP($A64,'Annex 2 EHV charges'!$A:$O,11,FALSE)=0,"",VLOOKUP($A64,'Annex 2 EHV charges'!$A:$O,11,FALSE)),"")</f>
        <v>3.62</v>
      </c>
    </row>
    <row r="65" spans="1:8" x14ac:dyDescent="0.2">
      <c r="A65" s="165">
        <f t="array" ref="A65">IFERROR(INDEX('Annex 2 EHV charges'!$A$11:$A$302, MATCH(0, IF(ISBLANK('Annex 2 EHV charges'!$A$11:$A$302),1, COUNTIF(A$4:$A64, 'Annex 2 EHV charges'!$A$11:$A$302)), 0)),"")</f>
        <v>324</v>
      </c>
      <c r="B65" s="165">
        <f>IF($A65="","",VLOOKUP($A65,'Annex 2 EHV charges'!$A:$O,2,0))</f>
        <v>324</v>
      </c>
      <c r="C65" s="166">
        <f>IF($A65="","",VLOOKUP($A65,'Annex 2 EHV charges'!$A:$O,3,0))</f>
        <v>2200042557281</v>
      </c>
      <c r="D65" s="165" t="str">
        <f>IF($A65="","",VLOOKUP($A65,'Annex 2 EHV charges'!$A:$O,7,0))</f>
        <v>Portworthy Dams PV_1</v>
      </c>
      <c r="E65" s="167">
        <f>IFERROR(IF(VLOOKUP($A65,'Annex 2 EHV charges'!$A:$O,8,FALSE)=0,"",VLOOKUP($A65,'Annex 2 EHV charges'!$A:$O,8,FALSE)),"")</f>
        <v>4.29</v>
      </c>
      <c r="F65" s="168">
        <f>IFERROR(IF(VLOOKUP($A65,'Annex 2 EHV charges'!$A:$O,9,FALSE)=0,"",VLOOKUP($A65,'Annex 2 EHV charges'!$A:$O,9,FALSE)),"")</f>
        <v>8.48</v>
      </c>
      <c r="G65" s="169">
        <f>IFERROR(IF(VLOOKUP($A65,'Annex 2 EHV charges'!$A:$O,10,FALSE)=0,"",VLOOKUP($A65,'Annex 2 EHV charges'!$A:$O,10,FALSE)),"")</f>
        <v>3.2</v>
      </c>
      <c r="H65" s="169">
        <f>IFERROR(IF(VLOOKUP($A65,'Annex 2 EHV charges'!$A:$O,11,FALSE)=0,"",VLOOKUP($A65,'Annex 2 EHV charges'!$A:$O,11,FALSE)),"")</f>
        <v>3.2</v>
      </c>
    </row>
    <row r="66" spans="1:8" x14ac:dyDescent="0.2">
      <c r="A66" s="165">
        <f t="array" ref="A66">IFERROR(INDEX('Annex 2 EHV charges'!$A$11:$A$302, MATCH(0, IF(ISBLANK('Annex 2 EHV charges'!$A$11:$A$302),1, COUNTIF(A$4:$A65, 'Annex 2 EHV charges'!$A$11:$A$302)), 0)),"")</f>
        <v>325</v>
      </c>
      <c r="B66" s="165">
        <f>IF($A66="","",VLOOKUP($A66,'Annex 2 EHV charges'!$A:$O,2,0))</f>
        <v>325</v>
      </c>
      <c r="C66" s="166">
        <f>IF($A66="","",VLOOKUP($A66,'Annex 2 EHV charges'!$A:$O,3,0))</f>
        <v>2200042542754</v>
      </c>
      <c r="D66" s="165" t="str">
        <f>IF($A66="","",VLOOKUP($A66,'Annex 2 EHV charges'!$A:$O,7,0))</f>
        <v>Wick Farm PV_1</v>
      </c>
      <c r="E66" s="167" t="str">
        <f>IFERROR(IF(VLOOKUP($A66,'Annex 2 EHV charges'!$A:$O,8,FALSE)=0,"",VLOOKUP($A66,'Annex 2 EHV charges'!$A:$O,8,FALSE)),"")</f>
        <v/>
      </c>
      <c r="F66" s="168">
        <f>IFERROR(IF(VLOOKUP($A66,'Annex 2 EHV charges'!$A:$O,9,FALSE)=0,"",VLOOKUP($A66,'Annex 2 EHV charges'!$A:$O,9,FALSE)),"")</f>
        <v>0.2</v>
      </c>
      <c r="G66" s="169">
        <f>IFERROR(IF(VLOOKUP($A66,'Annex 2 EHV charges'!$A:$O,10,FALSE)=0,"",VLOOKUP($A66,'Annex 2 EHV charges'!$A:$O,10,FALSE)),"")</f>
        <v>3.4</v>
      </c>
      <c r="H66" s="169">
        <f>IFERROR(IF(VLOOKUP($A66,'Annex 2 EHV charges'!$A:$O,11,FALSE)=0,"",VLOOKUP($A66,'Annex 2 EHV charges'!$A:$O,11,FALSE)),"")</f>
        <v>3.4</v>
      </c>
    </row>
    <row r="67" spans="1:8" x14ac:dyDescent="0.2">
      <c r="A67" s="165">
        <f t="array" ref="A67">IFERROR(INDEX('Annex 2 EHV charges'!$A$11:$A$302, MATCH(0, IF(ISBLANK('Annex 2 EHV charges'!$A$11:$A$302),1, COUNTIF(A$4:$A66, 'Annex 2 EHV charges'!$A$11:$A$302)), 0)),"")</f>
        <v>326</v>
      </c>
      <c r="B67" s="165">
        <f>IF($A67="","",VLOOKUP($A67,'Annex 2 EHV charges'!$A:$O,2,0))</f>
        <v>326</v>
      </c>
      <c r="C67" s="166">
        <f>IF($A67="","",VLOOKUP($A67,'Annex 2 EHV charges'!$A:$O,3,0))</f>
        <v>2200042542772</v>
      </c>
      <c r="D67" s="165" t="str">
        <f>IF($A67="","",VLOOKUP($A67,'Annex 2 EHV charges'!$A:$O,7,0))</f>
        <v>Wick Farm PV_2</v>
      </c>
      <c r="E67" s="167" t="str">
        <f>IFERROR(IF(VLOOKUP($A67,'Annex 2 EHV charges'!$A:$O,8,FALSE)=0,"",VLOOKUP($A67,'Annex 2 EHV charges'!$A:$O,8,FALSE)),"")</f>
        <v/>
      </c>
      <c r="F67" s="168">
        <f>IFERROR(IF(VLOOKUP($A67,'Annex 2 EHV charges'!$A:$O,9,FALSE)=0,"",VLOOKUP($A67,'Annex 2 EHV charges'!$A:$O,9,FALSE)),"")</f>
        <v>0.2</v>
      </c>
      <c r="G67" s="169">
        <f>IFERROR(IF(VLOOKUP($A67,'Annex 2 EHV charges'!$A:$O,10,FALSE)=0,"",VLOOKUP($A67,'Annex 2 EHV charges'!$A:$O,10,FALSE)),"")</f>
        <v>3.4</v>
      </c>
      <c r="H67" s="169">
        <f>IFERROR(IF(VLOOKUP($A67,'Annex 2 EHV charges'!$A:$O,11,FALSE)=0,"",VLOOKUP($A67,'Annex 2 EHV charges'!$A:$O,11,FALSE)),"")</f>
        <v>3.4</v>
      </c>
    </row>
    <row r="68" spans="1:8" x14ac:dyDescent="0.2">
      <c r="A68" s="165">
        <f t="array" ref="A68">IFERROR(INDEX('Annex 2 EHV charges'!$A$11:$A$302, MATCH(0, IF(ISBLANK('Annex 2 EHV charges'!$A$11:$A$302),1, COUNTIF(A$4:$A67, 'Annex 2 EHV charges'!$A$11:$A$302)), 0)),"")</f>
        <v>327</v>
      </c>
      <c r="B68" s="165">
        <f>IF($A68="","",VLOOKUP($A68,'Annex 2 EHV charges'!$A:$O,2,0))</f>
        <v>327</v>
      </c>
      <c r="C68" s="166">
        <f>IF($A68="","",VLOOKUP($A68,'Annex 2 EHV charges'!$A:$O,3,0))</f>
        <v>2200042552600</v>
      </c>
      <c r="D68" s="165" t="str">
        <f>IF($A68="","",VLOOKUP($A68,'Annex 2 EHV charges'!$A:$O,7,0))</f>
        <v>Batsworthy WF</v>
      </c>
      <c r="E68" s="167" t="str">
        <f>IFERROR(IF(VLOOKUP($A68,'Annex 2 EHV charges'!$A:$O,8,FALSE)=0,"",VLOOKUP($A68,'Annex 2 EHV charges'!$A:$O,8,FALSE)),"")</f>
        <v/>
      </c>
      <c r="F68" s="168">
        <f>IFERROR(IF(VLOOKUP($A68,'Annex 2 EHV charges'!$A:$O,9,FALSE)=0,"",VLOOKUP($A68,'Annex 2 EHV charges'!$A:$O,9,FALSE)),"")</f>
        <v>27.15</v>
      </c>
      <c r="G68" s="169">
        <f>IFERROR(IF(VLOOKUP($A68,'Annex 2 EHV charges'!$A:$O,10,FALSE)=0,"",VLOOKUP($A68,'Annex 2 EHV charges'!$A:$O,10,FALSE)),"")</f>
        <v>3.39</v>
      </c>
      <c r="H68" s="169">
        <f>IFERROR(IF(VLOOKUP($A68,'Annex 2 EHV charges'!$A:$O,11,FALSE)=0,"",VLOOKUP($A68,'Annex 2 EHV charges'!$A:$O,11,FALSE)),"")</f>
        <v>3.39</v>
      </c>
    </row>
    <row r="69" spans="1:8" x14ac:dyDescent="0.2">
      <c r="A69" s="165">
        <f t="array" ref="A69">IFERROR(INDEX('Annex 2 EHV charges'!$A$11:$A$302, MATCH(0, IF(ISBLANK('Annex 2 EHV charges'!$A$11:$A$302),1, COUNTIF(A$4:$A68, 'Annex 2 EHV charges'!$A$11:$A$302)), 0)),"")</f>
        <v>328</v>
      </c>
      <c r="B69" s="165">
        <f>IF($A69="","",VLOOKUP($A69,'Annex 2 EHV charges'!$A:$O,2,0))</f>
        <v>328</v>
      </c>
      <c r="C69" s="166">
        <f>IF($A69="","",VLOOKUP($A69,'Annex 2 EHV charges'!$A:$O,3,0))</f>
        <v>2200042557306</v>
      </c>
      <c r="D69" s="165" t="str">
        <f>IF($A69="","",VLOOKUP($A69,'Annex 2 EHV charges'!$A:$O,7,0))</f>
        <v>Portworthy Dams PV_2</v>
      </c>
      <c r="E69" s="167">
        <f>IFERROR(IF(VLOOKUP($A69,'Annex 2 EHV charges'!$A:$O,8,FALSE)=0,"",VLOOKUP($A69,'Annex 2 EHV charges'!$A:$O,8,FALSE)),"")</f>
        <v>4.29</v>
      </c>
      <c r="F69" s="168">
        <f>IFERROR(IF(VLOOKUP($A69,'Annex 2 EHV charges'!$A:$O,9,FALSE)=0,"",VLOOKUP($A69,'Annex 2 EHV charges'!$A:$O,9,FALSE)),"")</f>
        <v>8.48</v>
      </c>
      <c r="G69" s="169">
        <f>IFERROR(IF(VLOOKUP($A69,'Annex 2 EHV charges'!$A:$O,10,FALSE)=0,"",VLOOKUP($A69,'Annex 2 EHV charges'!$A:$O,10,FALSE)),"")</f>
        <v>3.2</v>
      </c>
      <c r="H69" s="169">
        <f>IFERROR(IF(VLOOKUP($A69,'Annex 2 EHV charges'!$A:$O,11,FALSE)=0,"",VLOOKUP($A69,'Annex 2 EHV charges'!$A:$O,11,FALSE)),"")</f>
        <v>3.2</v>
      </c>
    </row>
    <row r="70" spans="1:8" x14ac:dyDescent="0.2">
      <c r="A70" s="165">
        <f t="array" ref="A70">IFERROR(INDEX('Annex 2 EHV charges'!$A$11:$A$302, MATCH(0, IF(ISBLANK('Annex 2 EHV charges'!$A$11:$A$302),1, COUNTIF(A$4:$A69, 'Annex 2 EHV charges'!$A$11:$A$302)), 0)),"")</f>
        <v>329</v>
      </c>
      <c r="B70" s="165">
        <f>IF($A70="","",VLOOKUP($A70,'Annex 2 EHV charges'!$A:$O,2,0))</f>
        <v>329</v>
      </c>
      <c r="C70" s="166">
        <f>IF($A70="","",VLOOKUP($A70,'Annex 2 EHV charges'!$A:$O,3,0))</f>
        <v>2200042563249</v>
      </c>
      <c r="D70" s="165" t="str">
        <f>IF($A70="","",VLOOKUP($A70,'Annex 2 EHV charges'!$A:$O,7,0))</f>
        <v>Crewkerne PV_1</v>
      </c>
      <c r="E70" s="167">
        <f>IFERROR(IF(VLOOKUP($A70,'Annex 2 EHV charges'!$A:$O,8,FALSE)=0,"",VLOOKUP($A70,'Annex 2 EHV charges'!$A:$O,8,FALSE)),"")</f>
        <v>0.193</v>
      </c>
      <c r="F70" s="168">
        <f>IFERROR(IF(VLOOKUP($A70,'Annex 2 EHV charges'!$A:$O,9,FALSE)=0,"",VLOOKUP($A70,'Annex 2 EHV charges'!$A:$O,9,FALSE)),"")</f>
        <v>1.77</v>
      </c>
      <c r="G70" s="169">
        <f>IFERROR(IF(VLOOKUP($A70,'Annex 2 EHV charges'!$A:$O,10,FALSE)=0,"",VLOOKUP($A70,'Annex 2 EHV charges'!$A:$O,10,FALSE)),"")</f>
        <v>3.28</v>
      </c>
      <c r="H70" s="169">
        <f>IFERROR(IF(VLOOKUP($A70,'Annex 2 EHV charges'!$A:$O,11,FALSE)=0,"",VLOOKUP($A70,'Annex 2 EHV charges'!$A:$O,11,FALSE)),"")</f>
        <v>3.28</v>
      </c>
    </row>
    <row r="71" spans="1:8" x14ac:dyDescent="0.2">
      <c r="A71" s="165">
        <f t="array" ref="A71">IFERROR(INDEX('Annex 2 EHV charges'!$A$11:$A$302, MATCH(0, IF(ISBLANK('Annex 2 EHV charges'!$A$11:$A$302),1, COUNTIF(A$4:$A70, 'Annex 2 EHV charges'!$A$11:$A$302)), 0)),"")</f>
        <v>330</v>
      </c>
      <c r="B71" s="165">
        <f>IF($A71="","",VLOOKUP($A71,'Annex 2 EHV charges'!$A:$O,2,0))</f>
        <v>330</v>
      </c>
      <c r="C71" s="166">
        <f>IF($A71="","",VLOOKUP($A71,'Annex 2 EHV charges'!$A:$O,3,0))</f>
        <v>2200042563267</v>
      </c>
      <c r="D71" s="165" t="str">
        <f>IF($A71="","",VLOOKUP($A71,'Annex 2 EHV charges'!$A:$O,7,0))</f>
        <v>Crewkerne PV_2</v>
      </c>
      <c r="E71" s="167">
        <f>IFERROR(IF(VLOOKUP($A71,'Annex 2 EHV charges'!$A:$O,8,FALSE)=0,"",VLOOKUP($A71,'Annex 2 EHV charges'!$A:$O,8,FALSE)),"")</f>
        <v>0.193</v>
      </c>
      <c r="F71" s="168">
        <f>IFERROR(IF(VLOOKUP($A71,'Annex 2 EHV charges'!$A:$O,9,FALSE)=0,"",VLOOKUP($A71,'Annex 2 EHV charges'!$A:$O,9,FALSE)),"")</f>
        <v>1.77</v>
      </c>
      <c r="G71" s="169">
        <f>IFERROR(IF(VLOOKUP($A71,'Annex 2 EHV charges'!$A:$O,10,FALSE)=0,"",VLOOKUP($A71,'Annex 2 EHV charges'!$A:$O,10,FALSE)),"")</f>
        <v>3.28</v>
      </c>
      <c r="H71" s="169">
        <f>IFERROR(IF(VLOOKUP($A71,'Annex 2 EHV charges'!$A:$O,11,FALSE)=0,"",VLOOKUP($A71,'Annex 2 EHV charges'!$A:$O,11,FALSE)),"")</f>
        <v>3.28</v>
      </c>
    </row>
    <row r="72" spans="1:8" x14ac:dyDescent="0.2">
      <c r="A72" s="165">
        <f t="array" ref="A72">IFERROR(INDEX('Annex 2 EHV charges'!$A$11:$A$302, MATCH(0, IF(ISBLANK('Annex 2 EHV charges'!$A$11:$A$302),1, COUNTIF(A$4:$A71, 'Annex 2 EHV charges'!$A$11:$A$302)), 0)),"")</f>
        <v>332</v>
      </c>
      <c r="B72" s="165">
        <f>IF($A72="","",VLOOKUP($A72,'Annex 2 EHV charges'!$A:$O,2,0))</f>
        <v>332</v>
      </c>
      <c r="C72" s="166">
        <f>IF($A72="","",VLOOKUP($A72,'Annex 2 EHV charges'!$A:$O,3,0))</f>
        <v>2200042541644</v>
      </c>
      <c r="D72" s="165" t="str">
        <f>IF($A72="","",VLOOKUP($A72,'Annex 2 EHV charges'!$A:$O,7,0))</f>
        <v>Puriton Landfill PV_2 SSB</v>
      </c>
      <c r="E72" s="167">
        <f>IFERROR(IF(VLOOKUP($A72,'Annex 2 EHV charges'!$A:$O,8,FALSE)=0,"",VLOOKUP($A72,'Annex 2 EHV charges'!$A:$O,8,FALSE)),"")</f>
        <v>0.754</v>
      </c>
      <c r="F72" s="168">
        <f>IFERROR(IF(VLOOKUP($A72,'Annex 2 EHV charges'!$A:$O,9,FALSE)=0,"",VLOOKUP($A72,'Annex 2 EHV charges'!$A:$O,9,FALSE)),"")</f>
        <v>1.86</v>
      </c>
      <c r="G72" s="169">
        <f>IFERROR(IF(VLOOKUP($A72,'Annex 2 EHV charges'!$A:$O,10,FALSE)=0,"",VLOOKUP($A72,'Annex 2 EHV charges'!$A:$O,10,FALSE)),"")</f>
        <v>3.62</v>
      </c>
      <c r="H72" s="169">
        <f>IFERROR(IF(VLOOKUP($A72,'Annex 2 EHV charges'!$A:$O,11,FALSE)=0,"",VLOOKUP($A72,'Annex 2 EHV charges'!$A:$O,11,FALSE)),"")</f>
        <v>3.62</v>
      </c>
    </row>
    <row r="73" spans="1:8" x14ac:dyDescent="0.2">
      <c r="A73" s="165">
        <f t="array" ref="A73">IFERROR(INDEX('Annex 2 EHV charges'!$A$11:$A$302, MATCH(0, IF(ISBLANK('Annex 2 EHV charges'!$A$11:$A$302),1, COUNTIF(A$4:$A72, 'Annex 2 EHV charges'!$A$11:$A$302)), 0)),"")</f>
        <v>333</v>
      </c>
      <c r="B73" s="165">
        <f>IF($A73="","",VLOOKUP($A73,'Annex 2 EHV charges'!$A:$O,2,0))</f>
        <v>333</v>
      </c>
      <c r="C73" s="166">
        <f>IF($A73="","",VLOOKUP($A73,'Annex 2 EHV charges'!$A:$O,3,0))</f>
        <v>2200042582446</v>
      </c>
      <c r="D73" s="165" t="str">
        <f>IF($A73="","",VLOOKUP($A73,'Annex 2 EHV charges'!$A:$O,7,0))</f>
        <v>Red Hill Farm</v>
      </c>
      <c r="E73" s="167" t="str">
        <f>IFERROR(IF(VLOOKUP($A73,'Annex 2 EHV charges'!$A:$O,8,FALSE)=0,"",VLOOKUP($A73,'Annex 2 EHV charges'!$A:$O,8,FALSE)),"")</f>
        <v/>
      </c>
      <c r="F73" s="168">
        <f>IFERROR(IF(VLOOKUP($A73,'Annex 2 EHV charges'!$A:$O,9,FALSE)=0,"",VLOOKUP($A73,'Annex 2 EHV charges'!$A:$O,9,FALSE)),"")</f>
        <v>4.03</v>
      </c>
      <c r="G73" s="169">
        <f>IFERROR(IF(VLOOKUP($A73,'Annex 2 EHV charges'!$A:$O,10,FALSE)=0,"",VLOOKUP($A73,'Annex 2 EHV charges'!$A:$O,10,FALSE)),"")</f>
        <v>3</v>
      </c>
      <c r="H73" s="169">
        <f>IFERROR(IF(VLOOKUP($A73,'Annex 2 EHV charges'!$A:$O,11,FALSE)=0,"",VLOOKUP($A73,'Annex 2 EHV charges'!$A:$O,11,FALSE)),"")</f>
        <v>3</v>
      </c>
    </row>
    <row r="74" spans="1:8" x14ac:dyDescent="0.2">
      <c r="A74" s="165">
        <f t="array" ref="A74">IFERROR(INDEX('Annex 2 EHV charges'!$A$11:$A$302, MATCH(0, IF(ISBLANK('Annex 2 EHV charges'!$A$11:$A$302),1, COUNTIF(A$4:$A73, 'Annex 2 EHV charges'!$A$11:$A$302)), 0)),"")</f>
        <v>335</v>
      </c>
      <c r="B74" s="165">
        <f>IF($A74="","",VLOOKUP($A74,'Annex 2 EHV charges'!$A:$O,2,0))</f>
        <v>335</v>
      </c>
      <c r="C74" s="166">
        <f>IF($A74="","",VLOOKUP($A74,'Annex 2 EHV charges'!$A:$O,3,0))</f>
        <v>2200042592913</v>
      </c>
      <c r="D74" s="165" t="str">
        <f>IF($A74="","",VLOOKUP($A74,'Annex 2 EHV charges'!$A:$O,7,0))</f>
        <v>West Carclaze1</v>
      </c>
      <c r="E74" s="167">
        <f>IFERROR(IF(VLOOKUP($A74,'Annex 2 EHV charges'!$A:$O,8,FALSE)=0,"",VLOOKUP($A74,'Annex 2 EHV charges'!$A:$O,8,FALSE)),"")</f>
        <v>0.97299999999999998</v>
      </c>
      <c r="F74" s="168">
        <f>IFERROR(IF(VLOOKUP($A74,'Annex 2 EHV charges'!$A:$O,9,FALSE)=0,"",VLOOKUP($A74,'Annex 2 EHV charges'!$A:$O,9,FALSE)),"")</f>
        <v>0.9</v>
      </c>
      <c r="G74" s="169">
        <f>IFERROR(IF(VLOOKUP($A74,'Annex 2 EHV charges'!$A:$O,10,FALSE)=0,"",VLOOKUP($A74,'Annex 2 EHV charges'!$A:$O,10,FALSE)),"")</f>
        <v>2.84</v>
      </c>
      <c r="H74" s="169">
        <f>IFERROR(IF(VLOOKUP($A74,'Annex 2 EHV charges'!$A:$O,11,FALSE)=0,"",VLOOKUP($A74,'Annex 2 EHV charges'!$A:$O,11,FALSE)),"")</f>
        <v>2.84</v>
      </c>
    </row>
    <row r="75" spans="1:8" x14ac:dyDescent="0.2">
      <c r="A75" s="165">
        <f t="array" ref="A75">IFERROR(INDEX('Annex 2 EHV charges'!$A$11:$A$302, MATCH(0, IF(ISBLANK('Annex 2 EHV charges'!$A$11:$A$302),1, COUNTIF(A$4:$A74, 'Annex 2 EHV charges'!$A$11:$A$302)), 0)),"")</f>
        <v>336</v>
      </c>
      <c r="B75" s="165">
        <f>IF($A75="","",VLOOKUP($A75,'Annex 2 EHV charges'!$A:$O,2,0))</f>
        <v>336</v>
      </c>
      <c r="C75" s="166">
        <f>IF($A75="","",VLOOKUP($A75,'Annex 2 EHV charges'!$A:$O,3,0))</f>
        <v>2200042592931</v>
      </c>
      <c r="D75" s="165" t="str">
        <f>IF($A75="","",VLOOKUP($A75,'Annex 2 EHV charges'!$A:$O,7,0))</f>
        <v>West Carclaze2</v>
      </c>
      <c r="E75" s="167">
        <f>IFERROR(IF(VLOOKUP($A75,'Annex 2 EHV charges'!$A:$O,8,FALSE)=0,"",VLOOKUP($A75,'Annex 2 EHV charges'!$A:$O,8,FALSE)),"")</f>
        <v>0.97299999999999998</v>
      </c>
      <c r="F75" s="168">
        <f>IFERROR(IF(VLOOKUP($A75,'Annex 2 EHV charges'!$A:$O,9,FALSE)=0,"",VLOOKUP($A75,'Annex 2 EHV charges'!$A:$O,9,FALSE)),"")</f>
        <v>0.9</v>
      </c>
      <c r="G75" s="169">
        <f>IFERROR(IF(VLOOKUP($A75,'Annex 2 EHV charges'!$A:$O,10,FALSE)=0,"",VLOOKUP($A75,'Annex 2 EHV charges'!$A:$O,10,FALSE)),"")</f>
        <v>2.84</v>
      </c>
      <c r="H75" s="169">
        <f>IFERROR(IF(VLOOKUP($A75,'Annex 2 EHV charges'!$A:$O,11,FALSE)=0,"",VLOOKUP($A75,'Annex 2 EHV charges'!$A:$O,11,FALSE)),"")</f>
        <v>2.84</v>
      </c>
    </row>
    <row r="76" spans="1:8" x14ac:dyDescent="0.2">
      <c r="A76" s="165">
        <f t="array" ref="A76">IFERROR(INDEX('Annex 2 EHV charges'!$A$11:$A$302, MATCH(0, IF(ISBLANK('Annex 2 EHV charges'!$A$11:$A$302),1, COUNTIF(A$4:$A75, 'Annex 2 EHV charges'!$A$11:$A$302)), 0)),"")</f>
        <v>600</v>
      </c>
      <c r="B76" s="165">
        <f>IF($A76="","",VLOOKUP($A76,'Annex 2 EHV charges'!$A:$O,2,0))</f>
        <v>600</v>
      </c>
      <c r="C76" s="166">
        <f>IF($A76="","",VLOOKUP($A76,'Annex 2 EHV charges'!$A:$O,3,0))</f>
        <v>2200032010850</v>
      </c>
      <c r="D76" s="165" t="str">
        <f>IF($A76="","",VLOOKUP($A76,'Annex 2 EHV charges'!$A:$O,7,0))</f>
        <v>Imerys1(Blackpool)</v>
      </c>
      <c r="E76" s="167">
        <f>IFERROR(IF(VLOOKUP($A76,'Annex 2 EHV charges'!$A:$O,8,FALSE)=0,"",VLOOKUP($A76,'Annex 2 EHV charges'!$A:$O,8,FALSE)),"")</f>
        <v>0.96199999999999997</v>
      </c>
      <c r="F76" s="168">
        <f>IFERROR(IF(VLOOKUP($A76,'Annex 2 EHV charges'!$A:$O,9,FALSE)=0,"",VLOOKUP($A76,'Annex 2 EHV charges'!$A:$O,9,FALSE)),"")</f>
        <v>209.45</v>
      </c>
      <c r="G76" s="169">
        <f>IFERROR(IF(VLOOKUP($A76,'Annex 2 EHV charges'!$A:$O,10,FALSE)=0,"",VLOOKUP($A76,'Annex 2 EHV charges'!$A:$O,10,FALSE)),"")</f>
        <v>4.17</v>
      </c>
      <c r="H76" s="169">
        <f>IFERROR(IF(VLOOKUP($A76,'Annex 2 EHV charges'!$A:$O,11,FALSE)=0,"",VLOOKUP($A76,'Annex 2 EHV charges'!$A:$O,11,FALSE)),"")</f>
        <v>4.17</v>
      </c>
    </row>
    <row r="77" spans="1:8" x14ac:dyDescent="0.2">
      <c r="A77" s="165">
        <f t="array" ref="A77">IFERROR(INDEX('Annex 2 EHV charges'!$A$11:$A$302, MATCH(0, IF(ISBLANK('Annex 2 EHV charges'!$A$11:$A$302),1, COUNTIF(A$4:$A76, 'Annex 2 EHV charges'!$A$11:$A$302)), 0)),"")</f>
        <v>603</v>
      </c>
      <c r="B77" s="165">
        <f>IF($A77="","",VLOOKUP($A77,'Annex 2 EHV charges'!$A:$O,2,0))</f>
        <v>603</v>
      </c>
      <c r="C77" s="166">
        <f>IF($A77="","",VLOOKUP($A77,'Annex 2 EHV charges'!$A:$O,3,0))</f>
        <v>2200042461315</v>
      </c>
      <c r="D77" s="165" t="str">
        <f>IF($A77="","",VLOOKUP($A77,'Annex 2 EHV charges'!$A:$O,7,0))</f>
        <v>Otterham Wind Farm</v>
      </c>
      <c r="E77" s="167">
        <f>IFERROR(IF(VLOOKUP($A77,'Annex 2 EHV charges'!$A:$O,8,FALSE)=0,"",VLOOKUP($A77,'Annex 2 EHV charges'!$A:$O,8,FALSE)),"")</f>
        <v>1.0999999999999999E-2</v>
      </c>
      <c r="F77" s="168">
        <f>IFERROR(IF(VLOOKUP($A77,'Annex 2 EHV charges'!$A:$O,9,FALSE)=0,"",VLOOKUP($A77,'Annex 2 EHV charges'!$A:$O,9,FALSE)),"")</f>
        <v>19.62</v>
      </c>
      <c r="G77" s="169">
        <f>IFERROR(IF(VLOOKUP($A77,'Annex 2 EHV charges'!$A:$O,10,FALSE)=0,"",VLOOKUP($A77,'Annex 2 EHV charges'!$A:$O,10,FALSE)),"")</f>
        <v>1.75</v>
      </c>
      <c r="H77" s="169">
        <f>IFERROR(IF(VLOOKUP($A77,'Annex 2 EHV charges'!$A:$O,11,FALSE)=0,"",VLOOKUP($A77,'Annex 2 EHV charges'!$A:$O,11,FALSE)),"")</f>
        <v>1.75</v>
      </c>
    </row>
    <row r="78" spans="1:8" x14ac:dyDescent="0.2">
      <c r="A78" s="165">
        <f t="array" ref="A78">IFERROR(INDEX('Annex 2 EHV charges'!$A$11:$A$302, MATCH(0, IF(ISBLANK('Annex 2 EHV charges'!$A$11:$A$302),1, COUNTIF(A$4:$A77, 'Annex 2 EHV charges'!$A$11:$A$302)), 0)),"")</f>
        <v>607</v>
      </c>
      <c r="B78" s="165">
        <f>IF($A78="","",VLOOKUP($A78,'Annex 2 EHV charges'!$A:$O,2,0))</f>
        <v>607</v>
      </c>
      <c r="C78" s="166">
        <f>IF($A78="","",VLOOKUP($A78,'Annex 2 EHV charges'!$A:$O,3,0))</f>
        <v>2200042141133</v>
      </c>
      <c r="D78" s="165" t="str">
        <f>IF($A78="","",VLOOKUP($A78,'Annex 2 EHV charges'!$A:$O,7,0))</f>
        <v>Wyld Meadow</v>
      </c>
      <c r="E78" s="167">
        <f>IFERROR(IF(VLOOKUP($A78,'Annex 2 EHV charges'!$A:$O,8,FALSE)=0,"",VLOOKUP($A78,'Annex 2 EHV charges'!$A:$O,8,FALSE)),"")</f>
        <v>0.192</v>
      </c>
      <c r="F78" s="168">
        <f>IFERROR(IF(VLOOKUP($A78,'Annex 2 EHV charges'!$A:$O,9,FALSE)=0,"",VLOOKUP($A78,'Annex 2 EHV charges'!$A:$O,9,FALSE)),"")</f>
        <v>5.44</v>
      </c>
      <c r="G78" s="169">
        <f>IFERROR(IF(VLOOKUP($A78,'Annex 2 EHV charges'!$A:$O,10,FALSE)=0,"",VLOOKUP($A78,'Annex 2 EHV charges'!$A:$O,10,FALSE)),"")</f>
        <v>2.4900000000000002</v>
      </c>
      <c r="H78" s="169">
        <f>IFERROR(IF(VLOOKUP($A78,'Annex 2 EHV charges'!$A:$O,11,FALSE)=0,"",VLOOKUP($A78,'Annex 2 EHV charges'!$A:$O,11,FALSE)),"")</f>
        <v>2.4900000000000002</v>
      </c>
    </row>
    <row r="79" spans="1:8" x14ac:dyDescent="0.2">
      <c r="A79" s="165">
        <f t="array" ref="A79">IFERROR(INDEX('Annex 2 EHV charges'!$A$11:$A$302, MATCH(0, IF(ISBLANK('Annex 2 EHV charges'!$A$11:$A$302),1, COUNTIF(A$4:$A78, 'Annex 2 EHV charges'!$A$11:$A$302)), 0)),"")</f>
        <v>608</v>
      </c>
      <c r="B79" s="165">
        <f>IF($A79="","",VLOOKUP($A79,'Annex 2 EHV charges'!$A:$O,2,0))</f>
        <v>608</v>
      </c>
      <c r="C79" s="166">
        <f>IF($A79="","",VLOOKUP($A79,'Annex 2 EHV charges'!$A:$O,3,0))</f>
        <v>2200042141259</v>
      </c>
      <c r="D79" s="165" t="str">
        <f>IF($A79="","",VLOOKUP($A79,'Annex 2 EHV charges'!$A:$O,7,0))</f>
        <v>Prince Rock</v>
      </c>
      <c r="E79" s="167">
        <f>IFERROR(IF(VLOOKUP($A79,'Annex 2 EHV charges'!$A:$O,8,FALSE)=0,"",VLOOKUP($A79,'Annex 2 EHV charges'!$A:$O,8,FALSE)),"")</f>
        <v>3.456</v>
      </c>
      <c r="F79" s="168">
        <f>IFERROR(IF(VLOOKUP($A79,'Annex 2 EHV charges'!$A:$O,9,FALSE)=0,"",VLOOKUP($A79,'Annex 2 EHV charges'!$A:$O,9,FALSE)),"")</f>
        <v>2.04</v>
      </c>
      <c r="G79" s="169">
        <f>IFERROR(IF(VLOOKUP($A79,'Annex 2 EHV charges'!$A:$O,10,FALSE)=0,"",VLOOKUP($A79,'Annex 2 EHV charges'!$A:$O,10,FALSE)),"")</f>
        <v>1.61</v>
      </c>
      <c r="H79" s="169">
        <f>IFERROR(IF(VLOOKUP($A79,'Annex 2 EHV charges'!$A:$O,11,FALSE)=0,"",VLOOKUP($A79,'Annex 2 EHV charges'!$A:$O,11,FALSE)),"")</f>
        <v>1.61</v>
      </c>
    </row>
    <row r="80" spans="1:8" x14ac:dyDescent="0.2">
      <c r="A80" s="165">
        <f t="array" ref="A80">IFERROR(INDEX('Annex 2 EHV charges'!$A$11:$A$302, MATCH(0, IF(ISBLANK('Annex 2 EHV charges'!$A$11:$A$302),1, COUNTIF(A$4:$A79, 'Annex 2 EHV charges'!$A$11:$A$302)), 0)),"")</f>
        <v>612</v>
      </c>
      <c r="B80" s="165">
        <f>IF($A80="","",VLOOKUP($A80,'Annex 2 EHV charges'!$A:$O,2,0))</f>
        <v>612</v>
      </c>
      <c r="C80" s="166">
        <f>IF($A80="","",VLOOKUP($A80,'Annex 2 EHV charges'!$A:$O,3,0))</f>
        <v>2200032168607</v>
      </c>
      <c r="D80" s="165" t="str">
        <f>IF($A80="","",VLOOKUP($A80,'Annex 2 EHV charges'!$A:$O,7,0))</f>
        <v>Bradon Farm</v>
      </c>
      <c r="E80" s="167">
        <f>IFERROR(IF(VLOOKUP($A80,'Annex 2 EHV charges'!$A:$O,8,FALSE)=0,"",VLOOKUP($A80,'Annex 2 EHV charges'!$A:$O,8,FALSE)),"")</f>
        <v>0.81200000000000006</v>
      </c>
      <c r="F80" s="168">
        <f>IFERROR(IF(VLOOKUP($A80,'Annex 2 EHV charges'!$A:$O,9,FALSE)=0,"",VLOOKUP($A80,'Annex 2 EHV charges'!$A:$O,9,FALSE)),"")</f>
        <v>32.54</v>
      </c>
      <c r="G80" s="169">
        <f>IFERROR(IF(VLOOKUP($A80,'Annex 2 EHV charges'!$A:$O,10,FALSE)=0,"",VLOOKUP($A80,'Annex 2 EHV charges'!$A:$O,10,FALSE)),"")</f>
        <v>2.08</v>
      </c>
      <c r="H80" s="169">
        <f>IFERROR(IF(VLOOKUP($A80,'Annex 2 EHV charges'!$A:$O,11,FALSE)=0,"",VLOOKUP($A80,'Annex 2 EHV charges'!$A:$O,11,FALSE)),"")</f>
        <v>2.08</v>
      </c>
    </row>
    <row r="81" spans="1:8" x14ac:dyDescent="0.2">
      <c r="A81" s="165">
        <f t="array" ref="A81">IFERROR(INDEX('Annex 2 EHV charges'!$A$11:$A$302, MATCH(0, IF(ISBLANK('Annex 2 EHV charges'!$A$11:$A$302),1, COUNTIF(A$4:$A80, 'Annex 2 EHV charges'!$A$11:$A$302)), 0)),"")</f>
        <v>613</v>
      </c>
      <c r="B81" s="165">
        <f>IF($A81="","",VLOOKUP($A81,'Annex 2 EHV charges'!$A:$O,2,0))</f>
        <v>613</v>
      </c>
      <c r="C81" s="166">
        <f>IF($A81="","",VLOOKUP($A81,'Annex 2 EHV charges'!$A:$O,3,0))</f>
        <v>2200040848888</v>
      </c>
      <c r="D81" s="165" t="str">
        <f>IF($A81="","",VLOOKUP($A81,'Annex 2 EHV charges'!$A:$O,7,0))</f>
        <v>Carland Cross</v>
      </c>
      <c r="E81" s="167">
        <f>IFERROR(IF(VLOOKUP($A81,'Annex 2 EHV charges'!$A:$O,8,FALSE)=0,"",VLOOKUP($A81,'Annex 2 EHV charges'!$A:$O,8,FALSE)),"")</f>
        <v>2.4249999999999998</v>
      </c>
      <c r="F81" s="168">
        <f>IFERROR(IF(VLOOKUP($A81,'Annex 2 EHV charges'!$A:$O,9,FALSE)=0,"",VLOOKUP($A81,'Annex 2 EHV charges'!$A:$O,9,FALSE)),"")</f>
        <v>1.42</v>
      </c>
      <c r="G81" s="169">
        <f>IFERROR(IF(VLOOKUP($A81,'Annex 2 EHV charges'!$A:$O,10,FALSE)=0,"",VLOOKUP($A81,'Annex 2 EHV charges'!$A:$O,10,FALSE)),"")</f>
        <v>2.29</v>
      </c>
      <c r="H81" s="169">
        <f>IFERROR(IF(VLOOKUP($A81,'Annex 2 EHV charges'!$A:$O,11,FALSE)=0,"",VLOOKUP($A81,'Annex 2 EHV charges'!$A:$O,11,FALSE)),"")</f>
        <v>2.29</v>
      </c>
    </row>
    <row r="82" spans="1:8" x14ac:dyDescent="0.2">
      <c r="A82" s="165">
        <f t="array" ref="A82">IFERROR(INDEX('Annex 2 EHV charges'!$A$11:$A$302, MATCH(0, IF(ISBLANK('Annex 2 EHV charges'!$A$11:$A$302),1, COUNTIF(A$4:$A81, 'Annex 2 EHV charges'!$A$11:$A$302)), 0)),"")</f>
        <v>614</v>
      </c>
      <c r="B82" s="165">
        <f>IF($A82="","",VLOOKUP($A82,'Annex 2 EHV charges'!$A:$O,2,0))</f>
        <v>614</v>
      </c>
      <c r="C82" s="166">
        <f>IF($A82="","",VLOOKUP($A82,'Annex 2 EHV charges'!$A:$O,3,0))</f>
        <v>2200030511311</v>
      </c>
      <c r="D82" s="165" t="str">
        <f>IF($A82="","",VLOOKUP($A82,'Annex 2 EHV charges'!$A:$O,7,0))</f>
        <v>Cold Northcott</v>
      </c>
      <c r="E82" s="167">
        <f>IFERROR(IF(VLOOKUP($A82,'Annex 2 EHV charges'!$A:$O,8,FALSE)=0,"",VLOOKUP($A82,'Annex 2 EHV charges'!$A:$O,8,FALSE)),"")</f>
        <v>0.83099999999999996</v>
      </c>
      <c r="F82" s="168">
        <f>IFERROR(IF(VLOOKUP($A82,'Annex 2 EHV charges'!$A:$O,9,FALSE)=0,"",VLOOKUP($A82,'Annex 2 EHV charges'!$A:$O,9,FALSE)),"")</f>
        <v>4.03</v>
      </c>
      <c r="G82" s="169">
        <f>IFERROR(IF(VLOOKUP($A82,'Annex 2 EHV charges'!$A:$O,10,FALSE)=0,"",VLOOKUP($A82,'Annex 2 EHV charges'!$A:$O,10,FALSE)),"")</f>
        <v>4.05</v>
      </c>
      <c r="H82" s="169">
        <f>IFERROR(IF(VLOOKUP($A82,'Annex 2 EHV charges'!$A:$O,11,FALSE)=0,"",VLOOKUP($A82,'Annex 2 EHV charges'!$A:$O,11,FALSE)),"")</f>
        <v>4.05</v>
      </c>
    </row>
    <row r="83" spans="1:8" x14ac:dyDescent="0.2">
      <c r="A83" s="165">
        <f t="array" ref="A83">IFERROR(INDEX('Annex 2 EHV charges'!$A$11:$A$302, MATCH(0, IF(ISBLANK('Annex 2 EHV charges'!$A$11:$A$302),1, COUNTIF(A$4:$A82, 'Annex 2 EHV charges'!$A$11:$A$302)), 0)),"")</f>
        <v>615</v>
      </c>
      <c r="B83" s="165">
        <f>IF($A83="","",VLOOKUP($A83,'Annex 2 EHV charges'!$A:$O,2,0))</f>
        <v>615</v>
      </c>
      <c r="C83" s="166">
        <f>IF($A83="","",VLOOKUP($A83,'Annex 2 EHV charges'!$A:$O,3,0))</f>
        <v>2200040863404</v>
      </c>
      <c r="D83" s="165" t="str">
        <f>IF($A83="","",VLOOKUP($A83,'Annex 2 EHV charges'!$A:$O,7,0))</f>
        <v>Forestmoor 1</v>
      </c>
      <c r="E83" s="167" t="str">
        <f>IFERROR(IF(VLOOKUP($A83,'Annex 2 EHV charges'!$A:$O,8,FALSE)=0,"",VLOOKUP($A83,'Annex 2 EHV charges'!$A:$O,8,FALSE)),"")</f>
        <v/>
      </c>
      <c r="F83" s="168">
        <f>IFERROR(IF(VLOOKUP($A83,'Annex 2 EHV charges'!$A:$O,9,FALSE)=0,"",VLOOKUP($A83,'Annex 2 EHV charges'!$A:$O,9,FALSE)),"")</f>
        <v>12.67</v>
      </c>
      <c r="G83" s="169">
        <f>IFERROR(IF(VLOOKUP($A83,'Annex 2 EHV charges'!$A:$O,10,FALSE)=0,"",VLOOKUP($A83,'Annex 2 EHV charges'!$A:$O,10,FALSE)),"")</f>
        <v>1.82</v>
      </c>
      <c r="H83" s="169">
        <f>IFERROR(IF(VLOOKUP($A83,'Annex 2 EHV charges'!$A:$O,11,FALSE)=0,"",VLOOKUP($A83,'Annex 2 EHV charges'!$A:$O,11,FALSE)),"")</f>
        <v>1.82</v>
      </c>
    </row>
    <row r="84" spans="1:8" x14ac:dyDescent="0.2">
      <c r="A84" s="165">
        <f t="array" ref="A84">IFERROR(INDEX('Annex 2 EHV charges'!$A$11:$A$302, MATCH(0, IF(ISBLANK('Annex 2 EHV charges'!$A$11:$A$302),1, COUNTIF(A$4:$A83, 'Annex 2 EHV charges'!$A$11:$A$302)), 0)),"")</f>
        <v>616</v>
      </c>
      <c r="B84" s="165">
        <f>IF($A84="","",VLOOKUP($A84,'Annex 2 EHV charges'!$A:$O,2,0))</f>
        <v>616</v>
      </c>
      <c r="C84" s="166">
        <f>IF($A84="","",VLOOKUP($A84,'Annex 2 EHV charges'!$A:$O,3,0))</f>
        <v>2200040863431</v>
      </c>
      <c r="D84" s="165" t="str">
        <f>IF($A84="","",VLOOKUP($A84,'Annex 2 EHV charges'!$A:$O,7,0))</f>
        <v>Forestmoor 2</v>
      </c>
      <c r="E84" s="167" t="str">
        <f>IFERROR(IF(VLOOKUP($A84,'Annex 2 EHV charges'!$A:$O,8,FALSE)=0,"",VLOOKUP($A84,'Annex 2 EHV charges'!$A:$O,8,FALSE)),"")</f>
        <v/>
      </c>
      <c r="F84" s="168">
        <f>IFERROR(IF(VLOOKUP($A84,'Annex 2 EHV charges'!$A:$O,9,FALSE)=0,"",VLOOKUP($A84,'Annex 2 EHV charges'!$A:$O,9,FALSE)),"")</f>
        <v>23.23</v>
      </c>
      <c r="G84" s="169">
        <f>IFERROR(IF(VLOOKUP($A84,'Annex 2 EHV charges'!$A:$O,10,FALSE)=0,"",VLOOKUP($A84,'Annex 2 EHV charges'!$A:$O,10,FALSE)),"")</f>
        <v>1.81</v>
      </c>
      <c r="H84" s="169">
        <f>IFERROR(IF(VLOOKUP($A84,'Annex 2 EHV charges'!$A:$O,11,FALSE)=0,"",VLOOKUP($A84,'Annex 2 EHV charges'!$A:$O,11,FALSE)),"")</f>
        <v>1.81</v>
      </c>
    </row>
    <row r="85" spans="1:8" x14ac:dyDescent="0.2">
      <c r="A85" s="165">
        <f t="array" ref="A85">IFERROR(INDEX('Annex 2 EHV charges'!$A$11:$A$302, MATCH(0, IF(ISBLANK('Annex 2 EHV charges'!$A$11:$A$302),1, COUNTIF(A$4:$A84, 'Annex 2 EHV charges'!$A$11:$A$302)), 0)),"")</f>
        <v>617</v>
      </c>
      <c r="B85" s="165">
        <f>IF($A85="","",VLOOKUP($A85,'Annex 2 EHV charges'!$A:$O,2,0))</f>
        <v>617</v>
      </c>
      <c r="C85" s="166">
        <f>IF($A85="","",VLOOKUP($A85,'Annex 2 EHV charges'!$A:$O,3,0))</f>
        <v>2200030109831</v>
      </c>
      <c r="D85" s="165" t="str">
        <f>IF($A85="","",VLOOKUP($A85,'Annex 2 EHV charges'!$A:$O,7,0))</f>
        <v>Four Burrows</v>
      </c>
      <c r="E85" s="167">
        <f>IFERROR(IF(VLOOKUP($A85,'Annex 2 EHV charges'!$A:$O,8,FALSE)=0,"",VLOOKUP($A85,'Annex 2 EHV charges'!$A:$O,8,FALSE)),"")</f>
        <v>2.3730000000000002</v>
      </c>
      <c r="F85" s="168">
        <f>IFERROR(IF(VLOOKUP($A85,'Annex 2 EHV charges'!$A:$O,9,FALSE)=0,"",VLOOKUP($A85,'Annex 2 EHV charges'!$A:$O,9,FALSE)),"")</f>
        <v>5.33</v>
      </c>
      <c r="G85" s="169">
        <f>IFERROR(IF(VLOOKUP($A85,'Annex 2 EHV charges'!$A:$O,10,FALSE)=0,"",VLOOKUP($A85,'Annex 2 EHV charges'!$A:$O,10,FALSE)),"")</f>
        <v>2.36</v>
      </c>
      <c r="H85" s="169">
        <f>IFERROR(IF(VLOOKUP($A85,'Annex 2 EHV charges'!$A:$O,11,FALSE)=0,"",VLOOKUP($A85,'Annex 2 EHV charges'!$A:$O,11,FALSE)),"")</f>
        <v>2.36</v>
      </c>
    </row>
    <row r="86" spans="1:8" x14ac:dyDescent="0.2">
      <c r="A86" s="165">
        <f t="array" ref="A86">IFERROR(INDEX('Annex 2 EHV charges'!$A$11:$A$302, MATCH(0, IF(ISBLANK('Annex 2 EHV charges'!$A$11:$A$302),1, COUNTIF(A$4:$A85, 'Annex 2 EHV charges'!$A$11:$A$302)), 0)),"")</f>
        <v>618</v>
      </c>
      <c r="B86" s="165">
        <f>IF($A86="","",VLOOKUP($A86,'Annex 2 EHV charges'!$A:$O,2,0))</f>
        <v>618</v>
      </c>
      <c r="C86" s="166">
        <f>IF($A86="","",VLOOKUP($A86,'Annex 2 EHV charges'!$A:$O,3,0))</f>
        <v>2200042384194</v>
      </c>
      <c r="D86" s="165" t="str">
        <f>IF($A86="","",VLOOKUP($A86,'Annex 2 EHV charges'!$A:$O,7,0))</f>
        <v>Canworthy PV</v>
      </c>
      <c r="E86" s="167" t="str">
        <f>IFERROR(IF(VLOOKUP($A86,'Annex 2 EHV charges'!$A:$O,8,FALSE)=0,"",VLOOKUP($A86,'Annex 2 EHV charges'!$A:$O,8,FALSE)),"")</f>
        <v/>
      </c>
      <c r="F86" s="168">
        <f>IFERROR(IF(VLOOKUP($A86,'Annex 2 EHV charges'!$A:$O,9,FALSE)=0,"",VLOOKUP($A86,'Annex 2 EHV charges'!$A:$O,9,FALSE)),"")</f>
        <v>4.99</v>
      </c>
      <c r="G86" s="169">
        <f>IFERROR(IF(VLOOKUP($A86,'Annex 2 EHV charges'!$A:$O,10,FALSE)=0,"",VLOOKUP($A86,'Annex 2 EHV charges'!$A:$O,10,FALSE)),"")</f>
        <v>2.02</v>
      </c>
      <c r="H86" s="169">
        <f>IFERROR(IF(VLOOKUP($A86,'Annex 2 EHV charges'!$A:$O,11,FALSE)=0,"",VLOOKUP($A86,'Annex 2 EHV charges'!$A:$O,11,FALSE)),"")</f>
        <v>2.02</v>
      </c>
    </row>
    <row r="87" spans="1:8" x14ac:dyDescent="0.2">
      <c r="A87" s="165">
        <f t="array" ref="A87">IFERROR(INDEX('Annex 2 EHV charges'!$A$11:$A$302, MATCH(0, IF(ISBLANK('Annex 2 EHV charges'!$A$11:$A$302),1, COUNTIF(A$4:$A86, 'Annex 2 EHV charges'!$A$11:$A$302)), 0)),"")</f>
        <v>619</v>
      </c>
      <c r="B87" s="165">
        <f>IF($A87="","",VLOOKUP($A87,'Annex 2 EHV charges'!$A:$O,2,0))</f>
        <v>619</v>
      </c>
      <c r="C87" s="166">
        <f>IF($A87="","",VLOOKUP($A87,'Annex 2 EHV charges'!$A:$O,3,0))</f>
        <v>2200030112133</v>
      </c>
      <c r="D87" s="165" t="str">
        <f>IF($A87="","",VLOOKUP($A87,'Annex 2 EHV charges'!$A:$O,7,0))</f>
        <v>St Breock</v>
      </c>
      <c r="E87" s="167">
        <f>IFERROR(IF(VLOOKUP($A87,'Annex 2 EHV charges'!$A:$O,8,FALSE)=0,"",VLOOKUP($A87,'Annex 2 EHV charges'!$A:$O,8,FALSE)),"")</f>
        <v>0.78300000000000003</v>
      </c>
      <c r="F87" s="168">
        <f>IFERROR(IF(VLOOKUP($A87,'Annex 2 EHV charges'!$A:$O,9,FALSE)=0,"",VLOOKUP($A87,'Annex 2 EHV charges'!$A:$O,9,FALSE)),"")</f>
        <v>6.82</v>
      </c>
      <c r="G87" s="169">
        <f>IFERROR(IF(VLOOKUP($A87,'Annex 2 EHV charges'!$A:$O,10,FALSE)=0,"",VLOOKUP($A87,'Annex 2 EHV charges'!$A:$O,10,FALSE)),"")</f>
        <v>3.16</v>
      </c>
      <c r="H87" s="169">
        <f>IFERROR(IF(VLOOKUP($A87,'Annex 2 EHV charges'!$A:$O,11,FALSE)=0,"",VLOOKUP($A87,'Annex 2 EHV charges'!$A:$O,11,FALSE)),"")</f>
        <v>3.16</v>
      </c>
    </row>
    <row r="88" spans="1:8" x14ac:dyDescent="0.2">
      <c r="A88" s="165">
        <f t="array" ref="A88">IFERROR(INDEX('Annex 2 EHV charges'!$A$11:$A$302, MATCH(0, IF(ISBLANK('Annex 2 EHV charges'!$A$11:$A$302),1, COUNTIF(A$4:$A87, 'Annex 2 EHV charges'!$A$11:$A$302)), 0)),"")</f>
        <v>620</v>
      </c>
      <c r="B88" s="165">
        <f>IF($A88="","",VLOOKUP($A88,'Annex 2 EHV charges'!$A:$O,2,0))</f>
        <v>620</v>
      </c>
      <c r="C88" s="166">
        <f>IF($A88="","",VLOOKUP($A88,'Annex 2 EHV charges'!$A:$O,3,0))</f>
        <v>2200030348790</v>
      </c>
      <c r="D88" s="165" t="str">
        <f>IF($A88="","",VLOOKUP($A88,'Annex 2 EHV charges'!$A:$O,7,0))</f>
        <v>DML - Central</v>
      </c>
      <c r="E88" s="167">
        <f>IFERROR(IF(VLOOKUP($A88,'Annex 2 EHV charges'!$A:$O,8,FALSE)=0,"",VLOOKUP($A88,'Annex 2 EHV charges'!$A:$O,8,FALSE)),"")</f>
        <v>2.5310000000000001</v>
      </c>
      <c r="F88" s="168">
        <f>IFERROR(IF(VLOOKUP($A88,'Annex 2 EHV charges'!$A:$O,9,FALSE)=0,"",VLOOKUP($A88,'Annex 2 EHV charges'!$A:$O,9,FALSE)),"")</f>
        <v>1290.29</v>
      </c>
      <c r="G88" s="169">
        <f>IFERROR(IF(VLOOKUP($A88,'Annex 2 EHV charges'!$A:$O,10,FALSE)=0,"",VLOOKUP($A88,'Annex 2 EHV charges'!$A:$O,10,FALSE)),"")</f>
        <v>4.42</v>
      </c>
      <c r="H88" s="169">
        <f>IFERROR(IF(VLOOKUP($A88,'Annex 2 EHV charges'!$A:$O,11,FALSE)=0,"",VLOOKUP($A88,'Annex 2 EHV charges'!$A:$O,11,FALSE)),"")</f>
        <v>4.42</v>
      </c>
    </row>
    <row r="89" spans="1:8" x14ac:dyDescent="0.2">
      <c r="A89" s="165">
        <f t="array" ref="A89">IFERROR(INDEX('Annex 2 EHV charges'!$A$11:$A$302, MATCH(0, IF(ISBLANK('Annex 2 EHV charges'!$A$11:$A$302),1, COUNTIF(A$4:$A88, 'Annex 2 EHV charges'!$A$11:$A$302)), 0)),"")</f>
        <v>623</v>
      </c>
      <c r="B89" s="165">
        <f>IF($A89="","",VLOOKUP($A89,'Annex 2 EHV charges'!$A:$O,2,0))</f>
        <v>623</v>
      </c>
      <c r="C89" s="166" t="str">
        <f>IF($A89="","",VLOOKUP($A89,'Annex 2 EHV charges'!$A:$O,3,0))</f>
        <v xml:space="preserve"> </v>
      </c>
      <c r="D89" s="165" t="str">
        <f>IF($A89="","",VLOOKUP($A89,'Annex 2 EHV charges'!$A:$O,7,0))</f>
        <v>Denbrook WF</v>
      </c>
      <c r="E89" s="167" t="str">
        <f>IFERROR(IF(VLOOKUP($A89,'Annex 2 EHV charges'!$A:$O,8,FALSE)=0,"",VLOOKUP($A89,'Annex 2 EHV charges'!$A:$O,8,FALSE)),"")</f>
        <v/>
      </c>
      <c r="F89" s="168">
        <f>IFERROR(IF(VLOOKUP($A89,'Annex 2 EHV charges'!$A:$O,9,FALSE)=0,"",VLOOKUP($A89,'Annex 2 EHV charges'!$A:$O,9,FALSE)),"")</f>
        <v>24.18</v>
      </c>
      <c r="G89" s="169">
        <f>IFERROR(IF(VLOOKUP($A89,'Annex 2 EHV charges'!$A:$O,10,FALSE)=0,"",VLOOKUP($A89,'Annex 2 EHV charges'!$A:$O,10,FALSE)),"")</f>
        <v>1.74</v>
      </c>
      <c r="H89" s="169">
        <f>IFERROR(IF(VLOOKUP($A89,'Annex 2 EHV charges'!$A:$O,11,FALSE)=0,"",VLOOKUP($A89,'Annex 2 EHV charges'!$A:$O,11,FALSE)),"")</f>
        <v>1.74</v>
      </c>
    </row>
    <row r="90" spans="1:8" x14ac:dyDescent="0.2">
      <c r="A90" s="165">
        <f t="array" ref="A90">IFERROR(INDEX('Annex 2 EHV charges'!$A$11:$A$302, MATCH(0, IF(ISBLANK('Annex 2 EHV charges'!$A$11:$A$302),1, COUNTIF(A$4:$A89, 'Annex 2 EHV charges'!$A$11:$A$302)), 0)),"")</f>
        <v>624</v>
      </c>
      <c r="B90" s="165">
        <f>IF($A90="","",VLOOKUP($A90,'Annex 2 EHV charges'!$A:$O,2,0))</f>
        <v>624</v>
      </c>
      <c r="C90" s="166">
        <f>IF($A90="","",VLOOKUP($A90,'Annex 2 EHV charges'!$A:$O,3,0))</f>
        <v>2200041804437</v>
      </c>
      <c r="D90" s="165" t="str">
        <f>IF($A90="","",VLOOKUP($A90,'Annex 2 EHV charges'!$A:$O,7,0))</f>
        <v>Hayle Wave Hub</v>
      </c>
      <c r="E90" s="167">
        <f>IFERROR(IF(VLOOKUP($A90,'Annex 2 EHV charges'!$A:$O,8,FALSE)=0,"",VLOOKUP($A90,'Annex 2 EHV charges'!$A:$O,8,FALSE)),"")</f>
        <v>15.88</v>
      </c>
      <c r="F90" s="168">
        <f>IFERROR(IF(VLOOKUP($A90,'Annex 2 EHV charges'!$A:$O,9,FALSE)=0,"",VLOOKUP($A90,'Annex 2 EHV charges'!$A:$O,9,FALSE)),"")</f>
        <v>8.84</v>
      </c>
      <c r="G90" s="169">
        <f>IFERROR(IF(VLOOKUP($A90,'Annex 2 EHV charges'!$A:$O,10,FALSE)=0,"",VLOOKUP($A90,'Annex 2 EHV charges'!$A:$O,10,FALSE)),"")</f>
        <v>1.78</v>
      </c>
      <c r="H90" s="169">
        <f>IFERROR(IF(VLOOKUP($A90,'Annex 2 EHV charges'!$A:$O,11,FALSE)=0,"",VLOOKUP($A90,'Annex 2 EHV charges'!$A:$O,11,FALSE)),"")</f>
        <v>1.78</v>
      </c>
    </row>
    <row r="91" spans="1:8" x14ac:dyDescent="0.2">
      <c r="A91" s="165">
        <f t="array" ref="A91">IFERROR(INDEX('Annex 2 EHV charges'!$A$11:$A$302, MATCH(0, IF(ISBLANK('Annex 2 EHV charges'!$A$11:$A$302),1, COUNTIF(A$4:$A90, 'Annex 2 EHV charges'!$A$11:$A$302)), 0)),"")</f>
        <v>625</v>
      </c>
      <c r="B91" s="165">
        <f>IF($A91="","",VLOOKUP($A91,'Annex 2 EHV charges'!$A:$O,2,0))</f>
        <v>625</v>
      </c>
      <c r="C91" s="166">
        <f>IF($A91="","",VLOOKUP($A91,'Annex 2 EHV charges'!$A:$O,3,0))</f>
        <v>2200031995530</v>
      </c>
      <c r="D91" s="165" t="str">
        <f>IF($A91="","",VLOOKUP($A91,'Annex 2 EHV charges'!$A:$O,7,0))</f>
        <v>Marsh Barton</v>
      </c>
      <c r="E91" s="167">
        <f>IFERROR(IF(VLOOKUP($A91,'Annex 2 EHV charges'!$A:$O,8,FALSE)=0,"",VLOOKUP($A91,'Annex 2 EHV charges'!$A:$O,8,FALSE)),"")</f>
        <v>1E-3</v>
      </c>
      <c r="F91" s="168">
        <f>IFERROR(IF(VLOOKUP($A91,'Annex 2 EHV charges'!$A:$O,9,FALSE)=0,"",VLOOKUP($A91,'Annex 2 EHV charges'!$A:$O,9,FALSE)),"")</f>
        <v>6</v>
      </c>
      <c r="G91" s="169">
        <f>IFERROR(IF(VLOOKUP($A91,'Annex 2 EHV charges'!$A:$O,10,FALSE)=0,"",VLOOKUP($A91,'Annex 2 EHV charges'!$A:$O,10,FALSE)),"")</f>
        <v>2.1</v>
      </c>
      <c r="H91" s="169">
        <f>IFERROR(IF(VLOOKUP($A91,'Annex 2 EHV charges'!$A:$O,11,FALSE)=0,"",VLOOKUP($A91,'Annex 2 EHV charges'!$A:$O,11,FALSE)),"")</f>
        <v>2.1</v>
      </c>
    </row>
    <row r="92" spans="1:8" x14ac:dyDescent="0.2">
      <c r="A92" s="165">
        <f t="array" ref="A92">IFERROR(INDEX('Annex 2 EHV charges'!$A$11:$A$302, MATCH(0, IF(ISBLANK('Annex 2 EHV charges'!$A$11:$A$302),1, COUNTIF(A$4:$A91, 'Annex 2 EHV charges'!$A$11:$A$302)), 0)),"")</f>
        <v>626</v>
      </c>
      <c r="B92" s="165">
        <f>IF($A92="","",VLOOKUP($A92,'Annex 2 EHV charges'!$A:$O,2,0))</f>
        <v>626</v>
      </c>
      <c r="C92" s="166">
        <f>IF($A92="","",VLOOKUP($A92,'Annex 2 EHV charges'!$A:$O,3,0))</f>
        <v>2200040571113</v>
      </c>
      <c r="D92" s="165" t="str">
        <f>IF($A92="","",VLOOKUP($A92,'Annex 2 EHV charges'!$A:$O,7,0))</f>
        <v>Connon Bridge</v>
      </c>
      <c r="E92" s="167">
        <f>IFERROR(IF(VLOOKUP($A92,'Annex 2 EHV charges'!$A:$O,8,FALSE)=0,"",VLOOKUP($A92,'Annex 2 EHV charges'!$A:$O,8,FALSE)),"")</f>
        <v>1.1459999999999999</v>
      </c>
      <c r="F92" s="168">
        <f>IFERROR(IF(VLOOKUP($A92,'Annex 2 EHV charges'!$A:$O,9,FALSE)=0,"",VLOOKUP($A92,'Annex 2 EHV charges'!$A:$O,9,FALSE)),"")</f>
        <v>8.85</v>
      </c>
      <c r="G92" s="169">
        <f>IFERROR(IF(VLOOKUP($A92,'Annex 2 EHV charges'!$A:$O,10,FALSE)=0,"",VLOOKUP($A92,'Annex 2 EHV charges'!$A:$O,10,FALSE)),"")</f>
        <v>2.82</v>
      </c>
      <c r="H92" s="169">
        <f>IFERROR(IF(VLOOKUP($A92,'Annex 2 EHV charges'!$A:$O,11,FALSE)=0,"",VLOOKUP($A92,'Annex 2 EHV charges'!$A:$O,11,FALSE)),"")</f>
        <v>2.82</v>
      </c>
    </row>
    <row r="93" spans="1:8" x14ac:dyDescent="0.2">
      <c r="A93" s="165">
        <f t="array" ref="A93">IFERROR(INDEX('Annex 2 EHV charges'!$A$11:$A$302, MATCH(0, IF(ISBLANK('Annex 2 EHV charges'!$A$11:$A$302),1, COUNTIF(A$4:$A92, 'Annex 2 EHV charges'!$A$11:$A$302)), 0)),"")</f>
        <v>627</v>
      </c>
      <c r="B93" s="165">
        <f>IF($A93="","",VLOOKUP($A93,'Annex 2 EHV charges'!$A:$O,2,0))</f>
        <v>627</v>
      </c>
      <c r="C93" s="166">
        <f>IF($A93="","",VLOOKUP($A93,'Annex 2 EHV charges'!$A:$O,3,0))</f>
        <v>2200040979020</v>
      </c>
      <c r="D93" s="165" t="str">
        <f>IF($A93="","",VLOOKUP($A93,'Annex 2 EHV charges'!$A:$O,7,0))</f>
        <v>Chelson</v>
      </c>
      <c r="E93" s="167">
        <f>IFERROR(IF(VLOOKUP($A93,'Annex 2 EHV charges'!$A:$O,8,FALSE)=0,"",VLOOKUP($A93,'Annex 2 EHV charges'!$A:$O,8,FALSE)),"")</f>
        <v>3.46</v>
      </c>
      <c r="F93" s="168">
        <f>IFERROR(IF(VLOOKUP($A93,'Annex 2 EHV charges'!$A:$O,9,FALSE)=0,"",VLOOKUP($A93,'Annex 2 EHV charges'!$A:$O,9,FALSE)),"")</f>
        <v>11.45</v>
      </c>
      <c r="G93" s="169">
        <f>IFERROR(IF(VLOOKUP($A93,'Annex 2 EHV charges'!$A:$O,10,FALSE)=0,"",VLOOKUP($A93,'Annex 2 EHV charges'!$A:$O,10,FALSE)),"")</f>
        <v>1.45</v>
      </c>
      <c r="H93" s="169">
        <f>IFERROR(IF(VLOOKUP($A93,'Annex 2 EHV charges'!$A:$O,11,FALSE)=0,"",VLOOKUP($A93,'Annex 2 EHV charges'!$A:$O,11,FALSE)),"")</f>
        <v>1.45</v>
      </c>
    </row>
    <row r="94" spans="1:8" x14ac:dyDescent="0.2">
      <c r="A94" s="165">
        <f t="array" ref="A94">IFERROR(INDEX('Annex 2 EHV charges'!$A$11:$A$302, MATCH(0, IF(ISBLANK('Annex 2 EHV charges'!$A$11:$A$302),1, COUNTIF(A$4:$A93, 'Annex 2 EHV charges'!$A$11:$A$302)), 0)),"")</f>
        <v>628</v>
      </c>
      <c r="B94" s="165">
        <f>IF($A94="","",VLOOKUP($A94,'Annex 2 EHV charges'!$A:$O,2,0))</f>
        <v>628</v>
      </c>
      <c r="C94" s="166">
        <f>IF($A94="","",VLOOKUP($A94,'Annex 2 EHV charges'!$A:$O,3,0))</f>
        <v>2200041957685</v>
      </c>
      <c r="D94" s="165" t="str">
        <f>IF($A94="","",VLOOKUP($A94,'Annex 2 EHV charges'!$A:$O,7,0))</f>
        <v>Darracott</v>
      </c>
      <c r="E94" s="167" t="str">
        <f>IFERROR(IF(VLOOKUP($A94,'Annex 2 EHV charges'!$A:$O,8,FALSE)=0,"",VLOOKUP($A94,'Annex 2 EHV charges'!$A:$O,8,FALSE)),"")</f>
        <v/>
      </c>
      <c r="F94" s="168">
        <f>IFERROR(IF(VLOOKUP($A94,'Annex 2 EHV charges'!$A:$O,9,FALSE)=0,"",VLOOKUP($A94,'Annex 2 EHV charges'!$A:$O,9,FALSE)),"")</f>
        <v>64.73</v>
      </c>
      <c r="G94" s="169">
        <f>IFERROR(IF(VLOOKUP($A94,'Annex 2 EHV charges'!$A:$O,10,FALSE)=0,"",VLOOKUP($A94,'Annex 2 EHV charges'!$A:$O,10,FALSE)),"")</f>
        <v>2.46</v>
      </c>
      <c r="H94" s="169">
        <f>IFERROR(IF(VLOOKUP($A94,'Annex 2 EHV charges'!$A:$O,11,FALSE)=0,"",VLOOKUP($A94,'Annex 2 EHV charges'!$A:$O,11,FALSE)),"")</f>
        <v>2.46</v>
      </c>
    </row>
    <row r="95" spans="1:8" x14ac:dyDescent="0.2">
      <c r="A95" s="165">
        <f t="array" ref="A95">IFERROR(INDEX('Annex 2 EHV charges'!$A$11:$A$302, MATCH(0, IF(ISBLANK('Annex 2 EHV charges'!$A$11:$A$302),1, COUNTIF(A$4:$A94, 'Annex 2 EHV charges'!$A$11:$A$302)), 0)),"")</f>
        <v>629</v>
      </c>
      <c r="B95" s="165">
        <f>IF($A95="","",VLOOKUP($A95,'Annex 2 EHV charges'!$A:$O,2,0))</f>
        <v>629</v>
      </c>
      <c r="C95" s="166">
        <f>IF($A95="","",VLOOKUP($A95,'Annex 2 EHV charges'!$A:$O,3,0))</f>
        <v>2200040164245</v>
      </c>
      <c r="D95" s="165" t="str">
        <f>IF($A95="","",VLOOKUP($A95,'Annex 2 EHV charges'!$A:$O,7,0))</f>
        <v>Bears Down</v>
      </c>
      <c r="E95" s="167">
        <f>IFERROR(IF(VLOOKUP($A95,'Annex 2 EHV charges'!$A:$O,8,FALSE)=0,"",VLOOKUP($A95,'Annex 2 EHV charges'!$A:$O,8,FALSE)),"")</f>
        <v>1.8440000000000001</v>
      </c>
      <c r="F95" s="168">
        <f>IFERROR(IF(VLOOKUP($A95,'Annex 2 EHV charges'!$A:$O,9,FALSE)=0,"",VLOOKUP($A95,'Annex 2 EHV charges'!$A:$O,9,FALSE)),"")</f>
        <v>1.51</v>
      </c>
      <c r="G95" s="169">
        <f>IFERROR(IF(VLOOKUP($A95,'Annex 2 EHV charges'!$A:$O,10,FALSE)=0,"",VLOOKUP($A95,'Annex 2 EHV charges'!$A:$O,10,FALSE)),"")</f>
        <v>2.52</v>
      </c>
      <c r="H95" s="169">
        <f>IFERROR(IF(VLOOKUP($A95,'Annex 2 EHV charges'!$A:$O,11,FALSE)=0,"",VLOOKUP($A95,'Annex 2 EHV charges'!$A:$O,11,FALSE)),"")</f>
        <v>2.52</v>
      </c>
    </row>
    <row r="96" spans="1:8" x14ac:dyDescent="0.2">
      <c r="A96" s="165">
        <f t="array" ref="A96">IFERROR(INDEX('Annex 2 EHV charges'!$A$11:$A$302, MATCH(0, IF(ISBLANK('Annex 2 EHV charges'!$A$11:$A$302),1, COUNTIF(A$4:$A95, 'Annex 2 EHV charges'!$A$11:$A$302)), 0)),"")</f>
        <v>632</v>
      </c>
      <c r="B96" s="165">
        <f>IF($A96="","",VLOOKUP($A96,'Annex 2 EHV charges'!$A:$O,2,0))</f>
        <v>632</v>
      </c>
      <c r="C96" s="166">
        <f>IF($A96="","",VLOOKUP($A96,'Annex 2 EHV charges'!$A:$O,3,0))</f>
        <v>2200040473921</v>
      </c>
      <c r="D96" s="165" t="str">
        <f>IF($A96="","",VLOOKUP($A96,'Annex 2 EHV charges'!$A:$O,7,0))</f>
        <v>St Day</v>
      </c>
      <c r="E96" s="167">
        <f>IFERROR(IF(VLOOKUP($A96,'Annex 2 EHV charges'!$A:$O,8,FALSE)=0,"",VLOOKUP($A96,'Annex 2 EHV charges'!$A:$O,8,FALSE)),"")</f>
        <v>3.157</v>
      </c>
      <c r="F96" s="168">
        <f>IFERROR(IF(VLOOKUP($A96,'Annex 2 EHV charges'!$A:$O,9,FALSE)=0,"",VLOOKUP($A96,'Annex 2 EHV charges'!$A:$O,9,FALSE)),"")</f>
        <v>19.190000000000001</v>
      </c>
      <c r="G96" s="169">
        <f>IFERROR(IF(VLOOKUP($A96,'Annex 2 EHV charges'!$A:$O,10,FALSE)=0,"",VLOOKUP($A96,'Annex 2 EHV charges'!$A:$O,10,FALSE)),"")</f>
        <v>1.64</v>
      </c>
      <c r="H96" s="169">
        <f>IFERROR(IF(VLOOKUP($A96,'Annex 2 EHV charges'!$A:$O,11,FALSE)=0,"",VLOOKUP($A96,'Annex 2 EHV charges'!$A:$O,11,FALSE)),"")</f>
        <v>1.64</v>
      </c>
    </row>
    <row r="97" spans="1:8" x14ac:dyDescent="0.2">
      <c r="A97" s="165">
        <f t="array" ref="A97">IFERROR(INDEX('Annex 2 EHV charges'!$A$11:$A$302, MATCH(0, IF(ISBLANK('Annex 2 EHV charges'!$A$11:$A$302),1, COUNTIF(A$4:$A96, 'Annex 2 EHV charges'!$A$11:$A$302)), 0)),"")</f>
        <v>633</v>
      </c>
      <c r="B97" s="165">
        <f>IF($A97="","",VLOOKUP($A97,'Annex 2 EHV charges'!$A:$O,2,0))</f>
        <v>633</v>
      </c>
      <c r="C97" s="166">
        <f>IF($A97="","",VLOOKUP($A97,'Annex 2 EHV charges'!$A:$O,3,0))</f>
        <v>2200041499771</v>
      </c>
      <c r="D97" s="165" t="str">
        <f>IF($A97="","",VLOOKUP($A97,'Annex 2 EHV charges'!$A:$O,7,0))</f>
        <v>Shooters Bottom</v>
      </c>
      <c r="E97" s="167">
        <f>IFERROR(IF(VLOOKUP($A97,'Annex 2 EHV charges'!$A:$O,8,FALSE)=0,"",VLOOKUP($A97,'Annex 2 EHV charges'!$A:$O,8,FALSE)),"")</f>
        <v>3.282</v>
      </c>
      <c r="F97" s="168">
        <f>IFERROR(IF(VLOOKUP($A97,'Annex 2 EHV charges'!$A:$O,9,FALSE)=0,"",VLOOKUP($A97,'Annex 2 EHV charges'!$A:$O,9,FALSE)),"")</f>
        <v>8.0399999999999991</v>
      </c>
      <c r="G97" s="169">
        <f>IFERROR(IF(VLOOKUP($A97,'Annex 2 EHV charges'!$A:$O,10,FALSE)=0,"",VLOOKUP($A97,'Annex 2 EHV charges'!$A:$O,10,FALSE)),"")</f>
        <v>1.81</v>
      </c>
      <c r="H97" s="169">
        <f>IFERROR(IF(VLOOKUP($A97,'Annex 2 EHV charges'!$A:$O,11,FALSE)=0,"",VLOOKUP($A97,'Annex 2 EHV charges'!$A:$O,11,FALSE)),"")</f>
        <v>1.81</v>
      </c>
    </row>
    <row r="98" spans="1:8" x14ac:dyDescent="0.2">
      <c r="A98" s="165">
        <f t="array" ref="A98">IFERROR(INDEX('Annex 2 EHV charges'!$A$11:$A$302, MATCH(0, IF(ISBLANK('Annex 2 EHV charges'!$A$11:$A$302),1, COUNTIF(A$4:$A97, 'Annex 2 EHV charges'!$A$11:$A$302)), 0)),"")</f>
        <v>634</v>
      </c>
      <c r="B98" s="165">
        <f>IF($A98="","",VLOOKUP($A98,'Annex 2 EHV charges'!$A:$O,2,0))</f>
        <v>634</v>
      </c>
      <c r="C98" s="166">
        <f>IF($A98="","",VLOOKUP($A98,'Annex 2 EHV charges'!$A:$O,3,0))</f>
        <v>2200041625596</v>
      </c>
      <c r="D98" s="165" t="str">
        <f>IF($A98="","",VLOOKUP($A98,'Annex 2 EHV charges'!$A:$O,7,0))</f>
        <v>Heathfield</v>
      </c>
      <c r="E98" s="167">
        <f>IFERROR(IF(VLOOKUP($A98,'Annex 2 EHV charges'!$A:$O,8,FALSE)=0,"",VLOOKUP($A98,'Annex 2 EHV charges'!$A:$O,8,FALSE)),"")</f>
        <v>7.258</v>
      </c>
      <c r="F98" s="168">
        <f>IFERROR(IF(VLOOKUP($A98,'Annex 2 EHV charges'!$A:$O,9,FALSE)=0,"",VLOOKUP($A98,'Annex 2 EHV charges'!$A:$O,9,FALSE)),"")</f>
        <v>15.79</v>
      </c>
      <c r="G98" s="169">
        <f>IFERROR(IF(VLOOKUP($A98,'Annex 2 EHV charges'!$A:$O,10,FALSE)=0,"",VLOOKUP($A98,'Annex 2 EHV charges'!$A:$O,10,FALSE)),"")</f>
        <v>1.94</v>
      </c>
      <c r="H98" s="169">
        <f>IFERROR(IF(VLOOKUP($A98,'Annex 2 EHV charges'!$A:$O,11,FALSE)=0,"",VLOOKUP($A98,'Annex 2 EHV charges'!$A:$O,11,FALSE)),"")</f>
        <v>1.94</v>
      </c>
    </row>
    <row r="99" spans="1:8" x14ac:dyDescent="0.2">
      <c r="A99" s="165">
        <f t="array" ref="A99">IFERROR(INDEX('Annex 2 EHV charges'!$A$11:$A$302, MATCH(0, IF(ISBLANK('Annex 2 EHV charges'!$A$11:$A$302),1, COUNTIF(A$4:$A98, 'Annex 2 EHV charges'!$A$11:$A$302)), 0)),"")</f>
        <v>635</v>
      </c>
      <c r="B99" s="165">
        <f>IF($A99="","",VLOOKUP($A99,'Annex 2 EHV charges'!$A:$O,2,0))</f>
        <v>635</v>
      </c>
      <c r="C99" s="166">
        <f>IF($A99="","",VLOOKUP($A99,'Annex 2 EHV charges'!$A:$O,3,0))</f>
        <v>2200041845860</v>
      </c>
      <c r="D99" s="165" t="str">
        <f>IF($A99="","",VLOOKUP($A99,'Annex 2 EHV charges'!$A:$O,7,0))</f>
        <v>Goonhilly</v>
      </c>
      <c r="E99" s="167">
        <f>IFERROR(IF(VLOOKUP($A99,'Annex 2 EHV charges'!$A:$O,8,FALSE)=0,"",VLOOKUP($A99,'Annex 2 EHV charges'!$A:$O,8,FALSE)),"")</f>
        <v>2.6339999999999999</v>
      </c>
      <c r="F99" s="168">
        <f>IFERROR(IF(VLOOKUP($A99,'Annex 2 EHV charges'!$A:$O,9,FALSE)=0,"",VLOOKUP($A99,'Annex 2 EHV charges'!$A:$O,9,FALSE)),"")</f>
        <v>5.67</v>
      </c>
      <c r="G99" s="169">
        <f>IFERROR(IF(VLOOKUP($A99,'Annex 2 EHV charges'!$A:$O,10,FALSE)=0,"",VLOOKUP($A99,'Annex 2 EHV charges'!$A:$O,10,FALSE)),"")</f>
        <v>2.37</v>
      </c>
      <c r="H99" s="169">
        <f>IFERROR(IF(VLOOKUP($A99,'Annex 2 EHV charges'!$A:$O,11,FALSE)=0,"",VLOOKUP($A99,'Annex 2 EHV charges'!$A:$O,11,FALSE)),"")</f>
        <v>2.37</v>
      </c>
    </row>
    <row r="100" spans="1:8" x14ac:dyDescent="0.2">
      <c r="A100" s="165">
        <f t="array" ref="A100">IFERROR(INDEX('Annex 2 EHV charges'!$A$11:$A$302, MATCH(0, IF(ISBLANK('Annex 2 EHV charges'!$A$11:$A$302),1, COUNTIF(A$4:$A99, 'Annex 2 EHV charges'!$A$11:$A$302)), 0)),"")</f>
        <v>636</v>
      </c>
      <c r="B100" s="165">
        <f>IF($A100="","",VLOOKUP($A100,'Annex 2 EHV charges'!$A:$O,2,0))</f>
        <v>636</v>
      </c>
      <c r="C100" s="166">
        <f>IF($A100="","",VLOOKUP($A100,'Annex 2 EHV charges'!$A:$O,3,0))</f>
        <v>2200041786674</v>
      </c>
      <c r="D100" s="165" t="str">
        <f>IF($A100="","",VLOOKUP($A100,'Annex 2 EHV charges'!$A:$O,7,0))</f>
        <v>Delabole</v>
      </c>
      <c r="E100" s="167">
        <f>IFERROR(IF(VLOOKUP($A100,'Annex 2 EHV charges'!$A:$O,8,FALSE)=0,"",VLOOKUP($A100,'Annex 2 EHV charges'!$A:$O,8,FALSE)),"")</f>
        <v>0.80300000000000005</v>
      </c>
      <c r="F100" s="168">
        <f>IFERROR(IF(VLOOKUP($A100,'Annex 2 EHV charges'!$A:$O,9,FALSE)=0,"",VLOOKUP($A100,'Annex 2 EHV charges'!$A:$O,9,FALSE)),"")</f>
        <v>6.16</v>
      </c>
      <c r="G100" s="169">
        <f>IFERROR(IF(VLOOKUP($A100,'Annex 2 EHV charges'!$A:$O,10,FALSE)=0,"",VLOOKUP($A100,'Annex 2 EHV charges'!$A:$O,10,FALSE)),"")</f>
        <v>2.6</v>
      </c>
      <c r="H100" s="169">
        <f>IFERROR(IF(VLOOKUP($A100,'Annex 2 EHV charges'!$A:$O,11,FALSE)=0,"",VLOOKUP($A100,'Annex 2 EHV charges'!$A:$O,11,FALSE)),"")</f>
        <v>2.6</v>
      </c>
    </row>
    <row r="101" spans="1:8" x14ac:dyDescent="0.2">
      <c r="A101" s="165">
        <f t="array" ref="A101">IFERROR(INDEX('Annex 2 EHV charges'!$A$11:$A$302, MATCH(0, IF(ISBLANK('Annex 2 EHV charges'!$A$11:$A$302),1, COUNTIF(A$4:$A100, 'Annex 2 EHV charges'!$A$11:$A$302)), 0)),"")</f>
        <v>637</v>
      </c>
      <c r="B101" s="165">
        <f>IF($A101="","",VLOOKUP($A101,'Annex 2 EHV charges'!$A:$O,2,0))</f>
        <v>637</v>
      </c>
      <c r="C101" s="166">
        <f>IF($A101="","",VLOOKUP($A101,'Annex 2 EHV charges'!$A:$O,3,0))</f>
        <v>2200041930489</v>
      </c>
      <c r="D101" s="165" t="str">
        <f>IF($A101="","",VLOOKUP($A101,'Annex 2 EHV charges'!$A:$O,7,0))</f>
        <v>Fullabrook</v>
      </c>
      <c r="E101" s="167" t="str">
        <f>IFERROR(IF(VLOOKUP($A101,'Annex 2 EHV charges'!$A:$O,8,FALSE)=0,"",VLOOKUP($A101,'Annex 2 EHV charges'!$A:$O,8,FALSE)),"")</f>
        <v/>
      </c>
      <c r="F101" s="168">
        <f>IFERROR(IF(VLOOKUP($A101,'Annex 2 EHV charges'!$A:$O,9,FALSE)=0,"",VLOOKUP($A101,'Annex 2 EHV charges'!$A:$O,9,FALSE)),"")</f>
        <v>282.48</v>
      </c>
      <c r="G101" s="169">
        <f>IFERROR(IF(VLOOKUP($A101,'Annex 2 EHV charges'!$A:$O,10,FALSE)=0,"",VLOOKUP($A101,'Annex 2 EHV charges'!$A:$O,10,FALSE)),"")</f>
        <v>1.98</v>
      </c>
      <c r="H101" s="169">
        <f>IFERROR(IF(VLOOKUP($A101,'Annex 2 EHV charges'!$A:$O,11,FALSE)=0,"",VLOOKUP($A101,'Annex 2 EHV charges'!$A:$O,11,FALSE)),"")</f>
        <v>1.98</v>
      </c>
    </row>
    <row r="102" spans="1:8" x14ac:dyDescent="0.2">
      <c r="A102" s="165">
        <f t="array" ref="A102">IFERROR(INDEX('Annex 2 EHV charges'!$A$11:$A$302, MATCH(0, IF(ISBLANK('Annex 2 EHV charges'!$A$11:$A$302),1, COUNTIF(A$4:$A101, 'Annex 2 EHV charges'!$A$11:$A$302)), 0)),"")</f>
        <v>638</v>
      </c>
      <c r="B102" s="165">
        <f>IF($A102="","",VLOOKUP($A102,'Annex 2 EHV charges'!$A:$O,2,0))</f>
        <v>638</v>
      </c>
      <c r="C102" s="166">
        <f>IF($A102="","",VLOOKUP($A102,'Annex 2 EHV charges'!$A:$O,3,0))</f>
        <v>2200042385300</v>
      </c>
      <c r="D102" s="165" t="str">
        <f>IF($A102="","",VLOOKUP($A102,'Annex 2 EHV charges'!$A:$O,7,0))</f>
        <v>Hemerdon Mine</v>
      </c>
      <c r="E102" s="167">
        <f>IFERROR(IF(VLOOKUP($A102,'Annex 2 EHV charges'!$A:$O,8,FALSE)=0,"",VLOOKUP($A102,'Annex 2 EHV charges'!$A:$O,8,FALSE)),"")</f>
        <v>3.6480000000000001</v>
      </c>
      <c r="F102" s="168">
        <f>IFERROR(IF(VLOOKUP($A102,'Annex 2 EHV charges'!$A:$O,9,FALSE)=0,"",VLOOKUP($A102,'Annex 2 EHV charges'!$A:$O,9,FALSE)),"")</f>
        <v>320.08999999999997</v>
      </c>
      <c r="G102" s="169">
        <f>IFERROR(IF(VLOOKUP($A102,'Annex 2 EHV charges'!$A:$O,10,FALSE)=0,"",VLOOKUP($A102,'Annex 2 EHV charges'!$A:$O,10,FALSE)),"")</f>
        <v>4.57</v>
      </c>
      <c r="H102" s="169">
        <f>IFERROR(IF(VLOOKUP($A102,'Annex 2 EHV charges'!$A:$O,11,FALSE)=0,"",VLOOKUP($A102,'Annex 2 EHV charges'!$A:$O,11,FALSE)),"")</f>
        <v>4.57</v>
      </c>
    </row>
    <row r="103" spans="1:8" x14ac:dyDescent="0.2">
      <c r="A103" s="165">
        <f t="array" ref="A103">IFERROR(INDEX('Annex 2 EHV charges'!$A$11:$A$302, MATCH(0, IF(ISBLANK('Annex 2 EHV charges'!$A$11:$A$302),1, COUNTIF(A$4:$A102, 'Annex 2 EHV charges'!$A$11:$A$302)), 0)),"")</f>
        <v>639</v>
      </c>
      <c r="B103" s="165">
        <f>IF($A103="","",VLOOKUP($A103,'Annex 2 EHV charges'!$A:$O,2,0))</f>
        <v>639</v>
      </c>
      <c r="C103" s="166">
        <f>IF($A103="","",VLOOKUP($A103,'Annex 2 EHV charges'!$A:$O,3,0))</f>
        <v>2200042142094</v>
      </c>
      <c r="D103" s="165" t="str">
        <f>IF($A103="","",VLOOKUP($A103,'Annex 2 EHV charges'!$A:$O,7,0))</f>
        <v>Trenoweth Farm</v>
      </c>
      <c r="E103" s="167">
        <f>IFERROR(IF(VLOOKUP($A103,'Annex 2 EHV charges'!$A:$O,8,FALSE)=0,"",VLOOKUP($A103,'Annex 2 EHV charges'!$A:$O,8,FALSE)),"")</f>
        <v>1.0129999999999999</v>
      </c>
      <c r="F103" s="168">
        <f>IFERROR(IF(VLOOKUP($A103,'Annex 2 EHV charges'!$A:$O,9,FALSE)=0,"",VLOOKUP($A103,'Annex 2 EHV charges'!$A:$O,9,FALSE)),"")</f>
        <v>2.29</v>
      </c>
      <c r="G103" s="169">
        <f>IFERROR(IF(VLOOKUP($A103,'Annex 2 EHV charges'!$A:$O,10,FALSE)=0,"",VLOOKUP($A103,'Annex 2 EHV charges'!$A:$O,10,FALSE)),"")</f>
        <v>6.64</v>
      </c>
      <c r="H103" s="169">
        <f>IFERROR(IF(VLOOKUP($A103,'Annex 2 EHV charges'!$A:$O,11,FALSE)=0,"",VLOOKUP($A103,'Annex 2 EHV charges'!$A:$O,11,FALSE)),"")</f>
        <v>6.64</v>
      </c>
    </row>
    <row r="104" spans="1:8" ht="25.5" x14ac:dyDescent="0.2">
      <c r="A104" s="165">
        <f t="array" ref="A104">IFERROR(INDEX('Annex 2 EHV charges'!$A$11:$A$302, MATCH(0, IF(ISBLANK('Annex 2 EHV charges'!$A$11:$A$302),1, COUNTIF(A$4:$A103, 'Annex 2 EHV charges'!$A$11:$A$302)), 0)),"")</f>
        <v>640</v>
      </c>
      <c r="B104" s="165">
        <f>IF($A104="","",VLOOKUP($A104,'Annex 2 EHV charges'!$A:$O,2,0))</f>
        <v>640</v>
      </c>
      <c r="C104" s="166" t="str">
        <f>IF($A104="","",VLOOKUP($A104,'Annex 2 EHV charges'!$A:$O,3,0))</f>
        <v>2200030348639
2200040237104</v>
      </c>
      <c r="D104" s="165" t="str">
        <f>IF($A104="","",VLOOKUP($A104,'Annex 2 EHV charges'!$A:$O,7,0))</f>
        <v>Rolls Royce TT</v>
      </c>
      <c r="E104" s="167">
        <f>IFERROR(IF(VLOOKUP($A104,'Annex 2 EHV charges'!$A:$O,8,FALSE)=0,"",VLOOKUP($A104,'Annex 2 EHV charges'!$A:$O,8,FALSE)),"")</f>
        <v>2.2389999999999999</v>
      </c>
      <c r="F104" s="168">
        <f>IFERROR(IF(VLOOKUP($A104,'Annex 2 EHV charges'!$A:$O,9,FALSE)=0,"",VLOOKUP($A104,'Annex 2 EHV charges'!$A:$O,9,FALSE)),"")</f>
        <v>104.73</v>
      </c>
      <c r="G104" s="169">
        <f>IFERROR(IF(VLOOKUP($A104,'Annex 2 EHV charges'!$A:$O,10,FALSE)=0,"",VLOOKUP($A104,'Annex 2 EHV charges'!$A:$O,10,FALSE)),"")</f>
        <v>1.32</v>
      </c>
      <c r="H104" s="169">
        <f>IFERROR(IF(VLOOKUP($A104,'Annex 2 EHV charges'!$A:$O,11,FALSE)=0,"",VLOOKUP($A104,'Annex 2 EHV charges'!$A:$O,11,FALSE)),"")</f>
        <v>1.32</v>
      </c>
    </row>
    <row r="105" spans="1:8" x14ac:dyDescent="0.2">
      <c r="A105" s="165">
        <f t="array" ref="A105">IFERROR(INDEX('Annex 2 EHV charges'!$A$11:$A$302, MATCH(0, IF(ISBLANK('Annex 2 EHV charges'!$A$11:$A$302),1, COUNTIF(A$4:$A104, 'Annex 2 EHV charges'!$A$11:$A$302)), 0)),"")</f>
        <v>642</v>
      </c>
      <c r="B105" s="165">
        <f>IF($A105="","",VLOOKUP($A105,'Annex 2 EHV charges'!$A:$O,2,0))</f>
        <v>642</v>
      </c>
      <c r="C105" s="166">
        <f>IF($A105="","",VLOOKUP($A105,'Annex 2 EHV charges'!$A:$O,3,0))</f>
        <v>2200042142439</v>
      </c>
      <c r="D105" s="165" t="str">
        <f>IF($A105="","",VLOOKUP($A105,'Annex 2 EHV charges'!$A:$O,7,0))</f>
        <v>Woodland Barton PV 33kV Gen</v>
      </c>
      <c r="E105" s="167">
        <f>IFERROR(IF(VLOOKUP($A105,'Annex 2 EHV charges'!$A:$O,8,FALSE)=0,"",VLOOKUP($A105,'Annex 2 EHV charges'!$A:$O,8,FALSE)),"")</f>
        <v>1.0740000000000001</v>
      </c>
      <c r="F105" s="168">
        <f>IFERROR(IF(VLOOKUP($A105,'Annex 2 EHV charges'!$A:$O,9,FALSE)=0,"",VLOOKUP($A105,'Annex 2 EHV charges'!$A:$O,9,FALSE)),"")</f>
        <v>7.02</v>
      </c>
      <c r="G105" s="169">
        <f>IFERROR(IF(VLOOKUP($A105,'Annex 2 EHV charges'!$A:$O,10,FALSE)=0,"",VLOOKUP($A105,'Annex 2 EHV charges'!$A:$O,10,FALSE)),"")</f>
        <v>2.56</v>
      </c>
      <c r="H105" s="169">
        <f>IFERROR(IF(VLOOKUP($A105,'Annex 2 EHV charges'!$A:$O,11,FALSE)=0,"",VLOOKUP($A105,'Annex 2 EHV charges'!$A:$O,11,FALSE)),"")</f>
        <v>2.56</v>
      </c>
    </row>
    <row r="106" spans="1:8" x14ac:dyDescent="0.2">
      <c r="A106" s="165">
        <f t="array" ref="A106">IFERROR(INDEX('Annex 2 EHV charges'!$A$11:$A$302, MATCH(0, IF(ISBLANK('Annex 2 EHV charges'!$A$11:$A$302),1, COUNTIF(A$4:$A105, 'Annex 2 EHV charges'!$A$11:$A$302)), 0)),"")</f>
        <v>643</v>
      </c>
      <c r="B106" s="165">
        <f>IF($A106="","",VLOOKUP($A106,'Annex 2 EHV charges'!$A:$O,2,0))</f>
        <v>643</v>
      </c>
      <c r="C106" s="166">
        <f>IF($A106="","",VLOOKUP($A106,'Annex 2 EHV charges'!$A:$O,3,0))</f>
        <v>2200041978773</v>
      </c>
      <c r="D106" s="165" t="str">
        <f>IF($A106="","",VLOOKUP($A106,'Annex 2 EHV charges'!$A:$O,7,0))</f>
        <v>Manor PV Farm 33kV</v>
      </c>
      <c r="E106" s="167">
        <f>IFERROR(IF(VLOOKUP($A106,'Annex 2 EHV charges'!$A:$O,8,FALSE)=0,"",VLOOKUP($A106,'Annex 2 EHV charges'!$A:$O,8,FALSE)),"")</f>
        <v>1.0309999999999999</v>
      </c>
      <c r="F106" s="168">
        <f>IFERROR(IF(VLOOKUP($A106,'Annex 2 EHV charges'!$A:$O,9,FALSE)=0,"",VLOOKUP($A106,'Annex 2 EHV charges'!$A:$O,9,FALSE)),"")</f>
        <v>2.34</v>
      </c>
      <c r="G106" s="169">
        <f>IFERROR(IF(VLOOKUP($A106,'Annex 2 EHV charges'!$A:$O,10,FALSE)=0,"",VLOOKUP($A106,'Annex 2 EHV charges'!$A:$O,10,FALSE)),"")</f>
        <v>2.99</v>
      </c>
      <c r="H106" s="169">
        <f>IFERROR(IF(VLOOKUP($A106,'Annex 2 EHV charges'!$A:$O,11,FALSE)=0,"",VLOOKUP($A106,'Annex 2 EHV charges'!$A:$O,11,FALSE)),"")</f>
        <v>2.99</v>
      </c>
    </row>
    <row r="107" spans="1:8" x14ac:dyDescent="0.2">
      <c r="A107" s="165">
        <f t="array" ref="A107">IFERROR(INDEX('Annex 2 EHV charges'!$A$11:$A$302, MATCH(0, IF(ISBLANK('Annex 2 EHV charges'!$A$11:$A$302),1, COUNTIF(A$4:$A106, 'Annex 2 EHV charges'!$A$11:$A$302)), 0)),"")</f>
        <v>644</v>
      </c>
      <c r="B107" s="165">
        <f>IF($A107="","",VLOOKUP($A107,'Annex 2 EHV charges'!$A:$O,2,0))</f>
        <v>644</v>
      </c>
      <c r="C107" s="166">
        <f>IF($A107="","",VLOOKUP($A107,'Annex 2 EHV charges'!$A:$O,3,0))</f>
        <v>2200041978852</v>
      </c>
      <c r="D107" s="165" t="str">
        <f>IF($A107="","",VLOOKUP($A107,'Annex 2 EHV charges'!$A:$O,7,0))</f>
        <v>Churchtown Farm PV 33kV</v>
      </c>
      <c r="E107" s="167">
        <f>IFERROR(IF(VLOOKUP($A107,'Annex 2 EHV charges'!$A:$O,8,FALSE)=0,"",VLOOKUP($A107,'Annex 2 EHV charges'!$A:$O,8,FALSE)),"")</f>
        <v>14.573</v>
      </c>
      <c r="F107" s="168">
        <f>IFERROR(IF(VLOOKUP($A107,'Annex 2 EHV charges'!$A:$O,9,FALSE)=0,"",VLOOKUP($A107,'Annex 2 EHV charges'!$A:$O,9,FALSE)),"")</f>
        <v>2.39</v>
      </c>
      <c r="G107" s="169">
        <f>IFERROR(IF(VLOOKUP($A107,'Annex 2 EHV charges'!$A:$O,10,FALSE)=0,"",VLOOKUP($A107,'Annex 2 EHV charges'!$A:$O,10,FALSE)),"")</f>
        <v>3.04</v>
      </c>
      <c r="H107" s="169">
        <f>IFERROR(IF(VLOOKUP($A107,'Annex 2 EHV charges'!$A:$O,11,FALSE)=0,"",VLOOKUP($A107,'Annex 2 EHV charges'!$A:$O,11,FALSE)),"")</f>
        <v>3.04</v>
      </c>
    </row>
    <row r="108" spans="1:8" x14ac:dyDescent="0.2">
      <c r="A108" s="165">
        <f t="array" ref="A108">IFERROR(INDEX('Annex 2 EHV charges'!$A$11:$A$302, MATCH(0, IF(ISBLANK('Annex 2 EHV charges'!$A$11:$A$302),1, COUNTIF(A$4:$A107, 'Annex 2 EHV charges'!$A$11:$A$302)), 0)),"")</f>
        <v>645</v>
      </c>
      <c r="B108" s="165">
        <f>IF($A108="","",VLOOKUP($A108,'Annex 2 EHV charges'!$A:$O,2,0))</f>
        <v>645</v>
      </c>
      <c r="C108" s="166">
        <f>IF($A108="","",VLOOKUP($A108,'Annex 2 EHV charges'!$A:$O,3,0))</f>
        <v>2200041978791</v>
      </c>
      <c r="D108" s="165" t="str">
        <f>IF($A108="","",VLOOKUP($A108,'Annex 2 EHV charges'!$A:$O,7,0))</f>
        <v>Trenouth PV 33kV</v>
      </c>
      <c r="E108" s="167">
        <f>IFERROR(IF(VLOOKUP($A108,'Annex 2 EHV charges'!$A:$O,8,FALSE)=0,"",VLOOKUP($A108,'Annex 2 EHV charges'!$A:$O,8,FALSE)),"")</f>
        <v>1.861</v>
      </c>
      <c r="F108" s="168">
        <f>IFERROR(IF(VLOOKUP($A108,'Annex 2 EHV charges'!$A:$O,9,FALSE)=0,"",VLOOKUP($A108,'Annex 2 EHV charges'!$A:$O,9,FALSE)),"")</f>
        <v>9.4600000000000009</v>
      </c>
      <c r="G108" s="169">
        <f>IFERROR(IF(VLOOKUP($A108,'Annex 2 EHV charges'!$A:$O,10,FALSE)=0,"",VLOOKUP($A108,'Annex 2 EHV charges'!$A:$O,10,FALSE)),"")</f>
        <v>3.05</v>
      </c>
      <c r="H108" s="169">
        <f>IFERROR(IF(VLOOKUP($A108,'Annex 2 EHV charges'!$A:$O,11,FALSE)=0,"",VLOOKUP($A108,'Annex 2 EHV charges'!$A:$O,11,FALSE)),"")</f>
        <v>3.05</v>
      </c>
    </row>
    <row r="109" spans="1:8" x14ac:dyDescent="0.2">
      <c r="A109" s="165">
        <f t="array" ref="A109">IFERROR(INDEX('Annex 2 EHV charges'!$A$11:$A$302, MATCH(0, IF(ISBLANK('Annex 2 EHV charges'!$A$11:$A$302),1, COUNTIF(A$4:$A108, 'Annex 2 EHV charges'!$A$11:$A$302)), 0)),"")</f>
        <v>647</v>
      </c>
      <c r="B109" s="165">
        <f>IF($A109="","",VLOOKUP($A109,'Annex 2 EHV charges'!$A:$O,2,0))</f>
        <v>647</v>
      </c>
      <c r="C109" s="166">
        <f>IF($A109="","",VLOOKUP($A109,'Annex 2 EHV charges'!$A:$O,3,0))</f>
        <v>2200041979874</v>
      </c>
      <c r="D109" s="165" t="str">
        <f>IF($A109="","",VLOOKUP($A109,'Annex 2 EHV charges'!$A:$O,7,0))</f>
        <v>Howton Farm PV 33kV</v>
      </c>
      <c r="E109" s="167">
        <f>IFERROR(IF(VLOOKUP($A109,'Annex 2 EHV charges'!$A:$O,8,FALSE)=0,"",VLOOKUP($A109,'Annex 2 EHV charges'!$A:$O,8,FALSE)),"")</f>
        <v>0.68300000000000005</v>
      </c>
      <c r="F109" s="168">
        <f>IFERROR(IF(VLOOKUP($A109,'Annex 2 EHV charges'!$A:$O,9,FALSE)=0,"",VLOOKUP($A109,'Annex 2 EHV charges'!$A:$O,9,FALSE)),"")</f>
        <v>2.33</v>
      </c>
      <c r="G109" s="169">
        <f>IFERROR(IF(VLOOKUP($A109,'Annex 2 EHV charges'!$A:$O,10,FALSE)=0,"",VLOOKUP($A109,'Annex 2 EHV charges'!$A:$O,10,FALSE)),"")</f>
        <v>4.04</v>
      </c>
      <c r="H109" s="169">
        <f>IFERROR(IF(VLOOKUP($A109,'Annex 2 EHV charges'!$A:$O,11,FALSE)=0,"",VLOOKUP($A109,'Annex 2 EHV charges'!$A:$O,11,FALSE)),"")</f>
        <v>4.04</v>
      </c>
    </row>
    <row r="110" spans="1:8" x14ac:dyDescent="0.2">
      <c r="A110" s="165">
        <f t="array" ref="A110">IFERROR(INDEX('Annex 2 EHV charges'!$A$11:$A$302, MATCH(0, IF(ISBLANK('Annex 2 EHV charges'!$A$11:$A$302),1, COUNTIF(A$4:$A109, 'Annex 2 EHV charges'!$A$11:$A$302)), 0)),"")</f>
        <v>649</v>
      </c>
      <c r="B110" s="165">
        <f>IF($A110="","",VLOOKUP($A110,'Annex 2 EHV charges'!$A:$O,2,0))</f>
        <v>649</v>
      </c>
      <c r="C110" s="166" t="str">
        <f>IF($A110="","",VLOOKUP($A110,'Annex 2 EHV charges'!$A:$O,3,0))</f>
        <v xml:space="preserve"> </v>
      </c>
      <c r="D110" s="165" t="str">
        <f>IF($A110="","",VLOOKUP($A110,'Annex 2 EHV charges'!$A:$O,7,0))</f>
        <v xml:space="preserve">Newton Downs Farm </v>
      </c>
      <c r="E110" s="167">
        <f>IFERROR(IF(VLOOKUP($A110,'Annex 2 EHV charges'!$A:$O,8,FALSE)=0,"",VLOOKUP($A110,'Annex 2 EHV charges'!$A:$O,8,FALSE)),"")</f>
        <v>4.2460000000000004</v>
      </c>
      <c r="F110" s="168">
        <f>IFERROR(IF(VLOOKUP($A110,'Annex 2 EHV charges'!$A:$O,9,FALSE)=0,"",VLOOKUP($A110,'Annex 2 EHV charges'!$A:$O,9,FALSE)),"")</f>
        <v>30.14</v>
      </c>
      <c r="G110" s="169">
        <f>IFERROR(IF(VLOOKUP($A110,'Annex 2 EHV charges'!$A:$O,10,FALSE)=0,"",VLOOKUP($A110,'Annex 2 EHV charges'!$A:$O,10,FALSE)),"")</f>
        <v>2.94</v>
      </c>
      <c r="H110" s="169">
        <f>IFERROR(IF(VLOOKUP($A110,'Annex 2 EHV charges'!$A:$O,11,FALSE)=0,"",VLOOKUP($A110,'Annex 2 EHV charges'!$A:$O,11,FALSE)),"")</f>
        <v>2.94</v>
      </c>
    </row>
    <row r="111" spans="1:8" ht="25.5" x14ac:dyDescent="0.2">
      <c r="A111" s="165">
        <f t="array" ref="A111">IFERROR(INDEX('Annex 2 EHV charges'!$A$11:$A$302, MATCH(0, IF(ISBLANK('Annex 2 EHV charges'!$A$11:$A$302),1, COUNTIF(A$4:$A110, 'Annex 2 EHV charges'!$A$11:$A$302)), 0)),"")</f>
        <v>650</v>
      </c>
      <c r="B111" s="165">
        <f>IF($A111="","",VLOOKUP($A111,'Annex 2 EHV charges'!$A:$O,2,0))</f>
        <v>650</v>
      </c>
      <c r="C111" s="166" t="str">
        <f>IF($A111="","",VLOOKUP($A111,'Annex 2 EHV charges'!$A:$O,3,0))</f>
        <v>2200030346906
2200030346998</v>
      </c>
      <c r="D111" s="165" t="str">
        <f>IF($A111="","",VLOOKUP($A111,'Annex 2 EHV charges'!$A:$O,7,0))</f>
        <v>BAE Systems (ROF)</v>
      </c>
      <c r="E111" s="167">
        <f>IFERROR(IF(VLOOKUP($A111,'Annex 2 EHV charges'!$A:$O,8,FALSE)=0,"",VLOOKUP($A111,'Annex 2 EHV charges'!$A:$O,8,FALSE)),"")</f>
        <v>0.46400000000000002</v>
      </c>
      <c r="F111" s="168">
        <f>IFERROR(IF(VLOOKUP($A111,'Annex 2 EHV charges'!$A:$O,9,FALSE)=0,"",VLOOKUP($A111,'Annex 2 EHV charges'!$A:$O,9,FALSE)),"")</f>
        <v>439.54</v>
      </c>
      <c r="G111" s="169">
        <f>IFERROR(IF(VLOOKUP($A111,'Annex 2 EHV charges'!$A:$O,10,FALSE)=0,"",VLOOKUP($A111,'Annex 2 EHV charges'!$A:$O,10,FALSE)),"")</f>
        <v>1.68</v>
      </c>
      <c r="H111" s="169">
        <f>IFERROR(IF(VLOOKUP($A111,'Annex 2 EHV charges'!$A:$O,11,FALSE)=0,"",VLOOKUP($A111,'Annex 2 EHV charges'!$A:$O,11,FALSE)),"")</f>
        <v>1.68</v>
      </c>
    </row>
    <row r="112" spans="1:8" x14ac:dyDescent="0.2">
      <c r="A112" s="165">
        <f t="array" ref="A112">IFERROR(INDEX('Annex 2 EHV charges'!$A$11:$A$302, MATCH(0, IF(ISBLANK('Annex 2 EHV charges'!$A$11:$A$302),1, COUNTIF(A$4:$A111, 'Annex 2 EHV charges'!$A$11:$A$302)), 0)),"")</f>
        <v>652</v>
      </c>
      <c r="B112" s="165">
        <f>IF($A112="","",VLOOKUP($A112,'Annex 2 EHV charges'!$A:$O,2,0))</f>
        <v>652</v>
      </c>
      <c r="C112" s="166">
        <f>IF($A112="","",VLOOKUP($A112,'Annex 2 EHV charges'!$A:$O,3,0))</f>
        <v>2200041978728</v>
      </c>
      <c r="D112" s="165" t="str">
        <f>IF($A112="","",VLOOKUP($A112,'Annex 2 EHV charges'!$A:$O,7,0))</f>
        <v>East Langford PV 33kV</v>
      </c>
      <c r="E112" s="167" t="str">
        <f>IFERROR(IF(VLOOKUP($A112,'Annex 2 EHV charges'!$A:$O,8,FALSE)=0,"",VLOOKUP($A112,'Annex 2 EHV charges'!$A:$O,8,FALSE)),"")</f>
        <v/>
      </c>
      <c r="F112" s="168">
        <f>IFERROR(IF(VLOOKUP($A112,'Annex 2 EHV charges'!$A:$O,9,FALSE)=0,"",VLOOKUP($A112,'Annex 2 EHV charges'!$A:$O,9,FALSE)),"")</f>
        <v>2.63</v>
      </c>
      <c r="G112" s="169">
        <f>IFERROR(IF(VLOOKUP($A112,'Annex 2 EHV charges'!$A:$O,10,FALSE)=0,"",VLOOKUP($A112,'Annex 2 EHV charges'!$A:$O,10,FALSE)),"")</f>
        <v>3.37</v>
      </c>
      <c r="H112" s="169">
        <f>IFERROR(IF(VLOOKUP($A112,'Annex 2 EHV charges'!$A:$O,11,FALSE)=0,"",VLOOKUP($A112,'Annex 2 EHV charges'!$A:$O,11,FALSE)),"")</f>
        <v>3.37</v>
      </c>
    </row>
    <row r="113" spans="1:8" x14ac:dyDescent="0.2">
      <c r="A113" s="165">
        <f t="array" ref="A113">IFERROR(INDEX('Annex 2 EHV charges'!$A$11:$A$302, MATCH(0, IF(ISBLANK('Annex 2 EHV charges'!$A$11:$A$302),1, COUNTIF(A$4:$A112, 'Annex 2 EHV charges'!$A$11:$A$302)), 0)),"")</f>
        <v>653</v>
      </c>
      <c r="B113" s="165">
        <f>IF($A113="","",VLOOKUP($A113,'Annex 2 EHV charges'!$A:$O,2,0))</f>
        <v>653</v>
      </c>
      <c r="C113" s="166">
        <f>IF($A113="","",VLOOKUP($A113,'Annex 2 EHV charges'!$A:$O,3,0))</f>
        <v>2200042194279</v>
      </c>
      <c r="D113" s="165" t="str">
        <f>IF($A113="","",VLOOKUP($A113,'Annex 2 EHV charges'!$A:$O,7,0))</f>
        <v>NINNIS PV 33kV Gen</v>
      </c>
      <c r="E113" s="167">
        <f>IFERROR(IF(VLOOKUP($A113,'Annex 2 EHV charges'!$A:$O,8,FALSE)=0,"",VLOOKUP($A113,'Annex 2 EHV charges'!$A:$O,8,FALSE)),"")</f>
        <v>1.028</v>
      </c>
      <c r="F113" s="168">
        <f>IFERROR(IF(VLOOKUP($A113,'Annex 2 EHV charges'!$A:$O,9,FALSE)=0,"",VLOOKUP($A113,'Annex 2 EHV charges'!$A:$O,9,FALSE)),"")</f>
        <v>5.22</v>
      </c>
      <c r="G113" s="169">
        <f>IFERROR(IF(VLOOKUP($A113,'Annex 2 EHV charges'!$A:$O,10,FALSE)=0,"",VLOOKUP($A113,'Annex 2 EHV charges'!$A:$O,10,FALSE)),"")</f>
        <v>2.29</v>
      </c>
      <c r="H113" s="169">
        <f>IFERROR(IF(VLOOKUP($A113,'Annex 2 EHV charges'!$A:$O,11,FALSE)=0,"",VLOOKUP($A113,'Annex 2 EHV charges'!$A:$O,11,FALSE)),"")</f>
        <v>2.29</v>
      </c>
    </row>
    <row r="114" spans="1:8" x14ac:dyDescent="0.2">
      <c r="A114" s="165">
        <f t="array" ref="A114">IFERROR(INDEX('Annex 2 EHV charges'!$A$11:$A$302, MATCH(0, IF(ISBLANK('Annex 2 EHV charges'!$A$11:$A$302),1, COUNTIF(A$4:$A113, 'Annex 2 EHV charges'!$A$11:$A$302)), 0)),"")</f>
        <v>654</v>
      </c>
      <c r="B114" s="165">
        <f>IF($A114="","",VLOOKUP($A114,'Annex 2 EHV charges'!$A:$O,2,0))</f>
        <v>654</v>
      </c>
      <c r="C114" s="166">
        <f>IF($A114="","",VLOOKUP($A114,'Annex 2 EHV charges'!$A:$O,3,0))</f>
        <v>2200042208824</v>
      </c>
      <c r="D114" s="165" t="str">
        <f>IF($A114="","",VLOOKUP($A114,'Annex 2 EHV charges'!$A:$O,7,0))</f>
        <v>Willsland PV 33kV Gen</v>
      </c>
      <c r="E114" s="167" t="str">
        <f>IFERROR(IF(VLOOKUP($A114,'Annex 2 EHV charges'!$A:$O,8,FALSE)=0,"",VLOOKUP($A114,'Annex 2 EHV charges'!$A:$O,8,FALSE)),"")</f>
        <v/>
      </c>
      <c r="F114" s="168">
        <f>IFERROR(IF(VLOOKUP($A114,'Annex 2 EHV charges'!$A:$O,9,FALSE)=0,"",VLOOKUP($A114,'Annex 2 EHV charges'!$A:$O,9,FALSE)),"")</f>
        <v>2.52</v>
      </c>
      <c r="G114" s="169">
        <f>IFERROR(IF(VLOOKUP($A114,'Annex 2 EHV charges'!$A:$O,10,FALSE)=0,"",VLOOKUP($A114,'Annex 2 EHV charges'!$A:$O,10,FALSE)),"")</f>
        <v>3.38</v>
      </c>
      <c r="H114" s="169">
        <f>IFERROR(IF(VLOOKUP($A114,'Annex 2 EHV charges'!$A:$O,11,FALSE)=0,"",VLOOKUP($A114,'Annex 2 EHV charges'!$A:$O,11,FALSE)),"")</f>
        <v>3.38</v>
      </c>
    </row>
    <row r="115" spans="1:8" x14ac:dyDescent="0.2">
      <c r="A115" s="165">
        <f t="array" ref="A115">IFERROR(INDEX('Annex 2 EHV charges'!$A$11:$A$302, MATCH(0, IF(ISBLANK('Annex 2 EHV charges'!$A$11:$A$302),1, COUNTIF(A$4:$A114, 'Annex 2 EHV charges'!$A$11:$A$302)), 0)),"")</f>
        <v>655</v>
      </c>
      <c r="B115" s="165">
        <f>IF($A115="","",VLOOKUP($A115,'Annex 2 EHV charges'!$A:$O,2,0))</f>
        <v>655</v>
      </c>
      <c r="C115" s="166">
        <f>IF($A115="","",VLOOKUP($A115,'Annex 2 EHV charges'!$A:$O,3,0))</f>
        <v>2200042141151</v>
      </c>
      <c r="D115" s="165" t="str">
        <f>IF($A115="","",VLOOKUP($A115,'Annex 2 EHV charges'!$A:$O,7,0))</f>
        <v>Eastcombe PV 33kV Gen</v>
      </c>
      <c r="E115" s="167" t="str">
        <f>IFERROR(IF(VLOOKUP($A115,'Annex 2 EHV charges'!$A:$O,8,FALSE)=0,"",VLOOKUP($A115,'Annex 2 EHV charges'!$A:$O,8,FALSE)),"")</f>
        <v/>
      </c>
      <c r="F115" s="168">
        <f>IFERROR(IF(VLOOKUP($A115,'Annex 2 EHV charges'!$A:$O,9,FALSE)=0,"",VLOOKUP($A115,'Annex 2 EHV charges'!$A:$O,9,FALSE)),"")</f>
        <v>3.6</v>
      </c>
      <c r="G115" s="169">
        <f>IFERROR(IF(VLOOKUP($A115,'Annex 2 EHV charges'!$A:$O,10,FALSE)=0,"",VLOOKUP($A115,'Annex 2 EHV charges'!$A:$O,10,FALSE)),"")</f>
        <v>3.12</v>
      </c>
      <c r="H115" s="169">
        <f>IFERROR(IF(VLOOKUP($A115,'Annex 2 EHV charges'!$A:$O,11,FALSE)=0,"",VLOOKUP($A115,'Annex 2 EHV charges'!$A:$O,11,FALSE)),"")</f>
        <v>3.12</v>
      </c>
    </row>
    <row r="116" spans="1:8" x14ac:dyDescent="0.2">
      <c r="A116" s="165">
        <f t="array" ref="A116">IFERROR(INDEX('Annex 2 EHV charges'!$A$11:$A$302, MATCH(0, IF(ISBLANK('Annex 2 EHV charges'!$A$11:$A$302),1, COUNTIF(A$4:$A115, 'Annex 2 EHV charges'!$A$11:$A$302)), 0)),"")</f>
        <v>656</v>
      </c>
      <c r="B116" s="165">
        <f>IF($A116="","",VLOOKUP($A116,'Annex 2 EHV charges'!$A:$O,2,0))</f>
        <v>656</v>
      </c>
      <c r="C116" s="166">
        <f>IF($A116="","",VLOOKUP($A116,'Annex 2 EHV charges'!$A:$O,3,0))</f>
        <v>2200042172879</v>
      </c>
      <c r="D116" s="165" t="str">
        <f>IF($A116="","",VLOOKUP($A116,'Annex 2 EHV charges'!$A:$O,7,0))</f>
        <v>Bratton Flemming PV</v>
      </c>
      <c r="E116" s="167">
        <f>IFERROR(IF(VLOOKUP($A116,'Annex 2 EHV charges'!$A:$O,8,FALSE)=0,"",VLOOKUP($A116,'Annex 2 EHV charges'!$A:$O,8,FALSE)),"")</f>
        <v>5.0000000000000001E-3</v>
      </c>
      <c r="F116" s="168">
        <f>IFERROR(IF(VLOOKUP($A116,'Annex 2 EHV charges'!$A:$O,9,FALSE)=0,"",VLOOKUP($A116,'Annex 2 EHV charges'!$A:$O,9,FALSE)),"")</f>
        <v>3.45</v>
      </c>
      <c r="G116" s="169">
        <f>IFERROR(IF(VLOOKUP($A116,'Annex 2 EHV charges'!$A:$O,10,FALSE)=0,"",VLOOKUP($A116,'Annex 2 EHV charges'!$A:$O,10,FALSE)),"")</f>
        <v>2.35</v>
      </c>
      <c r="H116" s="169">
        <f>IFERROR(IF(VLOOKUP($A116,'Annex 2 EHV charges'!$A:$O,11,FALSE)=0,"",VLOOKUP($A116,'Annex 2 EHV charges'!$A:$O,11,FALSE)),"")</f>
        <v>2.35</v>
      </c>
    </row>
    <row r="117" spans="1:8" x14ac:dyDescent="0.2">
      <c r="A117" s="165">
        <f t="array" ref="A117">IFERROR(INDEX('Annex 2 EHV charges'!$A$11:$A$302, MATCH(0, IF(ISBLANK('Annex 2 EHV charges'!$A$11:$A$302),1, COUNTIF(A$4:$A116, 'Annex 2 EHV charges'!$A$11:$A$302)), 0)),"")</f>
        <v>657</v>
      </c>
      <c r="B117" s="165">
        <f>IF($A117="","",VLOOKUP($A117,'Annex 2 EHV charges'!$A:$O,2,0))</f>
        <v>657</v>
      </c>
      <c r="C117" s="166">
        <f>IF($A117="","",VLOOKUP($A117,'Annex 2 EHV charges'!$A:$O,3,0))</f>
        <v>2200042196736</v>
      </c>
      <c r="D117" s="165" t="str">
        <f>IF($A117="","",VLOOKUP($A117,'Annex 2 EHV charges'!$A:$O,7,0))</f>
        <v>Beaford Brook PV</v>
      </c>
      <c r="E117" s="167" t="str">
        <f>IFERROR(IF(VLOOKUP($A117,'Annex 2 EHV charges'!$A:$O,8,FALSE)=0,"",VLOOKUP($A117,'Annex 2 EHV charges'!$A:$O,8,FALSE)),"")</f>
        <v/>
      </c>
      <c r="F117" s="168">
        <f>IFERROR(IF(VLOOKUP($A117,'Annex 2 EHV charges'!$A:$O,9,FALSE)=0,"",VLOOKUP($A117,'Annex 2 EHV charges'!$A:$O,9,FALSE)),"")</f>
        <v>1.74</v>
      </c>
      <c r="G117" s="169">
        <f>IFERROR(IF(VLOOKUP($A117,'Annex 2 EHV charges'!$A:$O,10,FALSE)=0,"",VLOOKUP($A117,'Annex 2 EHV charges'!$A:$O,10,FALSE)),"")</f>
        <v>4.96</v>
      </c>
      <c r="H117" s="169">
        <f>IFERROR(IF(VLOOKUP($A117,'Annex 2 EHV charges'!$A:$O,11,FALSE)=0,"",VLOOKUP($A117,'Annex 2 EHV charges'!$A:$O,11,FALSE)),"")</f>
        <v>4.96</v>
      </c>
    </row>
    <row r="118" spans="1:8" x14ac:dyDescent="0.2">
      <c r="A118" s="165">
        <f t="array" ref="A118">IFERROR(INDEX('Annex 2 EHV charges'!$A$11:$A$302, MATCH(0, IF(ISBLANK('Annex 2 EHV charges'!$A$11:$A$302),1, COUNTIF(A$4:$A117, 'Annex 2 EHV charges'!$A$11:$A$302)), 0)),"")</f>
        <v>658</v>
      </c>
      <c r="B118" s="165">
        <f>IF($A118="","",VLOOKUP($A118,'Annex 2 EHV charges'!$A:$O,2,0))</f>
        <v>658</v>
      </c>
      <c r="C118" s="166">
        <f>IF($A118="","",VLOOKUP($A118,'Annex 2 EHV charges'!$A:$O,3,0))</f>
        <v>2200042206604</v>
      </c>
      <c r="D118" s="165" t="str">
        <f>IF($A118="","",VLOOKUP($A118,'Annex 2 EHV charges'!$A:$O,7,0))</f>
        <v>Park Wall PV</v>
      </c>
      <c r="E118" s="167">
        <f>IFERROR(IF(VLOOKUP($A118,'Annex 2 EHV charges'!$A:$O,8,FALSE)=0,"",VLOOKUP($A118,'Annex 2 EHV charges'!$A:$O,8,FALSE)),"")</f>
        <v>0.71</v>
      </c>
      <c r="F118" s="168">
        <f>IFERROR(IF(VLOOKUP($A118,'Annex 2 EHV charges'!$A:$O,9,FALSE)=0,"",VLOOKUP($A118,'Annex 2 EHV charges'!$A:$O,9,FALSE)),"")</f>
        <v>1.65</v>
      </c>
      <c r="G118" s="169">
        <f>IFERROR(IF(VLOOKUP($A118,'Annex 2 EHV charges'!$A:$O,10,FALSE)=0,"",VLOOKUP($A118,'Annex 2 EHV charges'!$A:$O,10,FALSE)),"")</f>
        <v>2.7</v>
      </c>
      <c r="H118" s="169">
        <f>IFERROR(IF(VLOOKUP($A118,'Annex 2 EHV charges'!$A:$O,11,FALSE)=0,"",VLOOKUP($A118,'Annex 2 EHV charges'!$A:$O,11,FALSE)),"")</f>
        <v>2.7</v>
      </c>
    </row>
    <row r="119" spans="1:8" x14ac:dyDescent="0.2">
      <c r="A119" s="165">
        <f t="array" ref="A119">IFERROR(INDEX('Annex 2 EHV charges'!$A$11:$A$302, MATCH(0, IF(ISBLANK('Annex 2 EHV charges'!$A$11:$A$302),1, COUNTIF(A$4:$A118, 'Annex 2 EHV charges'!$A$11:$A$302)), 0)),"")</f>
        <v>659</v>
      </c>
      <c r="B119" s="165">
        <f>IF($A119="","",VLOOKUP($A119,'Annex 2 EHV charges'!$A:$O,2,0))</f>
        <v>659</v>
      </c>
      <c r="C119" s="166">
        <f>IF($A119="","",VLOOKUP($A119,'Annex 2 EHV charges'!$A:$O,3,0))</f>
        <v>2200042198501</v>
      </c>
      <c r="D119" s="165" t="str">
        <f>IF($A119="","",VLOOKUP($A119,'Annex 2 EHV charges'!$A:$O,7,0))</f>
        <v>Bradford Solar Park</v>
      </c>
      <c r="E119" s="167" t="str">
        <f>IFERROR(IF(VLOOKUP($A119,'Annex 2 EHV charges'!$A:$O,8,FALSE)=0,"",VLOOKUP($A119,'Annex 2 EHV charges'!$A:$O,8,FALSE)),"")</f>
        <v/>
      </c>
      <c r="F119" s="168">
        <f>IFERROR(IF(VLOOKUP($A119,'Annex 2 EHV charges'!$A:$O,9,FALSE)=0,"",VLOOKUP($A119,'Annex 2 EHV charges'!$A:$O,9,FALSE)),"")</f>
        <v>14</v>
      </c>
      <c r="G119" s="169">
        <f>IFERROR(IF(VLOOKUP($A119,'Annex 2 EHV charges'!$A:$O,10,FALSE)=0,"",VLOOKUP($A119,'Annex 2 EHV charges'!$A:$O,10,FALSE)),"")</f>
        <v>2.17</v>
      </c>
      <c r="H119" s="169">
        <f>IFERROR(IF(VLOOKUP($A119,'Annex 2 EHV charges'!$A:$O,11,FALSE)=0,"",VLOOKUP($A119,'Annex 2 EHV charges'!$A:$O,11,FALSE)),"")</f>
        <v>2.17</v>
      </c>
    </row>
    <row r="120" spans="1:8" x14ac:dyDescent="0.2">
      <c r="A120" s="165">
        <f t="array" ref="A120">IFERROR(INDEX('Annex 2 EHV charges'!$A$11:$A$302, MATCH(0, IF(ISBLANK('Annex 2 EHV charges'!$A$11:$A$302),1, COUNTIF(A$4:$A119, 'Annex 2 EHV charges'!$A$11:$A$302)), 0)),"")</f>
        <v>662</v>
      </c>
      <c r="B120" s="165">
        <f>IF($A120="","",VLOOKUP($A120,'Annex 2 EHV charges'!$A:$O,2,0))</f>
        <v>662</v>
      </c>
      <c r="C120" s="166">
        <f>IF($A120="","",VLOOKUP($A120,'Annex 2 EHV charges'!$A:$O,3,0))</f>
        <v>2200041982938</v>
      </c>
      <c r="D120" s="165" t="str">
        <f>IF($A120="","",VLOOKUP($A120,'Annex 2 EHV charges'!$A:$O,7,0))</f>
        <v>Causilgey PV 33kV Gen</v>
      </c>
      <c r="E120" s="167">
        <f>IFERROR(IF(VLOOKUP($A120,'Annex 2 EHV charges'!$A:$O,8,FALSE)=0,"",VLOOKUP($A120,'Annex 2 EHV charges'!$A:$O,8,FALSE)),"")</f>
        <v>2.3180000000000001</v>
      </c>
      <c r="F120" s="168">
        <f>IFERROR(IF(VLOOKUP($A120,'Annex 2 EHV charges'!$A:$O,9,FALSE)=0,"",VLOOKUP($A120,'Annex 2 EHV charges'!$A:$O,9,FALSE)),"")</f>
        <v>2</v>
      </c>
      <c r="G120" s="169">
        <f>IFERROR(IF(VLOOKUP($A120,'Annex 2 EHV charges'!$A:$O,10,FALSE)=0,"",VLOOKUP($A120,'Annex 2 EHV charges'!$A:$O,10,FALSE)),"")</f>
        <v>4.4000000000000004</v>
      </c>
      <c r="H120" s="169">
        <f>IFERROR(IF(VLOOKUP($A120,'Annex 2 EHV charges'!$A:$O,11,FALSE)=0,"",VLOOKUP($A120,'Annex 2 EHV charges'!$A:$O,11,FALSE)),"")</f>
        <v>4.4000000000000004</v>
      </c>
    </row>
    <row r="121" spans="1:8" x14ac:dyDescent="0.2">
      <c r="A121" s="165">
        <f t="array" ref="A121">IFERROR(INDEX('Annex 2 EHV charges'!$A$11:$A$302, MATCH(0, IF(ISBLANK('Annex 2 EHV charges'!$A$11:$A$302),1, COUNTIF(A$4:$A120, 'Annex 2 EHV charges'!$A$11:$A$302)), 0)),"")</f>
        <v>663</v>
      </c>
      <c r="B121" s="165">
        <f>IF($A121="","",VLOOKUP($A121,'Annex 2 EHV charges'!$A:$O,2,0))</f>
        <v>663</v>
      </c>
      <c r="C121" s="166">
        <f>IF($A121="","",VLOOKUP($A121,'Annex 2 EHV charges'!$A:$O,3,0))</f>
        <v>2200042042966</v>
      </c>
      <c r="D121" s="165" t="str">
        <f>IF($A121="","",VLOOKUP($A121,'Annex 2 EHV charges'!$A:$O,7,0))</f>
        <v>Beechgrove Farm PV 33kV</v>
      </c>
      <c r="E121" s="167">
        <f>IFERROR(IF(VLOOKUP($A121,'Annex 2 EHV charges'!$A:$O,8,FALSE)=0,"",VLOOKUP($A121,'Annex 2 EHV charges'!$A:$O,8,FALSE)),"")</f>
        <v>0.192</v>
      </c>
      <c r="F121" s="168">
        <f>IFERROR(IF(VLOOKUP($A121,'Annex 2 EHV charges'!$A:$O,9,FALSE)=0,"",VLOOKUP($A121,'Annex 2 EHV charges'!$A:$O,9,FALSE)),"")</f>
        <v>1.03</v>
      </c>
      <c r="G121" s="169">
        <f>IFERROR(IF(VLOOKUP($A121,'Annex 2 EHV charges'!$A:$O,10,FALSE)=0,"",VLOOKUP($A121,'Annex 2 EHV charges'!$A:$O,10,FALSE)),"")</f>
        <v>4.25</v>
      </c>
      <c r="H121" s="169">
        <f>IFERROR(IF(VLOOKUP($A121,'Annex 2 EHV charges'!$A:$O,11,FALSE)=0,"",VLOOKUP($A121,'Annex 2 EHV charges'!$A:$O,11,FALSE)),"")</f>
        <v>4.25</v>
      </c>
    </row>
    <row r="122" spans="1:8" x14ac:dyDescent="0.2">
      <c r="A122" s="165">
        <f t="array" ref="A122">IFERROR(INDEX('Annex 2 EHV charges'!$A$11:$A$302, MATCH(0, IF(ISBLANK('Annex 2 EHV charges'!$A$11:$A$302),1, COUNTIF(A$4:$A121, 'Annex 2 EHV charges'!$A$11:$A$302)), 0)),"")</f>
        <v>664</v>
      </c>
      <c r="B122" s="165">
        <f>IF($A122="","",VLOOKUP($A122,'Annex 2 EHV charges'!$A:$O,2,0))</f>
        <v>664</v>
      </c>
      <c r="C122" s="166">
        <f>IF($A122="","",VLOOKUP($A122,'Annex 2 EHV charges'!$A:$O,3,0))</f>
        <v>2200041857484</v>
      </c>
      <c r="D122" s="165" t="str">
        <f>IF($A122="","",VLOOKUP($A122,'Annex 2 EHV charges'!$A:$O,7,0))</f>
        <v>Isles of Scilly</v>
      </c>
      <c r="E122" s="167">
        <f>IFERROR(IF(VLOOKUP($A122,'Annex 2 EHV charges'!$A:$O,8,FALSE)=0,"",VLOOKUP($A122,'Annex 2 EHV charges'!$A:$O,8,FALSE)),"")</f>
        <v>13.757</v>
      </c>
      <c r="F122" s="168">
        <f>IFERROR(IF(VLOOKUP($A122,'Annex 2 EHV charges'!$A:$O,9,FALSE)=0,"",VLOOKUP($A122,'Annex 2 EHV charges'!$A:$O,9,FALSE)),"")</f>
        <v>19.54</v>
      </c>
      <c r="G122" s="169">
        <f>IFERROR(IF(VLOOKUP($A122,'Annex 2 EHV charges'!$A:$O,10,FALSE)=0,"",VLOOKUP($A122,'Annex 2 EHV charges'!$A:$O,10,FALSE)),"")</f>
        <v>2.15</v>
      </c>
      <c r="H122" s="169">
        <f>IFERROR(IF(VLOOKUP($A122,'Annex 2 EHV charges'!$A:$O,11,FALSE)=0,"",VLOOKUP($A122,'Annex 2 EHV charges'!$A:$O,11,FALSE)),"")</f>
        <v>2.15</v>
      </c>
    </row>
    <row r="123" spans="1:8" x14ac:dyDescent="0.2">
      <c r="A123" s="165">
        <f t="array" ref="A123">IFERROR(INDEX('Annex 2 EHV charges'!$A$11:$A$302, MATCH(0, IF(ISBLANK('Annex 2 EHV charges'!$A$11:$A$302),1, COUNTIF(A$4:$A122, 'Annex 2 EHV charges'!$A$11:$A$302)), 0)),"")</f>
        <v>665</v>
      </c>
      <c r="B123" s="165">
        <f>IF($A123="","",VLOOKUP($A123,'Annex 2 EHV charges'!$A:$O,2,0))</f>
        <v>665</v>
      </c>
      <c r="C123" s="166">
        <f>IF($A123="","",VLOOKUP($A123,'Annex 2 EHV charges'!$A:$O,3,0))</f>
        <v>2200042019345</v>
      </c>
      <c r="D123" s="165" t="str">
        <f>IF($A123="","",VLOOKUP($A123,'Annex 2 EHV charges'!$A:$O,7,0))</f>
        <v>BLACKDITCH 33kV</v>
      </c>
      <c r="E123" s="167">
        <f>IFERROR(IF(VLOOKUP($A123,'Annex 2 EHV charges'!$A:$O,8,FALSE)=0,"",VLOOKUP($A123,'Annex 2 EHV charges'!$A:$O,8,FALSE)),"")</f>
        <v>0.76600000000000001</v>
      </c>
      <c r="F123" s="168">
        <f>IFERROR(IF(VLOOKUP($A123,'Annex 2 EHV charges'!$A:$O,9,FALSE)=0,"",VLOOKUP($A123,'Annex 2 EHV charges'!$A:$O,9,FALSE)),"")</f>
        <v>0.37</v>
      </c>
      <c r="G123" s="169">
        <f>IFERROR(IF(VLOOKUP($A123,'Annex 2 EHV charges'!$A:$O,10,FALSE)=0,"",VLOOKUP($A123,'Annex 2 EHV charges'!$A:$O,10,FALSE)),"")</f>
        <v>13.61</v>
      </c>
      <c r="H123" s="169">
        <f>IFERROR(IF(VLOOKUP($A123,'Annex 2 EHV charges'!$A:$O,11,FALSE)=0,"",VLOOKUP($A123,'Annex 2 EHV charges'!$A:$O,11,FALSE)),"")</f>
        <v>13.61</v>
      </c>
    </row>
    <row r="124" spans="1:8" x14ac:dyDescent="0.2">
      <c r="A124" s="165">
        <f t="array" ref="A124">IFERROR(INDEX('Annex 2 EHV charges'!$A$11:$A$302, MATCH(0, IF(ISBLANK('Annex 2 EHV charges'!$A$11:$A$302),1, COUNTIF(A$4:$A123, 'Annex 2 EHV charges'!$A$11:$A$302)), 0)),"")</f>
        <v>669</v>
      </c>
      <c r="B124" s="165">
        <f>IF($A124="","",VLOOKUP($A124,'Annex 2 EHV charges'!$A:$O,2,0))</f>
        <v>669</v>
      </c>
      <c r="C124" s="166">
        <f>IF($A124="","",VLOOKUP($A124,'Annex 2 EHV charges'!$A:$O,3,0))</f>
        <v>2200030348718</v>
      </c>
      <c r="D124" s="165" t="str">
        <f>IF($A124="","",VLOOKUP($A124,'Annex 2 EHV charges'!$A:$O,7,0))</f>
        <v>Avonmouth Docks Boundary</v>
      </c>
      <c r="E124" s="167">
        <f>IFERROR(IF(VLOOKUP($A124,'Annex 2 EHV charges'!$A:$O,8,FALSE)=0,"",VLOOKUP($A124,'Annex 2 EHV charges'!$A:$O,8,FALSE)),"")</f>
        <v>0.245</v>
      </c>
      <c r="F124" s="168">
        <f>IFERROR(IF(VLOOKUP($A124,'Annex 2 EHV charges'!$A:$O,9,FALSE)=0,"",VLOOKUP($A124,'Annex 2 EHV charges'!$A:$O,9,FALSE)),"")</f>
        <v>1155.46</v>
      </c>
      <c r="G124" s="169">
        <f>IFERROR(IF(VLOOKUP($A124,'Annex 2 EHV charges'!$A:$O,10,FALSE)=0,"",VLOOKUP($A124,'Annex 2 EHV charges'!$A:$O,10,FALSE)),"")</f>
        <v>3.32</v>
      </c>
      <c r="H124" s="169">
        <f>IFERROR(IF(VLOOKUP($A124,'Annex 2 EHV charges'!$A:$O,11,FALSE)=0,"",VLOOKUP($A124,'Annex 2 EHV charges'!$A:$O,11,FALSE)),"")</f>
        <v>3.32</v>
      </c>
    </row>
    <row r="125" spans="1:8" x14ac:dyDescent="0.2">
      <c r="A125" s="165">
        <f t="array" ref="A125">IFERROR(INDEX('Annex 2 EHV charges'!$A$11:$A$302, MATCH(0, IF(ISBLANK('Annex 2 EHV charges'!$A$11:$A$302),1, COUNTIF(A$4:$A124, 'Annex 2 EHV charges'!$A$11:$A$302)), 0)),"")</f>
        <v>673</v>
      </c>
      <c r="B125" s="165">
        <f>IF($A125="","",VLOOKUP($A125,'Annex 2 EHV charges'!$A:$O,2,0))</f>
        <v>673</v>
      </c>
      <c r="C125" s="166">
        <f>IF($A125="","",VLOOKUP($A125,'Annex 2 EHV charges'!$A:$O,3,0))</f>
        <v>2200042534070</v>
      </c>
      <c r="D125" s="165" t="str">
        <f>IF($A125="","",VLOOKUP($A125,'Annex 2 EHV charges'!$A:$O,7,0))</f>
        <v>CERC St Dennis</v>
      </c>
      <c r="E125" s="167" t="str">
        <f>IFERROR(IF(VLOOKUP($A125,'Annex 2 EHV charges'!$A:$O,8,FALSE)=0,"",VLOOKUP($A125,'Annex 2 EHV charges'!$A:$O,8,FALSE)),"")</f>
        <v/>
      </c>
      <c r="F125" s="168">
        <f>IFERROR(IF(VLOOKUP($A125,'Annex 2 EHV charges'!$A:$O,9,FALSE)=0,"",VLOOKUP($A125,'Annex 2 EHV charges'!$A:$O,9,FALSE)),"")</f>
        <v>1829.73</v>
      </c>
      <c r="G125" s="169">
        <f>IFERROR(IF(VLOOKUP($A125,'Annex 2 EHV charges'!$A:$O,10,FALSE)=0,"",VLOOKUP($A125,'Annex 2 EHV charges'!$A:$O,10,FALSE)),"")</f>
        <v>2.57</v>
      </c>
      <c r="H125" s="169">
        <f>IFERROR(IF(VLOOKUP($A125,'Annex 2 EHV charges'!$A:$O,11,FALSE)=0,"",VLOOKUP($A125,'Annex 2 EHV charges'!$A:$O,11,FALSE)),"")</f>
        <v>2.57</v>
      </c>
    </row>
    <row r="126" spans="1:8" x14ac:dyDescent="0.2">
      <c r="A126" s="165">
        <f t="array" ref="A126">IFERROR(INDEX('Annex 2 EHV charges'!$A$11:$A$302, MATCH(0, IF(ISBLANK('Annex 2 EHV charges'!$A$11:$A$302),1, COUNTIF(A$4:$A125, 'Annex 2 EHV charges'!$A$11:$A$302)), 0)),"")</f>
        <v>674</v>
      </c>
      <c r="B126" s="165">
        <f>IF($A126="","",VLOOKUP($A126,'Annex 2 EHV charges'!$A:$O,2,0))</f>
        <v>674</v>
      </c>
      <c r="C126" s="166">
        <f>IF($A126="","",VLOOKUP($A126,'Annex 2 EHV charges'!$A:$O,3,0))</f>
        <v>2200042538720</v>
      </c>
      <c r="D126" s="165" t="str">
        <f>IF($A126="","",VLOOKUP($A126,'Annex 2 EHV charges'!$A:$O,7,0))</f>
        <v>Severnside Energy Recovery Centre</v>
      </c>
      <c r="E126" s="167" t="str">
        <f>IFERROR(IF(VLOOKUP($A126,'Annex 2 EHV charges'!$A:$O,8,FALSE)=0,"",VLOOKUP($A126,'Annex 2 EHV charges'!$A:$O,8,FALSE)),"")</f>
        <v/>
      </c>
      <c r="F126" s="168">
        <f>IFERROR(IF(VLOOKUP($A126,'Annex 2 EHV charges'!$A:$O,9,FALSE)=0,"",VLOOKUP($A126,'Annex 2 EHV charges'!$A:$O,9,FALSE)),"")</f>
        <v>837.84</v>
      </c>
      <c r="G126" s="169">
        <f>IFERROR(IF(VLOOKUP($A126,'Annex 2 EHV charges'!$A:$O,10,FALSE)=0,"",VLOOKUP($A126,'Annex 2 EHV charges'!$A:$O,10,FALSE)),"")</f>
        <v>2.57</v>
      </c>
      <c r="H126" s="169">
        <f>IFERROR(IF(VLOOKUP($A126,'Annex 2 EHV charges'!$A:$O,11,FALSE)=0,"",VLOOKUP($A126,'Annex 2 EHV charges'!$A:$O,11,FALSE)),"")</f>
        <v>2.57</v>
      </c>
    </row>
    <row r="127" spans="1:8" x14ac:dyDescent="0.2">
      <c r="A127" s="165">
        <f t="array" ref="A127">IFERROR(INDEX('Annex 2 EHV charges'!$A$11:$A$302, MATCH(0, IF(ISBLANK('Annex 2 EHV charges'!$A$11:$A$302),1, COUNTIF(A$4:$A126, 'Annex 2 EHV charges'!$A$11:$A$302)), 0)),"")</f>
        <v>690</v>
      </c>
      <c r="B127" s="165">
        <f>IF($A127="","",VLOOKUP($A127,'Annex 2 EHV charges'!$A:$O,2,0))</f>
        <v>690</v>
      </c>
      <c r="C127" s="166">
        <f>IF($A127="","",VLOOKUP($A127,'Annex 2 EHV charges'!$A:$O,3,0))</f>
        <v>2200030348620</v>
      </c>
      <c r="D127" s="165" t="str">
        <f>IF($A127="","",VLOOKUP($A127,'Annex 2 EHV charges'!$A:$O,7,0))</f>
        <v>Norbora</v>
      </c>
      <c r="E127" s="167" t="str">
        <f>IFERROR(IF(VLOOKUP($A127,'Annex 2 EHV charges'!$A:$O,8,FALSE)=0,"",VLOOKUP($A127,'Annex 2 EHV charges'!$A:$O,8,FALSE)),"")</f>
        <v/>
      </c>
      <c r="F127" s="168">
        <f>IFERROR(IF(VLOOKUP($A127,'Annex 2 EHV charges'!$A:$O,9,FALSE)=0,"",VLOOKUP($A127,'Annex 2 EHV charges'!$A:$O,9,FALSE)),"")</f>
        <v>377.02</v>
      </c>
      <c r="G127" s="169">
        <f>IFERROR(IF(VLOOKUP($A127,'Annex 2 EHV charges'!$A:$O,10,FALSE)=0,"",VLOOKUP($A127,'Annex 2 EHV charges'!$A:$O,10,FALSE)),"")</f>
        <v>8.19</v>
      </c>
      <c r="H127" s="169">
        <f>IFERROR(IF(VLOOKUP($A127,'Annex 2 EHV charges'!$A:$O,11,FALSE)=0,"",VLOOKUP($A127,'Annex 2 EHV charges'!$A:$O,11,FALSE)),"")</f>
        <v>8.19</v>
      </c>
    </row>
    <row r="128" spans="1:8" x14ac:dyDescent="0.2">
      <c r="A128" s="165">
        <f t="array" ref="A128">IFERROR(INDEX('Annex 2 EHV charges'!$A$11:$A$302, MATCH(0, IF(ISBLANK('Annex 2 EHV charges'!$A$11:$A$302),1, COUNTIF(A$4:$A127, 'Annex 2 EHV charges'!$A$11:$A$302)), 0)),"")</f>
        <v>692</v>
      </c>
      <c r="B128" s="165">
        <f>IF($A128="","",VLOOKUP($A128,'Annex 2 EHV charges'!$A:$O,2,0))</f>
        <v>692</v>
      </c>
      <c r="C128" s="166">
        <f>IF($A128="","",VLOOKUP($A128,'Annex 2 EHV charges'!$A:$O,3,0))</f>
        <v>2200030349084</v>
      </c>
      <c r="D128" s="165" t="str">
        <f>IF($A128="","",VLOOKUP($A128,'Annex 2 EHV charges'!$A:$O,7,0))</f>
        <v>SWW Tamar</v>
      </c>
      <c r="E128" s="167">
        <f>IFERROR(IF(VLOOKUP($A128,'Annex 2 EHV charges'!$A:$O,8,FALSE)=0,"",VLOOKUP($A128,'Annex 2 EHV charges'!$A:$O,8,FALSE)),"")</f>
        <v>0.48199999999999998</v>
      </c>
      <c r="F128" s="168">
        <f>IFERROR(IF(VLOOKUP($A128,'Annex 2 EHV charges'!$A:$O,9,FALSE)=0,"",VLOOKUP($A128,'Annex 2 EHV charges'!$A:$O,9,FALSE)),"")</f>
        <v>1729.24</v>
      </c>
      <c r="G128" s="169">
        <f>IFERROR(IF(VLOOKUP($A128,'Annex 2 EHV charges'!$A:$O,10,FALSE)=0,"",VLOOKUP($A128,'Annex 2 EHV charges'!$A:$O,10,FALSE)),"")</f>
        <v>3.87</v>
      </c>
      <c r="H128" s="169">
        <f>IFERROR(IF(VLOOKUP($A128,'Annex 2 EHV charges'!$A:$O,11,FALSE)=0,"",VLOOKUP($A128,'Annex 2 EHV charges'!$A:$O,11,FALSE)),"")</f>
        <v>3.87</v>
      </c>
    </row>
    <row r="129" spans="1:8" x14ac:dyDescent="0.2">
      <c r="A129" s="165">
        <f t="array" ref="A129">IFERROR(INDEX('Annex 2 EHV charges'!$A$11:$A$302, MATCH(0, IF(ISBLANK('Annex 2 EHV charges'!$A$11:$A$302),1, COUNTIF(A$4:$A128, 'Annex 2 EHV charges'!$A$11:$A$302)), 0)),"")</f>
        <v>694</v>
      </c>
      <c r="B129" s="165">
        <f>IF($A129="","",VLOOKUP($A129,'Annex 2 EHV charges'!$A:$O,2,0))</f>
        <v>694</v>
      </c>
      <c r="C129" s="166">
        <f>IF($A129="","",VLOOKUP($A129,'Annex 2 EHV charges'!$A:$O,3,0))</f>
        <v>2200030349075</v>
      </c>
      <c r="D129" s="165" t="str">
        <f>IF($A129="","",VLOOKUP($A129,'Annex 2 EHV charges'!$A:$O,7,0))</f>
        <v>SWW Roadford</v>
      </c>
      <c r="E129" s="167" t="str">
        <f>IFERROR(IF(VLOOKUP($A129,'Annex 2 EHV charges'!$A:$O,8,FALSE)=0,"",VLOOKUP($A129,'Annex 2 EHV charges'!$A:$O,8,FALSE)),"")</f>
        <v/>
      </c>
      <c r="F129" s="168">
        <f>IFERROR(IF(VLOOKUP($A129,'Annex 2 EHV charges'!$A:$O,9,FALSE)=0,"",VLOOKUP($A129,'Annex 2 EHV charges'!$A:$O,9,FALSE)),"")</f>
        <v>457.28</v>
      </c>
      <c r="G129" s="169">
        <f>IFERROR(IF(VLOOKUP($A129,'Annex 2 EHV charges'!$A:$O,10,FALSE)=0,"",VLOOKUP($A129,'Annex 2 EHV charges'!$A:$O,10,FALSE)),"")</f>
        <v>5.5</v>
      </c>
      <c r="H129" s="169">
        <f>IFERROR(IF(VLOOKUP($A129,'Annex 2 EHV charges'!$A:$O,11,FALSE)=0,"",VLOOKUP($A129,'Annex 2 EHV charges'!$A:$O,11,FALSE)),"")</f>
        <v>5.5</v>
      </c>
    </row>
    <row r="130" spans="1:8" ht="25.5" x14ac:dyDescent="0.2">
      <c r="A130" s="165">
        <f t="array" ref="A130">IFERROR(INDEX('Annex 2 EHV charges'!$A$11:$A$302, MATCH(0, IF(ISBLANK('Annex 2 EHV charges'!$A$11:$A$302),1, COUNTIF(A$4:$A129, 'Annex 2 EHV charges'!$A$11:$A$302)), 0)),"")</f>
        <v>695</v>
      </c>
      <c r="B130" s="165">
        <f>IF($A130="","",VLOOKUP($A130,'Annex 2 EHV charges'!$A:$O,2,0))</f>
        <v>695</v>
      </c>
      <c r="C130" s="166" t="str">
        <f>IF($A130="","",VLOOKUP($A130,'Annex 2 EHV charges'!$A:$O,3,0))</f>
        <v>2200030348319
2200030348328</v>
      </c>
      <c r="D130" s="165" t="str">
        <f>IF($A130="","",VLOOKUP($A130,'Annex 2 EHV charges'!$A:$O,7,0))</f>
        <v>ST Regis</v>
      </c>
      <c r="E130" s="167">
        <f>IFERROR(IF(VLOOKUP($A130,'Annex 2 EHV charges'!$A:$O,8,FALSE)=0,"",VLOOKUP($A130,'Annex 2 EHV charges'!$A:$O,8,FALSE)),"")</f>
        <v>2.0329999999999999</v>
      </c>
      <c r="F130" s="168">
        <f>IFERROR(IF(VLOOKUP($A130,'Annex 2 EHV charges'!$A:$O,9,FALSE)=0,"",VLOOKUP($A130,'Annex 2 EHV charges'!$A:$O,9,FALSE)),"")</f>
        <v>1721.29</v>
      </c>
      <c r="G130" s="169">
        <f>IFERROR(IF(VLOOKUP($A130,'Annex 2 EHV charges'!$A:$O,10,FALSE)=0,"",VLOOKUP($A130,'Annex 2 EHV charges'!$A:$O,10,FALSE)),"")</f>
        <v>8.82</v>
      </c>
      <c r="H130" s="169">
        <f>IFERROR(IF(VLOOKUP($A130,'Annex 2 EHV charges'!$A:$O,11,FALSE)=0,"",VLOOKUP($A130,'Annex 2 EHV charges'!$A:$O,11,FALSE)),"")</f>
        <v>8.82</v>
      </c>
    </row>
    <row r="131" spans="1:8" x14ac:dyDescent="0.2">
      <c r="A131" s="165">
        <f t="array" ref="A131">IFERROR(INDEX('Annex 2 EHV charges'!$A$11:$A$302, MATCH(0, IF(ISBLANK('Annex 2 EHV charges'!$A$11:$A$302),1, COUNTIF(A$4:$A130, 'Annex 2 EHV charges'!$A$11:$A$302)), 0)),"")</f>
        <v>696</v>
      </c>
      <c r="B131" s="165">
        <f>IF($A131="","",VLOOKUP($A131,'Annex 2 EHV charges'!$A:$O,2,0))</f>
        <v>696</v>
      </c>
      <c r="C131" s="166">
        <f>IF($A131="","",VLOOKUP($A131,'Annex 2 EHV charges'!$A:$O,3,0))</f>
        <v>2200030347928</v>
      </c>
      <c r="D131" s="165" t="str">
        <f>IF($A131="","",VLOOKUP($A131,'Annex 2 EHV charges'!$A:$O,7,0))</f>
        <v>Tarmac</v>
      </c>
      <c r="E131" s="167" t="str">
        <f>IFERROR(IF(VLOOKUP($A131,'Annex 2 EHV charges'!$A:$O,8,FALSE)=0,"",VLOOKUP($A131,'Annex 2 EHV charges'!$A:$O,8,FALSE)),"")</f>
        <v/>
      </c>
      <c r="F131" s="168">
        <f>IFERROR(IF(VLOOKUP($A131,'Annex 2 EHV charges'!$A:$O,9,FALSE)=0,"",VLOOKUP($A131,'Annex 2 EHV charges'!$A:$O,9,FALSE)),"")</f>
        <v>480.73</v>
      </c>
      <c r="G131" s="169">
        <f>IFERROR(IF(VLOOKUP($A131,'Annex 2 EHV charges'!$A:$O,10,FALSE)=0,"",VLOOKUP($A131,'Annex 2 EHV charges'!$A:$O,10,FALSE)),"")</f>
        <v>4.41</v>
      </c>
      <c r="H131" s="169">
        <f>IFERROR(IF(VLOOKUP($A131,'Annex 2 EHV charges'!$A:$O,11,FALSE)=0,"",VLOOKUP($A131,'Annex 2 EHV charges'!$A:$O,11,FALSE)),"")</f>
        <v>4.41</v>
      </c>
    </row>
    <row r="132" spans="1:8" ht="25.5" x14ac:dyDescent="0.2">
      <c r="A132" s="165">
        <f t="array" ref="A132">IFERROR(INDEX('Annex 2 EHV charges'!$A$11:$A$302, MATCH(0, IF(ISBLANK('Annex 2 EHV charges'!$A$11:$A$302),1, COUNTIF(A$4:$A131, 'Annex 2 EHV charges'!$A$11:$A$302)), 0)),"")</f>
        <v>697</v>
      </c>
      <c r="B132" s="165">
        <f>IF($A132="","",VLOOKUP($A132,'Annex 2 EHV charges'!$A:$O,2,0))</f>
        <v>697</v>
      </c>
      <c r="C132" s="166" t="str">
        <f>IF($A132="","",VLOOKUP($A132,'Annex 2 EHV charges'!$A:$O,3,0))</f>
        <v>2200030348026
2200030348035</v>
      </c>
      <c r="D132" s="165" t="str">
        <f>IF($A132="","",VLOOKUP($A132,'Annex 2 EHV charges'!$A:$O,7,0))</f>
        <v>Abbeywood</v>
      </c>
      <c r="E132" s="167">
        <f>IFERROR(IF(VLOOKUP($A132,'Annex 2 EHV charges'!$A:$O,8,FALSE)=0,"",VLOOKUP($A132,'Annex 2 EHV charges'!$A:$O,8,FALSE)),"")</f>
        <v>1.3520000000000001</v>
      </c>
      <c r="F132" s="168">
        <f>IFERROR(IF(VLOOKUP($A132,'Annex 2 EHV charges'!$A:$O,9,FALSE)=0,"",VLOOKUP($A132,'Annex 2 EHV charges'!$A:$O,9,FALSE)),"")</f>
        <v>209.45</v>
      </c>
      <c r="G132" s="169">
        <f>IFERROR(IF(VLOOKUP($A132,'Annex 2 EHV charges'!$A:$O,10,FALSE)=0,"",VLOOKUP($A132,'Annex 2 EHV charges'!$A:$O,10,FALSE)),"")</f>
        <v>3.59</v>
      </c>
      <c r="H132" s="169">
        <f>IFERROR(IF(VLOOKUP($A132,'Annex 2 EHV charges'!$A:$O,11,FALSE)=0,"",VLOOKUP($A132,'Annex 2 EHV charges'!$A:$O,11,FALSE)),"")</f>
        <v>3.59</v>
      </c>
    </row>
    <row r="133" spans="1:8" x14ac:dyDescent="0.2">
      <c r="A133" s="165">
        <f t="array" ref="A133">IFERROR(INDEX('Annex 2 EHV charges'!$A$11:$A$302, MATCH(0, IF(ISBLANK('Annex 2 EHV charges'!$A$11:$A$302),1, COUNTIF(A$4:$A132, 'Annex 2 EHV charges'!$A$11:$A$302)), 0)),"")</f>
        <v>698</v>
      </c>
      <c r="B133" s="165">
        <f>IF($A133="","",VLOOKUP($A133,'Annex 2 EHV charges'!$A:$O,2,0))</f>
        <v>698</v>
      </c>
      <c r="C133" s="166">
        <f>IF($A133="","",VLOOKUP($A133,'Annex 2 EHV charges'!$A:$O,3,0))</f>
        <v>2200030347101</v>
      </c>
      <c r="D133" s="165" t="str">
        <f>IF($A133="","",VLOOKUP($A133,'Annex 2 EHV charges'!$A:$O,7,0))</f>
        <v>HewlettPackard</v>
      </c>
      <c r="E133" s="167">
        <f>IFERROR(IF(VLOOKUP($A133,'Annex 2 EHV charges'!$A:$O,8,FALSE)=0,"",VLOOKUP($A133,'Annex 2 EHV charges'!$A:$O,8,FALSE)),"")</f>
        <v>2.1869999999999998</v>
      </c>
      <c r="F133" s="168">
        <f>IFERROR(IF(VLOOKUP($A133,'Annex 2 EHV charges'!$A:$O,9,FALSE)=0,"",VLOOKUP($A133,'Annex 2 EHV charges'!$A:$O,9,FALSE)),"")</f>
        <v>209.45</v>
      </c>
      <c r="G133" s="169">
        <f>IFERROR(IF(VLOOKUP($A133,'Annex 2 EHV charges'!$A:$O,10,FALSE)=0,"",VLOOKUP($A133,'Annex 2 EHV charges'!$A:$O,10,FALSE)),"")</f>
        <v>5.98</v>
      </c>
      <c r="H133" s="169">
        <f>IFERROR(IF(VLOOKUP($A133,'Annex 2 EHV charges'!$A:$O,11,FALSE)=0,"",VLOOKUP($A133,'Annex 2 EHV charges'!$A:$O,11,FALSE)),"")</f>
        <v>5.98</v>
      </c>
    </row>
    <row r="134" spans="1:8" x14ac:dyDescent="0.2">
      <c r="A134" s="165">
        <f t="array" ref="A134">IFERROR(INDEX('Annex 2 EHV charges'!$A$11:$A$302, MATCH(0, IF(ISBLANK('Annex 2 EHV charges'!$A$11:$A$302),1, COUNTIF(A$4:$A133, 'Annex 2 EHV charges'!$A$11:$A$302)), 0)),"")</f>
        <v>699</v>
      </c>
      <c r="B134" s="165">
        <f>IF($A134="","",VLOOKUP($A134,'Annex 2 EHV charges'!$A:$O,2,0))</f>
        <v>699</v>
      </c>
      <c r="C134" s="166">
        <f>IF($A134="","",VLOOKUP($A134,'Annex 2 EHV charges'!$A:$O,3,0))</f>
        <v>2200030354118</v>
      </c>
      <c r="D134" s="165" t="str">
        <f>IF($A134="","",VLOOKUP($A134,'Annex 2 EHV charges'!$A:$O,7,0))</f>
        <v>Blagdon</v>
      </c>
      <c r="E134" s="167">
        <f>IFERROR(IF(VLOOKUP($A134,'Annex 2 EHV charges'!$A:$O,8,FALSE)=0,"",VLOOKUP($A134,'Annex 2 EHV charges'!$A:$O,8,FALSE)),"")</f>
        <v>0.69299999999999995</v>
      </c>
      <c r="F134" s="168">
        <f>IFERROR(IF(VLOOKUP($A134,'Annex 2 EHV charges'!$A:$O,9,FALSE)=0,"",VLOOKUP($A134,'Annex 2 EHV charges'!$A:$O,9,FALSE)),"")</f>
        <v>104.73</v>
      </c>
      <c r="G134" s="169">
        <f>IFERROR(IF(VLOOKUP($A134,'Annex 2 EHV charges'!$A:$O,10,FALSE)=0,"",VLOOKUP($A134,'Annex 2 EHV charges'!$A:$O,10,FALSE)),"")</f>
        <v>3.15</v>
      </c>
      <c r="H134" s="169">
        <f>IFERROR(IF(VLOOKUP($A134,'Annex 2 EHV charges'!$A:$O,11,FALSE)=0,"",VLOOKUP($A134,'Annex 2 EHV charges'!$A:$O,11,FALSE)),"")</f>
        <v>3.15</v>
      </c>
    </row>
    <row r="135" spans="1:8" ht="25.5" x14ac:dyDescent="0.2">
      <c r="A135" s="165">
        <f t="array" ref="A135">IFERROR(INDEX('Annex 2 EHV charges'!$A$11:$A$302, MATCH(0, IF(ISBLANK('Annex 2 EHV charges'!$A$11:$A$302),1, COUNTIF(A$4:$A134, 'Annex 2 EHV charges'!$A$11:$A$302)), 0)),"")</f>
        <v>700</v>
      </c>
      <c r="B135" s="165">
        <f>IF($A135="","",VLOOKUP($A135,'Annex 2 EHV charges'!$A:$O,2,0))</f>
        <v>700</v>
      </c>
      <c r="C135" s="166" t="str">
        <f>IF($A135="","",VLOOKUP($A135,'Annex 2 EHV charges'!$A:$O,3,0))</f>
        <v>2200031997477
2200031997529</v>
      </c>
      <c r="D135" s="165" t="str">
        <f>IF($A135="","",VLOOKUP($A135,'Annex 2 EHV charges'!$A:$O,7,0))</f>
        <v>BristolAirport</v>
      </c>
      <c r="E135" s="167">
        <f>IFERROR(IF(VLOOKUP($A135,'Annex 2 EHV charges'!$A:$O,8,FALSE)=0,"",VLOOKUP($A135,'Annex 2 EHV charges'!$A:$O,8,FALSE)),"")</f>
        <v>2.8140000000000001</v>
      </c>
      <c r="F135" s="168">
        <f>IFERROR(IF(VLOOKUP($A135,'Annex 2 EHV charges'!$A:$O,9,FALSE)=0,"",VLOOKUP($A135,'Annex 2 EHV charges'!$A:$O,9,FALSE)),"")</f>
        <v>209.45</v>
      </c>
      <c r="G135" s="169">
        <f>IFERROR(IF(VLOOKUP($A135,'Annex 2 EHV charges'!$A:$O,10,FALSE)=0,"",VLOOKUP($A135,'Annex 2 EHV charges'!$A:$O,10,FALSE)),"")</f>
        <v>7.66</v>
      </c>
      <c r="H135" s="169">
        <f>IFERROR(IF(VLOOKUP($A135,'Annex 2 EHV charges'!$A:$O,11,FALSE)=0,"",VLOOKUP($A135,'Annex 2 EHV charges'!$A:$O,11,FALSE)),"")</f>
        <v>7.66</v>
      </c>
    </row>
    <row r="136" spans="1:8" x14ac:dyDescent="0.2">
      <c r="A136" s="165">
        <f t="array" ref="A136">IFERROR(INDEX('Annex 2 EHV charges'!$A$11:$A$302, MATCH(0, IF(ISBLANK('Annex 2 EHV charges'!$A$11:$A$302),1, COUNTIF(A$4:$A135, 'Annex 2 EHV charges'!$A$11:$A$302)), 0)),"")</f>
        <v>701</v>
      </c>
      <c r="B136" s="165">
        <f>IF($A136="","",VLOOKUP($A136,'Annex 2 EHV charges'!$A:$O,2,0))</f>
        <v>701</v>
      </c>
      <c r="C136" s="166">
        <f>IF($A136="","",VLOOKUP($A136,'Annex 2 EHV charges'!$A:$O,3,0))</f>
        <v>2200031846059</v>
      </c>
      <c r="D136" s="165" t="str">
        <f>IF($A136="","",VLOOKUP($A136,'Annex 2 EHV charges'!$A:$O,7,0))</f>
        <v>BGasHallen</v>
      </c>
      <c r="E136" s="167">
        <f>IFERROR(IF(VLOOKUP($A136,'Annex 2 EHV charges'!$A:$O,8,FALSE)=0,"",VLOOKUP($A136,'Annex 2 EHV charges'!$A:$O,8,FALSE)),"")</f>
        <v>2.1720000000000002</v>
      </c>
      <c r="F136" s="168">
        <f>IFERROR(IF(VLOOKUP($A136,'Annex 2 EHV charges'!$A:$O,9,FALSE)=0,"",VLOOKUP($A136,'Annex 2 EHV charges'!$A:$O,9,FALSE)),"")</f>
        <v>3726.07</v>
      </c>
      <c r="G136" s="169">
        <f>IFERROR(IF(VLOOKUP($A136,'Annex 2 EHV charges'!$A:$O,10,FALSE)=0,"",VLOOKUP($A136,'Annex 2 EHV charges'!$A:$O,10,FALSE)),"")</f>
        <v>3.94</v>
      </c>
      <c r="H136" s="169">
        <f>IFERROR(IF(VLOOKUP($A136,'Annex 2 EHV charges'!$A:$O,11,FALSE)=0,"",VLOOKUP($A136,'Annex 2 EHV charges'!$A:$O,11,FALSE)),"")</f>
        <v>3.94</v>
      </c>
    </row>
    <row r="137" spans="1:8" x14ac:dyDescent="0.2">
      <c r="A137" s="165">
        <f t="array" ref="A137">IFERROR(INDEX('Annex 2 EHV charges'!$A$11:$A$302, MATCH(0, IF(ISBLANK('Annex 2 EHV charges'!$A$11:$A$302),1, COUNTIF(A$4:$A136, 'Annex 2 EHV charges'!$A$11:$A$302)), 0)),"")</f>
        <v>702</v>
      </c>
      <c r="B137" s="165">
        <f>IF($A137="","",VLOOKUP($A137,'Annex 2 EHV charges'!$A:$O,2,0))</f>
        <v>702</v>
      </c>
      <c r="C137" s="166">
        <f>IF($A137="","",VLOOKUP($A137,'Annex 2 EHV charges'!$A:$O,3,0))</f>
        <v>2200030349260</v>
      </c>
      <c r="D137" s="165" t="str">
        <f>IF($A137="","",VLOOKUP($A137,'Annex 2 EHV charges'!$A:$O,7,0))</f>
        <v>Portbury Dock</v>
      </c>
      <c r="E137" s="167">
        <f>IFERROR(IF(VLOOKUP($A137,'Annex 2 EHV charges'!$A:$O,8,FALSE)=0,"",VLOOKUP($A137,'Annex 2 EHV charges'!$A:$O,8,FALSE)),"")</f>
        <v>2.5910000000000002</v>
      </c>
      <c r="F137" s="168">
        <f>IFERROR(IF(VLOOKUP($A137,'Annex 2 EHV charges'!$A:$O,9,FALSE)=0,"",VLOOKUP($A137,'Annex 2 EHV charges'!$A:$O,9,FALSE)),"")</f>
        <v>561.04</v>
      </c>
      <c r="G137" s="169">
        <f>IFERROR(IF(VLOOKUP($A137,'Annex 2 EHV charges'!$A:$O,10,FALSE)=0,"",VLOOKUP($A137,'Annex 2 EHV charges'!$A:$O,10,FALSE)),"")</f>
        <v>3.44</v>
      </c>
      <c r="H137" s="169">
        <f>IFERROR(IF(VLOOKUP($A137,'Annex 2 EHV charges'!$A:$O,11,FALSE)=0,"",VLOOKUP($A137,'Annex 2 EHV charges'!$A:$O,11,FALSE)),"")</f>
        <v>3.44</v>
      </c>
    </row>
    <row r="138" spans="1:8" x14ac:dyDescent="0.2">
      <c r="A138" s="165">
        <f t="array" ref="A138">IFERROR(INDEX('Annex 2 EHV charges'!$A$11:$A$302, MATCH(0, IF(ISBLANK('Annex 2 EHV charges'!$A$11:$A$302),1, COUNTIF(A$4:$A137, 'Annex 2 EHV charges'!$A$11:$A$302)), 0)),"")</f>
        <v>703</v>
      </c>
      <c r="B138" s="165">
        <f>IF($A138="","",VLOOKUP($A138,'Annex 2 EHV charges'!$A:$O,2,0))</f>
        <v>703</v>
      </c>
      <c r="C138" s="166">
        <f>IF($A138="","",VLOOKUP($A138,'Annex 2 EHV charges'!$A:$O,3,0))</f>
        <v>2200030348470</v>
      </c>
      <c r="D138" s="165" t="str">
        <f>IF($A138="","",VLOOKUP($A138,'Annex 2 EHV charges'!$A:$O,7,0))</f>
        <v>Whatley Quarry</v>
      </c>
      <c r="E138" s="167">
        <f>IFERROR(IF(VLOOKUP($A138,'Annex 2 EHV charges'!$A:$O,8,FALSE)=0,"",VLOOKUP($A138,'Annex 2 EHV charges'!$A:$O,8,FALSE)),"")</f>
        <v>3.5910000000000002</v>
      </c>
      <c r="F138" s="168">
        <f>IFERROR(IF(VLOOKUP($A138,'Annex 2 EHV charges'!$A:$O,9,FALSE)=0,"",VLOOKUP($A138,'Annex 2 EHV charges'!$A:$O,9,FALSE)),"")</f>
        <v>52.36</v>
      </c>
      <c r="G138" s="169">
        <f>IFERROR(IF(VLOOKUP($A138,'Annex 2 EHV charges'!$A:$O,10,FALSE)=0,"",VLOOKUP($A138,'Annex 2 EHV charges'!$A:$O,10,FALSE)),"")</f>
        <v>2.41</v>
      </c>
      <c r="H138" s="169">
        <f>IFERROR(IF(VLOOKUP($A138,'Annex 2 EHV charges'!$A:$O,11,FALSE)=0,"",VLOOKUP($A138,'Annex 2 EHV charges'!$A:$O,11,FALSE)),"")</f>
        <v>2.41</v>
      </c>
    </row>
    <row r="139" spans="1:8" x14ac:dyDescent="0.2">
      <c r="A139" s="165">
        <f t="array" ref="A139">IFERROR(INDEX('Annex 2 EHV charges'!$A$11:$A$302, MATCH(0, IF(ISBLANK('Annex 2 EHV charges'!$A$11:$A$302),1, COUNTIF(A$4:$A138, 'Annex 2 EHV charges'!$A$11:$A$302)), 0)),"")</f>
        <v>704</v>
      </c>
      <c r="B139" s="165">
        <f>IF($A139="","",VLOOKUP($A139,'Annex 2 EHV charges'!$A:$O,2,0))</f>
        <v>704</v>
      </c>
      <c r="C139" s="166">
        <f>IF($A139="","",VLOOKUP($A139,'Annex 2 EHV charges'!$A:$O,3,0))</f>
        <v>2200030349093</v>
      </c>
      <c r="D139" s="165" t="str">
        <f>IF($A139="","",VLOOKUP($A139,'Annex 2 EHV charges'!$A:$O,7,0))</f>
        <v>FalmouthDocks</v>
      </c>
      <c r="E139" s="167">
        <f>IFERROR(IF(VLOOKUP($A139,'Annex 2 EHV charges'!$A:$O,8,FALSE)=0,"",VLOOKUP($A139,'Annex 2 EHV charges'!$A:$O,8,FALSE)),"")</f>
        <v>2.7959999999999998</v>
      </c>
      <c r="F139" s="168">
        <f>IFERROR(IF(VLOOKUP($A139,'Annex 2 EHV charges'!$A:$O,9,FALSE)=0,"",VLOOKUP($A139,'Annex 2 EHV charges'!$A:$O,9,FALSE)),"")</f>
        <v>209.45</v>
      </c>
      <c r="G139" s="169">
        <f>IFERROR(IF(VLOOKUP($A139,'Annex 2 EHV charges'!$A:$O,10,FALSE)=0,"",VLOOKUP($A139,'Annex 2 EHV charges'!$A:$O,10,FALSE)),"")</f>
        <v>5.38</v>
      </c>
      <c r="H139" s="169">
        <f>IFERROR(IF(VLOOKUP($A139,'Annex 2 EHV charges'!$A:$O,11,FALSE)=0,"",VLOOKUP($A139,'Annex 2 EHV charges'!$A:$O,11,FALSE)),"")</f>
        <v>5.38</v>
      </c>
    </row>
    <row r="140" spans="1:8" ht="25.5" x14ac:dyDescent="0.2">
      <c r="A140" s="165">
        <f t="array" ref="A140">IFERROR(INDEX('Annex 2 EHV charges'!$A$11:$A$302, MATCH(0, IF(ISBLANK('Annex 2 EHV charges'!$A$11:$A$302),1, COUNTIF(A$4:$A139, 'Annex 2 EHV charges'!$A$11:$A$302)), 0)),"")</f>
        <v>705</v>
      </c>
      <c r="B140" s="165">
        <f>IF($A140="","",VLOOKUP($A140,'Annex 2 EHV charges'!$A:$O,2,0))</f>
        <v>705</v>
      </c>
      <c r="C140" s="166" t="str">
        <f>IF($A140="","",VLOOKUP($A140,'Annex 2 EHV charges'!$A:$O,3,0))</f>
        <v>2200040661200
2200040661219</v>
      </c>
      <c r="D140" s="165" t="str">
        <f>IF($A140="","",VLOOKUP($A140,'Annex 2 EHV charges'!$A:$O,7,0))</f>
        <v>AstraZeneca</v>
      </c>
      <c r="E140" s="167">
        <f>IFERROR(IF(VLOOKUP($A140,'Annex 2 EHV charges'!$A:$O,8,FALSE)=0,"",VLOOKUP($A140,'Annex 2 EHV charges'!$A:$O,8,FALSE)),"")</f>
        <v>0.01</v>
      </c>
      <c r="F140" s="168">
        <f>IFERROR(IF(VLOOKUP($A140,'Annex 2 EHV charges'!$A:$O,9,FALSE)=0,"",VLOOKUP($A140,'Annex 2 EHV charges'!$A:$O,9,FALSE)),"")</f>
        <v>4278.37</v>
      </c>
      <c r="G140" s="169">
        <f>IFERROR(IF(VLOOKUP($A140,'Annex 2 EHV charges'!$A:$O,10,FALSE)=0,"",VLOOKUP($A140,'Annex 2 EHV charges'!$A:$O,10,FALSE)),"")</f>
        <v>2.14</v>
      </c>
      <c r="H140" s="169">
        <f>IFERROR(IF(VLOOKUP($A140,'Annex 2 EHV charges'!$A:$O,11,FALSE)=0,"",VLOOKUP($A140,'Annex 2 EHV charges'!$A:$O,11,FALSE)),"")</f>
        <v>2.14</v>
      </c>
    </row>
    <row r="141" spans="1:8" x14ac:dyDescent="0.2">
      <c r="A141" s="165">
        <f t="array" ref="A141">IFERROR(INDEX('Annex 2 EHV charges'!$A$11:$A$302, MATCH(0, IF(ISBLANK('Annex 2 EHV charges'!$A$11:$A$302),1, COUNTIF(A$4:$A140, 'Annex 2 EHV charges'!$A$11:$A$302)), 0)),"")</f>
        <v>706</v>
      </c>
      <c r="B141" s="165">
        <f>IF($A141="","",VLOOKUP($A141,'Annex 2 EHV charges'!$A:$O,2,0))</f>
        <v>706</v>
      </c>
      <c r="C141" s="166">
        <f>IF($A141="","",VLOOKUP($A141,'Annex 2 EHV charges'!$A:$O,3,0))</f>
        <v>2200040468930</v>
      </c>
      <c r="D141" s="165" t="str">
        <f>IF($A141="","",VLOOKUP($A141,'Annex 2 EHV charges'!$A:$O,7,0))</f>
        <v>DairyCrestDavidstow</v>
      </c>
      <c r="E141" s="167">
        <f>IFERROR(IF(VLOOKUP($A141,'Annex 2 EHV charges'!$A:$O,8,FALSE)=0,"",VLOOKUP($A141,'Annex 2 EHV charges'!$A:$O,8,FALSE)),"")</f>
        <v>6.1390000000000002</v>
      </c>
      <c r="F141" s="168">
        <f>IFERROR(IF(VLOOKUP($A141,'Annex 2 EHV charges'!$A:$O,9,FALSE)=0,"",VLOOKUP($A141,'Annex 2 EHV charges'!$A:$O,9,FALSE)),"")</f>
        <v>1001.38</v>
      </c>
      <c r="G141" s="169">
        <f>IFERROR(IF(VLOOKUP($A141,'Annex 2 EHV charges'!$A:$O,10,FALSE)=0,"",VLOOKUP($A141,'Annex 2 EHV charges'!$A:$O,10,FALSE)),"")</f>
        <v>6.38</v>
      </c>
      <c r="H141" s="169">
        <f>IFERROR(IF(VLOOKUP($A141,'Annex 2 EHV charges'!$A:$O,11,FALSE)=0,"",VLOOKUP($A141,'Annex 2 EHV charges'!$A:$O,11,FALSE)),"")</f>
        <v>6.38</v>
      </c>
    </row>
    <row r="142" spans="1:8" x14ac:dyDescent="0.2">
      <c r="A142" s="165">
        <f t="array" ref="A142">IFERROR(INDEX('Annex 2 EHV charges'!$A$11:$A$302, MATCH(0, IF(ISBLANK('Annex 2 EHV charges'!$A$11:$A$302),1, COUNTIF(A$4:$A141, 'Annex 2 EHV charges'!$A$11:$A$302)), 0)),"")</f>
        <v>707</v>
      </c>
      <c r="B142" s="165">
        <f>IF($A142="","",VLOOKUP($A142,'Annex 2 EHV charges'!$A:$O,2,0))</f>
        <v>707</v>
      </c>
      <c r="C142" s="166">
        <f>IF($A142="","",VLOOKUP($A142,'Annex 2 EHV charges'!$A:$O,3,0))</f>
        <v>2200041209970</v>
      </c>
      <c r="D142" s="165" t="str">
        <f>IF($A142="","",VLOOKUP($A142,'Annex 2 EHV charges'!$A:$O,7,0))</f>
        <v>Hemyock (Broadpath LF)</v>
      </c>
      <c r="E142" s="167">
        <f>IFERROR(IF(VLOOKUP($A142,'Annex 2 EHV charges'!$A:$O,8,FALSE)=0,"",VLOOKUP($A142,'Annex 2 EHV charges'!$A:$O,8,FALSE)),"")</f>
        <v>1.621</v>
      </c>
      <c r="F142" s="168">
        <f>IFERROR(IF(VLOOKUP($A142,'Annex 2 EHV charges'!$A:$O,9,FALSE)=0,"",VLOOKUP($A142,'Annex 2 EHV charges'!$A:$O,9,FALSE)),"")</f>
        <v>4.99</v>
      </c>
      <c r="G142" s="169">
        <f>IFERROR(IF(VLOOKUP($A142,'Annex 2 EHV charges'!$A:$O,10,FALSE)=0,"",VLOOKUP($A142,'Annex 2 EHV charges'!$A:$O,10,FALSE)),"")</f>
        <v>1.73</v>
      </c>
      <c r="H142" s="169">
        <f>IFERROR(IF(VLOOKUP($A142,'Annex 2 EHV charges'!$A:$O,11,FALSE)=0,"",VLOOKUP($A142,'Annex 2 EHV charges'!$A:$O,11,FALSE)),"")</f>
        <v>1.73</v>
      </c>
    </row>
    <row r="143" spans="1:8" x14ac:dyDescent="0.2">
      <c r="A143" s="165">
        <f t="array" ref="A143">IFERROR(INDEX('Annex 2 EHV charges'!$A$11:$A$302, MATCH(0, IF(ISBLANK('Annex 2 EHV charges'!$A$11:$A$302),1, COUNTIF(A$4:$A142, 'Annex 2 EHV charges'!$A$11:$A$302)), 0)),"")</f>
        <v>708</v>
      </c>
      <c r="B143" s="165">
        <f>IF($A143="","",VLOOKUP($A143,'Annex 2 EHV charges'!$A:$O,2,0))</f>
        <v>708</v>
      </c>
      <c r="C143" s="166">
        <f>IF($A143="","",VLOOKUP($A143,'Annex 2 EHV charges'!$A:$O,3,0))</f>
        <v>2200030348373</v>
      </c>
      <c r="D143" s="165" t="str">
        <f>IF($A143="","",VLOOKUP($A143,'Annex 2 EHV charges'!$A:$O,7,0))</f>
        <v>Imerys(Torycombe)</v>
      </c>
      <c r="E143" s="167">
        <f>IFERROR(IF(VLOOKUP($A143,'Annex 2 EHV charges'!$A:$O,8,FALSE)=0,"",VLOOKUP($A143,'Annex 2 EHV charges'!$A:$O,8,FALSE)),"")</f>
        <v>4.6980000000000004</v>
      </c>
      <c r="F143" s="168">
        <f>IFERROR(IF(VLOOKUP($A143,'Annex 2 EHV charges'!$A:$O,9,FALSE)=0,"",VLOOKUP($A143,'Annex 2 EHV charges'!$A:$O,9,FALSE)),"")</f>
        <v>114.1</v>
      </c>
      <c r="G143" s="169">
        <f>IFERROR(IF(VLOOKUP($A143,'Annex 2 EHV charges'!$A:$O,10,FALSE)=0,"",VLOOKUP($A143,'Annex 2 EHV charges'!$A:$O,10,FALSE)),"")</f>
        <v>4.03</v>
      </c>
      <c r="H143" s="169">
        <f>IFERROR(IF(VLOOKUP($A143,'Annex 2 EHV charges'!$A:$O,11,FALSE)=0,"",VLOOKUP($A143,'Annex 2 EHV charges'!$A:$O,11,FALSE)),"")</f>
        <v>4.03</v>
      </c>
    </row>
    <row r="144" spans="1:8" x14ac:dyDescent="0.2">
      <c r="A144" s="165">
        <f t="array" ref="A144">IFERROR(INDEX('Annex 2 EHV charges'!$A$11:$A$302, MATCH(0, IF(ISBLANK('Annex 2 EHV charges'!$A$11:$A$302),1, COUNTIF(A$4:$A143, 'Annex 2 EHV charges'!$A$11:$A$302)), 0)),"")</f>
        <v>709</v>
      </c>
      <c r="B144" s="165">
        <f>IF($A144="","",VLOOKUP($A144,'Annex 2 EHV charges'!$A:$O,2,0))</f>
        <v>709</v>
      </c>
      <c r="C144" s="166" t="str">
        <f>IF($A144="","",VLOOKUP($A144,'Annex 2 EHV charges'!$A:$O,3,0))</f>
        <v>2200030346710
2200032196710</v>
      </c>
      <c r="D144" s="165" t="str">
        <f>IF($A144="","",VLOOKUP($A144,'Annex 2 EHV charges'!$A:$O,7,0))</f>
        <v>Royal United Hospital</v>
      </c>
      <c r="E144" s="167">
        <f>IFERROR(IF(VLOOKUP($A144,'Annex 2 EHV charges'!$A:$O,8,FALSE)=0,"",VLOOKUP($A144,'Annex 2 EHV charges'!$A:$O,8,FALSE)),"")</f>
        <v>10.596</v>
      </c>
      <c r="F144" s="168">
        <f>IFERROR(IF(VLOOKUP($A144,'Annex 2 EHV charges'!$A:$O,9,FALSE)=0,"",VLOOKUP($A144,'Annex 2 EHV charges'!$A:$O,9,FALSE)),"")</f>
        <v>120.32</v>
      </c>
      <c r="G144" s="169">
        <f>IFERROR(IF(VLOOKUP($A144,'Annex 2 EHV charges'!$A:$O,10,FALSE)=0,"",VLOOKUP($A144,'Annex 2 EHV charges'!$A:$O,10,FALSE)),"")</f>
        <v>4.24</v>
      </c>
      <c r="H144" s="169">
        <f>IFERROR(IF(VLOOKUP($A144,'Annex 2 EHV charges'!$A:$O,11,FALSE)=0,"",VLOOKUP($A144,'Annex 2 EHV charges'!$A:$O,11,FALSE)),"")</f>
        <v>4.24</v>
      </c>
    </row>
    <row r="145" spans="1:8" x14ac:dyDescent="0.2">
      <c r="A145" s="165">
        <f t="array" ref="A145">IFERROR(INDEX('Annex 2 EHV charges'!$A$11:$A$302, MATCH(0, IF(ISBLANK('Annex 2 EHV charges'!$A$11:$A$302),1, COUNTIF(A$4:$A144, 'Annex 2 EHV charges'!$A$11:$A$302)), 0)),"")</f>
        <v>713</v>
      </c>
      <c r="B145" s="165">
        <f>IF($A145="","",VLOOKUP($A145,'Annex 2 EHV charges'!$A:$O,2,0))</f>
        <v>713</v>
      </c>
      <c r="C145" s="166">
        <f>IF($A145="","",VLOOKUP($A145,'Annex 2 EHV charges'!$A:$O,3,0))</f>
        <v>2200042194640</v>
      </c>
      <c r="D145" s="165" t="str">
        <f>IF($A145="","",VLOOKUP($A145,'Annex 2 EHV charges'!$A:$O,7,0))</f>
        <v>Avonmouth BCC WF 33kV Gen</v>
      </c>
      <c r="E145" s="167" t="str">
        <f>IFERROR(IF(VLOOKUP($A145,'Annex 2 EHV charges'!$A:$O,8,FALSE)=0,"",VLOOKUP($A145,'Annex 2 EHV charges'!$A:$O,8,FALSE)),"")</f>
        <v/>
      </c>
      <c r="F145" s="168">
        <f>IFERROR(IF(VLOOKUP($A145,'Annex 2 EHV charges'!$A:$O,9,FALSE)=0,"",VLOOKUP($A145,'Annex 2 EHV charges'!$A:$O,9,FALSE)),"")</f>
        <v>12.82</v>
      </c>
      <c r="G145" s="169">
        <f>IFERROR(IF(VLOOKUP($A145,'Annex 2 EHV charges'!$A:$O,10,FALSE)=0,"",VLOOKUP($A145,'Annex 2 EHV charges'!$A:$O,10,FALSE)),"")</f>
        <v>1.38</v>
      </c>
      <c r="H145" s="169">
        <f>IFERROR(IF(VLOOKUP($A145,'Annex 2 EHV charges'!$A:$O,11,FALSE)=0,"",VLOOKUP($A145,'Annex 2 EHV charges'!$A:$O,11,FALSE)),"")</f>
        <v>1.38</v>
      </c>
    </row>
    <row r="146" spans="1:8" x14ac:dyDescent="0.2">
      <c r="A146" s="165">
        <f t="array" ref="A146">IFERROR(INDEX('Annex 2 EHV charges'!$A$11:$A$302, MATCH(0, IF(ISBLANK('Annex 2 EHV charges'!$A$11:$A$302),1, COUNTIF(A$4:$A145, 'Annex 2 EHV charges'!$A$11:$A$302)), 0)),"")</f>
        <v>714</v>
      </c>
      <c r="B146" s="165">
        <f>IF($A146="","",VLOOKUP($A146,'Annex 2 EHV charges'!$A:$O,2,0))</f>
        <v>714</v>
      </c>
      <c r="C146" s="166">
        <f>IF($A146="","",VLOOKUP($A146,'Annex 2 EHV charges'!$A:$O,3,0))</f>
        <v>2200042108127</v>
      </c>
      <c r="D146" s="165" t="str">
        <f>IF($A146="","",VLOOKUP($A146,'Annex 2 EHV charges'!$A:$O,7,0))</f>
        <v>Bodiniel PV Park 33kV Gen</v>
      </c>
      <c r="E146" s="167">
        <f>IFERROR(IF(VLOOKUP($A146,'Annex 2 EHV charges'!$A:$O,8,FALSE)=0,"",VLOOKUP($A146,'Annex 2 EHV charges'!$A:$O,8,FALSE)),"")</f>
        <v>0.77400000000000002</v>
      </c>
      <c r="F146" s="168">
        <f>IFERROR(IF(VLOOKUP($A146,'Annex 2 EHV charges'!$A:$O,9,FALSE)=0,"",VLOOKUP($A146,'Annex 2 EHV charges'!$A:$O,9,FALSE)),"")</f>
        <v>2.46</v>
      </c>
      <c r="G146" s="169">
        <f>IFERROR(IF(VLOOKUP($A146,'Annex 2 EHV charges'!$A:$O,10,FALSE)=0,"",VLOOKUP($A146,'Annex 2 EHV charges'!$A:$O,10,FALSE)),"")</f>
        <v>3.68</v>
      </c>
      <c r="H146" s="169">
        <f>IFERROR(IF(VLOOKUP($A146,'Annex 2 EHV charges'!$A:$O,11,FALSE)=0,"",VLOOKUP($A146,'Annex 2 EHV charges'!$A:$O,11,FALSE)),"")</f>
        <v>3.68</v>
      </c>
    </row>
    <row r="147" spans="1:8" x14ac:dyDescent="0.2">
      <c r="A147" s="165">
        <f t="array" ref="A147">IFERROR(INDEX('Annex 2 EHV charges'!$A$11:$A$302, MATCH(0, IF(ISBLANK('Annex 2 EHV charges'!$A$11:$A$302),1, COUNTIF(A$4:$A146, 'Annex 2 EHV charges'!$A$11:$A$302)), 0)),"")</f>
        <v>715</v>
      </c>
      <c r="B147" s="165">
        <f>IF($A147="","",VLOOKUP($A147,'Annex 2 EHV charges'!$A:$O,2,0))</f>
        <v>715</v>
      </c>
      <c r="C147" s="166">
        <f>IF($A147="","",VLOOKUP($A147,'Annex 2 EHV charges'!$A:$O,3,0))</f>
        <v>2200042385453</v>
      </c>
      <c r="D147" s="165" t="str">
        <f>IF($A147="","",VLOOKUP($A147,'Annex 2 EHV charges'!$A:$O,7,0))</f>
        <v>Garlenick WF 33kV</v>
      </c>
      <c r="E147" s="167">
        <f>IFERROR(IF(VLOOKUP($A147,'Annex 2 EHV charges'!$A:$O,8,FALSE)=0,"",VLOOKUP($A147,'Annex 2 EHV charges'!$A:$O,8,FALSE)),"")</f>
        <v>1.1299999999999999</v>
      </c>
      <c r="F147" s="168">
        <f>IFERROR(IF(VLOOKUP($A147,'Annex 2 EHV charges'!$A:$O,9,FALSE)=0,"",VLOOKUP($A147,'Annex 2 EHV charges'!$A:$O,9,FALSE)),"")</f>
        <v>46.92</v>
      </c>
      <c r="G147" s="169">
        <f>IFERROR(IF(VLOOKUP($A147,'Annex 2 EHV charges'!$A:$O,10,FALSE)=0,"",VLOOKUP($A147,'Annex 2 EHV charges'!$A:$O,10,FALSE)),"")</f>
        <v>1.66</v>
      </c>
      <c r="H147" s="169">
        <f>IFERROR(IF(VLOOKUP($A147,'Annex 2 EHV charges'!$A:$O,11,FALSE)=0,"",VLOOKUP($A147,'Annex 2 EHV charges'!$A:$O,11,FALSE)),"")</f>
        <v>1.66</v>
      </c>
    </row>
    <row r="148" spans="1:8" x14ac:dyDescent="0.2">
      <c r="A148" s="165">
        <f t="array" ref="A148">IFERROR(INDEX('Annex 2 EHV charges'!$A$11:$A$302, MATCH(0, IF(ISBLANK('Annex 2 EHV charges'!$A$11:$A$302),1, COUNTIF(A$4:$A147, 'Annex 2 EHV charges'!$A$11:$A$302)), 0)),"")</f>
        <v>716</v>
      </c>
      <c r="B148" s="165">
        <f>IF($A148="","",VLOOKUP($A148,'Annex 2 EHV charges'!$A:$O,2,0))</f>
        <v>716</v>
      </c>
      <c r="C148" s="166">
        <f>IF($A148="","",VLOOKUP($A148,'Annex 2 EHV charges'!$A:$O,3,0))</f>
        <v>2200042165037</v>
      </c>
      <c r="D148" s="165" t="str">
        <f>IF($A148="","",VLOOKUP($A148,'Annex 2 EHV charges'!$A:$O,7,0))</f>
        <v>Warleigh Barton PV 33kV Gen</v>
      </c>
      <c r="E148" s="167">
        <f>IFERROR(IF(VLOOKUP($A148,'Annex 2 EHV charges'!$A:$O,8,FALSE)=0,"",VLOOKUP($A148,'Annex 2 EHV charges'!$A:$O,8,FALSE)),"")</f>
        <v>0.35399999999999998</v>
      </c>
      <c r="F148" s="168">
        <f>IFERROR(IF(VLOOKUP($A148,'Annex 2 EHV charges'!$A:$O,9,FALSE)=0,"",VLOOKUP($A148,'Annex 2 EHV charges'!$A:$O,9,FALSE)),"")</f>
        <v>3.1</v>
      </c>
      <c r="G148" s="169">
        <f>IFERROR(IF(VLOOKUP($A148,'Annex 2 EHV charges'!$A:$O,10,FALSE)=0,"",VLOOKUP($A148,'Annex 2 EHV charges'!$A:$O,10,FALSE)),"")</f>
        <v>1.79</v>
      </c>
      <c r="H148" s="169">
        <f>IFERROR(IF(VLOOKUP($A148,'Annex 2 EHV charges'!$A:$O,11,FALSE)=0,"",VLOOKUP($A148,'Annex 2 EHV charges'!$A:$O,11,FALSE)),"")</f>
        <v>1.79</v>
      </c>
    </row>
    <row r="149" spans="1:8" x14ac:dyDescent="0.2">
      <c r="A149" s="165">
        <f t="array" ref="A149">IFERROR(INDEX('Annex 2 EHV charges'!$A$11:$A$302, MATCH(0, IF(ISBLANK('Annex 2 EHV charges'!$A$11:$A$302),1, COUNTIF(A$4:$A148, 'Annex 2 EHV charges'!$A$11:$A$302)), 0)),"")</f>
        <v>717</v>
      </c>
      <c r="B149" s="165">
        <f>IF($A149="","",VLOOKUP($A149,'Annex 2 EHV charges'!$A:$O,2,0))</f>
        <v>717</v>
      </c>
      <c r="C149" s="166">
        <f>IF($A149="","",VLOOKUP($A149,'Annex 2 EHV charges'!$A:$O,3,0))</f>
        <v>2200042171449</v>
      </c>
      <c r="D149" s="165" t="str">
        <f>IF($A149="","",VLOOKUP($A149,'Annex 2 EHV charges'!$A:$O,7,0))</f>
        <v>Winnards Perch PV 33kV Gen</v>
      </c>
      <c r="E149" s="167">
        <f>IFERROR(IF(VLOOKUP($A149,'Annex 2 EHV charges'!$A:$O,8,FALSE)=0,"",VLOOKUP($A149,'Annex 2 EHV charges'!$A:$O,8,FALSE)),"")</f>
        <v>1.8360000000000001</v>
      </c>
      <c r="F149" s="168">
        <f>IFERROR(IF(VLOOKUP($A149,'Annex 2 EHV charges'!$A:$O,9,FALSE)=0,"",VLOOKUP($A149,'Annex 2 EHV charges'!$A:$O,9,FALSE)),"")</f>
        <v>9.0500000000000007</v>
      </c>
      <c r="G149" s="169">
        <f>IFERROR(IF(VLOOKUP($A149,'Annex 2 EHV charges'!$A:$O,10,FALSE)=0,"",VLOOKUP($A149,'Annex 2 EHV charges'!$A:$O,10,FALSE)),"")</f>
        <v>3.74</v>
      </c>
      <c r="H149" s="169">
        <f>IFERROR(IF(VLOOKUP($A149,'Annex 2 EHV charges'!$A:$O,11,FALSE)=0,"",VLOOKUP($A149,'Annex 2 EHV charges'!$A:$O,11,FALSE)),"")</f>
        <v>3.74</v>
      </c>
    </row>
    <row r="150" spans="1:8" x14ac:dyDescent="0.2">
      <c r="A150" s="165">
        <f t="array" ref="A150">IFERROR(INDEX('Annex 2 EHV charges'!$A$11:$A$302, MATCH(0, IF(ISBLANK('Annex 2 EHV charges'!$A$11:$A$302),1, COUNTIF(A$4:$A149, 'Annex 2 EHV charges'!$A$11:$A$302)), 0)),"")</f>
        <v>718</v>
      </c>
      <c r="B150" s="165">
        <f>IF($A150="","",VLOOKUP($A150,'Annex 2 EHV charges'!$A:$O,2,0))</f>
        <v>718</v>
      </c>
      <c r="C150" s="166">
        <f>IF($A150="","",VLOOKUP($A150,'Annex 2 EHV charges'!$A:$O,3,0))</f>
        <v>2200042356276</v>
      </c>
      <c r="D150" s="165" t="str">
        <f>IF($A150="","",VLOOKUP($A150,'Annex 2 EHV charges'!$A:$O,7,0))</f>
        <v>Galsworthy WF</v>
      </c>
      <c r="E150" s="167">
        <f>IFERROR(IF(VLOOKUP($A150,'Annex 2 EHV charges'!$A:$O,8,FALSE)=0,"",VLOOKUP($A150,'Annex 2 EHV charges'!$A:$O,8,FALSE)),"")</f>
        <v>6.0000000000000001E-3</v>
      </c>
      <c r="F150" s="168">
        <f>IFERROR(IF(VLOOKUP($A150,'Annex 2 EHV charges'!$A:$O,9,FALSE)=0,"",VLOOKUP($A150,'Annex 2 EHV charges'!$A:$O,9,FALSE)),"")</f>
        <v>80.77</v>
      </c>
      <c r="G150" s="169">
        <f>IFERROR(IF(VLOOKUP($A150,'Annex 2 EHV charges'!$A:$O,10,FALSE)=0,"",VLOOKUP($A150,'Annex 2 EHV charges'!$A:$O,10,FALSE)),"")</f>
        <v>1.75</v>
      </c>
      <c r="H150" s="169">
        <f>IFERROR(IF(VLOOKUP($A150,'Annex 2 EHV charges'!$A:$O,11,FALSE)=0,"",VLOOKUP($A150,'Annex 2 EHV charges'!$A:$O,11,FALSE)),"")</f>
        <v>1.75</v>
      </c>
    </row>
    <row r="151" spans="1:8" x14ac:dyDescent="0.2">
      <c r="A151" s="165">
        <f t="array" ref="A151">IFERROR(INDEX('Annex 2 EHV charges'!$A$11:$A$302, MATCH(0, IF(ISBLANK('Annex 2 EHV charges'!$A$11:$A$302),1, COUNTIF(A$4:$A150, 'Annex 2 EHV charges'!$A$11:$A$302)), 0)),"")</f>
        <v>720</v>
      </c>
      <c r="B151" s="165">
        <f>IF($A151="","",VLOOKUP($A151,'Annex 2 EHV charges'!$A:$O,2,0))</f>
        <v>720</v>
      </c>
      <c r="C151" s="166">
        <f>IF($A151="","",VLOOKUP($A151,'Annex 2 EHV charges'!$A:$O,3,0))</f>
        <v>2200030348986</v>
      </c>
      <c r="D151" s="165" t="str">
        <f>IF($A151="","",VLOOKUP($A151,'Annex 2 EHV charges'!$A:$O,7,0))</f>
        <v>Airbus UK Ltd</v>
      </c>
      <c r="E151" s="167">
        <f>IFERROR(IF(VLOOKUP($A151,'Annex 2 EHV charges'!$A:$O,8,FALSE)=0,"",VLOOKUP($A151,'Annex 2 EHV charges'!$A:$O,8,FALSE)),"")</f>
        <v>1.145</v>
      </c>
      <c r="F151" s="168">
        <f>IFERROR(IF(VLOOKUP($A151,'Annex 2 EHV charges'!$A:$O,9,FALSE)=0,"",VLOOKUP($A151,'Annex 2 EHV charges'!$A:$O,9,FALSE)),"")</f>
        <v>418.91</v>
      </c>
      <c r="G151" s="169">
        <f>IFERROR(IF(VLOOKUP($A151,'Annex 2 EHV charges'!$A:$O,10,FALSE)=0,"",VLOOKUP($A151,'Annex 2 EHV charges'!$A:$O,10,FALSE)),"")</f>
        <v>3.26</v>
      </c>
      <c r="H151" s="169">
        <f>IFERROR(IF(VLOOKUP($A151,'Annex 2 EHV charges'!$A:$O,11,FALSE)=0,"",VLOOKUP($A151,'Annex 2 EHV charges'!$A:$O,11,FALSE)),"")</f>
        <v>3.26</v>
      </c>
    </row>
    <row r="152" spans="1:8" x14ac:dyDescent="0.2">
      <c r="A152" s="165">
        <f t="array" ref="A152">IFERROR(INDEX('Annex 2 EHV charges'!$A$11:$A$302, MATCH(0, IF(ISBLANK('Annex 2 EHV charges'!$A$11:$A$302),1, COUNTIF(A$4:$A151, 'Annex 2 EHV charges'!$A$11:$A$302)), 0)),"")</f>
        <v>750</v>
      </c>
      <c r="B152" s="165">
        <f>IF($A152="","",VLOOKUP($A152,'Annex 2 EHV charges'!$A:$O,2,0))</f>
        <v>750</v>
      </c>
      <c r="C152" s="166">
        <f>IF($A152="","",VLOOKUP($A152,'Annex 2 EHV charges'!$A:$O,3,0))</f>
        <v>2200032138124</v>
      </c>
      <c r="D152" s="165" t="str">
        <f>IF($A152="","",VLOOKUP($A152,'Annex 2 EHV charges'!$A:$O,7,0))</f>
        <v>RR Power Development</v>
      </c>
      <c r="E152" s="167" t="str">
        <f>IFERROR(IF(VLOOKUP($A152,'Annex 2 EHV charges'!$A:$O,8,FALSE)=0,"",VLOOKUP($A152,'Annex 2 EHV charges'!$A:$O,8,FALSE)),"")</f>
        <v/>
      </c>
      <c r="F152" s="168">
        <f>IFERROR(IF(VLOOKUP($A152,'Annex 2 EHV charges'!$A:$O,9,FALSE)=0,"",VLOOKUP($A152,'Annex 2 EHV charges'!$A:$O,9,FALSE)),"")</f>
        <v>741.21</v>
      </c>
      <c r="G152" s="169">
        <f>IFERROR(IF(VLOOKUP($A152,'Annex 2 EHV charges'!$A:$O,10,FALSE)=0,"",VLOOKUP($A152,'Annex 2 EHV charges'!$A:$O,10,FALSE)),"")</f>
        <v>2.64</v>
      </c>
      <c r="H152" s="169">
        <f>IFERROR(IF(VLOOKUP($A152,'Annex 2 EHV charges'!$A:$O,11,FALSE)=0,"",VLOOKUP($A152,'Annex 2 EHV charges'!$A:$O,11,FALSE)),"")</f>
        <v>2.64</v>
      </c>
    </row>
    <row r="153" spans="1:8" x14ac:dyDescent="0.2">
      <c r="A153" s="165">
        <f t="array" ref="A153">IFERROR(INDEX('Annex 2 EHV charges'!$A$11:$A$302, MATCH(0, IF(ISBLANK('Annex 2 EHV charges'!$A$11:$A$302),1, COUNTIF(A$4:$A152, 'Annex 2 EHV charges'!$A$11:$A$302)), 0)),"")</f>
        <v>759</v>
      </c>
      <c r="B153" s="165">
        <f>IF($A153="","",VLOOKUP($A153,'Annex 2 EHV charges'!$A:$O,2,0))</f>
        <v>759</v>
      </c>
      <c r="C153" s="166">
        <f>IF($A153="","",VLOOKUP($A153,'Annex 2 EHV charges'!$A:$O,3,0))</f>
        <v>2200041527904</v>
      </c>
      <c r="D153" s="165" t="str">
        <f>IF($A153="","",VLOOKUP($A153,'Annex 2 EHV charges'!$A:$O,7,0))</f>
        <v>Langage</v>
      </c>
      <c r="E153" s="167">
        <f>IFERROR(IF(VLOOKUP($A153,'Annex 2 EHV charges'!$A:$O,8,FALSE)=0,"",VLOOKUP($A153,'Annex 2 EHV charges'!$A:$O,8,FALSE)),"")</f>
        <v>4.4509999999999996</v>
      </c>
      <c r="F153" s="168">
        <f>IFERROR(IF(VLOOKUP($A153,'Annex 2 EHV charges'!$A:$O,9,FALSE)=0,"",VLOOKUP($A153,'Annex 2 EHV charges'!$A:$O,9,FALSE)),"")</f>
        <v>453.25</v>
      </c>
      <c r="G153" s="169">
        <f>IFERROR(IF(VLOOKUP($A153,'Annex 2 EHV charges'!$A:$O,10,FALSE)=0,"",VLOOKUP($A153,'Annex 2 EHV charges'!$A:$O,10,FALSE)),"")</f>
        <v>1.44</v>
      </c>
      <c r="H153" s="169">
        <f>IFERROR(IF(VLOOKUP($A153,'Annex 2 EHV charges'!$A:$O,11,FALSE)=0,"",VLOOKUP($A153,'Annex 2 EHV charges'!$A:$O,11,FALSE)),"")</f>
        <v>1.44</v>
      </c>
    </row>
    <row r="154" spans="1:8" x14ac:dyDescent="0.2">
      <c r="A154" s="165">
        <f t="array" ref="A154">IFERROR(INDEX('Annex 2 EHV charges'!$A$11:$A$302, MATCH(0, IF(ISBLANK('Annex 2 EHV charges'!$A$11:$A$302),1, COUNTIF(A$4:$A153, 'Annex 2 EHV charges'!$A$11:$A$302)), 0)),"")</f>
        <v>797</v>
      </c>
      <c r="B154" s="165">
        <f>IF($A154="","",VLOOKUP($A154,'Annex 2 EHV charges'!$A:$O,2,0))</f>
        <v>797</v>
      </c>
      <c r="C154" s="166">
        <f>IF($A154="","",VLOOKUP($A154,'Annex 2 EHV charges'!$A:$O,3,0))</f>
        <v>2200030348452</v>
      </c>
      <c r="D154" s="165" t="str">
        <f>IF($A154="","",VLOOKUP($A154,'Annex 2 EHV charges'!$A:$O,7,0))</f>
        <v>Imerys5(Drinnick)</v>
      </c>
      <c r="E154" s="167">
        <f>IFERROR(IF(VLOOKUP($A154,'Annex 2 EHV charges'!$A:$O,8,FALSE)=0,"",VLOOKUP($A154,'Annex 2 EHV charges'!$A:$O,8,FALSE)),"")</f>
        <v>2.0089999999999999</v>
      </c>
      <c r="F154" s="168">
        <f>IFERROR(IF(VLOOKUP($A154,'Annex 2 EHV charges'!$A:$O,9,FALSE)=0,"",VLOOKUP($A154,'Annex 2 EHV charges'!$A:$O,9,FALSE)),"")</f>
        <v>293.67</v>
      </c>
      <c r="G154" s="169">
        <f>IFERROR(IF(VLOOKUP($A154,'Annex 2 EHV charges'!$A:$O,10,FALSE)=0,"",VLOOKUP($A154,'Annex 2 EHV charges'!$A:$O,10,FALSE)),"")</f>
        <v>4.1399999999999997</v>
      </c>
      <c r="H154" s="169">
        <f>IFERROR(IF(VLOOKUP($A154,'Annex 2 EHV charges'!$A:$O,11,FALSE)=0,"",VLOOKUP($A154,'Annex 2 EHV charges'!$A:$O,11,FALSE)),"")</f>
        <v>4.1399999999999997</v>
      </c>
    </row>
    <row r="155" spans="1:8" x14ac:dyDescent="0.2">
      <c r="A155" s="165">
        <f t="array" ref="A155">IFERROR(INDEX('Annex 2 EHV charges'!$A$11:$A$302, MATCH(0, IF(ISBLANK('Annex 2 EHV charges'!$A$11:$A$302),1, COUNTIF(A$4:$A154, 'Annex 2 EHV charges'!$A$11:$A$302)), 0)),"")</f>
        <v>798</v>
      </c>
      <c r="B155" s="165">
        <f>IF($A155="","",VLOOKUP($A155,'Annex 2 EHV charges'!$A:$O,2,0))</f>
        <v>798</v>
      </c>
      <c r="C155" s="166">
        <f>IF($A155="","",VLOOKUP($A155,'Annex 2 EHV charges'!$A:$O,3,0))</f>
        <v>2200030348382</v>
      </c>
      <c r="D155" s="165" t="str">
        <f>IF($A155="","",VLOOKUP($A155,'Annex 2 EHV charges'!$A:$O,7,0))</f>
        <v>Imerys4(Bugle)</v>
      </c>
      <c r="E155" s="167">
        <f>IFERROR(IF(VLOOKUP($A155,'Annex 2 EHV charges'!$A:$O,8,FALSE)=0,"",VLOOKUP($A155,'Annex 2 EHV charges'!$A:$O,8,FALSE)),"")</f>
        <v>1.23</v>
      </c>
      <c r="F155" s="168">
        <f>IFERROR(IF(VLOOKUP($A155,'Annex 2 EHV charges'!$A:$O,9,FALSE)=0,"",VLOOKUP($A155,'Annex 2 EHV charges'!$A:$O,9,FALSE)),"")</f>
        <v>226.44</v>
      </c>
      <c r="G155" s="169">
        <f>IFERROR(IF(VLOOKUP($A155,'Annex 2 EHV charges'!$A:$O,10,FALSE)=0,"",VLOOKUP($A155,'Annex 2 EHV charges'!$A:$O,10,FALSE)),"")</f>
        <v>4.17</v>
      </c>
      <c r="H155" s="169">
        <f>IFERROR(IF(VLOOKUP($A155,'Annex 2 EHV charges'!$A:$O,11,FALSE)=0,"",VLOOKUP($A155,'Annex 2 EHV charges'!$A:$O,11,FALSE)),"")</f>
        <v>4.17</v>
      </c>
    </row>
    <row r="156" spans="1:8" x14ac:dyDescent="0.2">
      <c r="A156" s="165">
        <f t="array" ref="A156">IFERROR(INDEX('Annex 2 EHV charges'!$A$11:$A$302, MATCH(0, IF(ISBLANK('Annex 2 EHV charges'!$A$11:$A$302),1, COUNTIF(A$4:$A155, 'Annex 2 EHV charges'!$A$11:$A$302)), 0)),"")</f>
        <v>799</v>
      </c>
      <c r="B156" s="165">
        <f>IF($A156="","",VLOOKUP($A156,'Annex 2 EHV charges'!$A:$O,2,0))</f>
        <v>799</v>
      </c>
      <c r="C156" s="166">
        <f>IF($A156="","",VLOOKUP($A156,'Annex 2 EHV charges'!$A:$O,3,0))</f>
        <v>2200032010879</v>
      </c>
      <c r="D156" s="165" t="str">
        <f>IF($A156="","",VLOOKUP($A156,'Annex 2 EHV charges'!$A:$O,7,0))</f>
        <v>Imerys3(Trebal)</v>
      </c>
      <c r="E156" s="167">
        <f>IFERROR(IF(VLOOKUP($A156,'Annex 2 EHV charges'!$A:$O,8,FALSE)=0,"",VLOOKUP($A156,'Annex 2 EHV charges'!$A:$O,8,FALSE)),"")</f>
        <v>0.95199999999999996</v>
      </c>
      <c r="F156" s="168">
        <f>IFERROR(IF(VLOOKUP($A156,'Annex 2 EHV charges'!$A:$O,9,FALSE)=0,"",VLOOKUP($A156,'Annex 2 EHV charges'!$A:$O,9,FALSE)),"")</f>
        <v>915.42</v>
      </c>
      <c r="G156" s="169">
        <f>IFERROR(IF(VLOOKUP($A156,'Annex 2 EHV charges'!$A:$O,10,FALSE)=0,"",VLOOKUP($A156,'Annex 2 EHV charges'!$A:$O,10,FALSE)),"")</f>
        <v>2.19</v>
      </c>
      <c r="H156" s="169">
        <f>IFERROR(IF(VLOOKUP($A156,'Annex 2 EHV charges'!$A:$O,11,FALSE)=0,"",VLOOKUP($A156,'Annex 2 EHV charges'!$A:$O,11,FALSE)),"")</f>
        <v>2.19</v>
      </c>
    </row>
    <row r="157" spans="1:8" x14ac:dyDescent="0.2">
      <c r="A157" s="165">
        <f t="array" ref="A157">IFERROR(INDEX('Annex 2 EHV charges'!$A$11:$A$302, MATCH(0, IF(ISBLANK('Annex 2 EHV charges'!$A$11:$A$302),1, COUNTIF(A$4:$A156, 'Annex 2 EHV charges'!$A$11:$A$302)), 0)),"")</f>
        <v>800</v>
      </c>
      <c r="B157" s="165">
        <f>IF($A157="","",VLOOKUP($A157,'Annex 2 EHV charges'!$A:$O,2,0))</f>
        <v>800</v>
      </c>
      <c r="C157" s="166">
        <f>IF($A157="","",VLOOKUP($A157,'Annex 2 EHV charges'!$A:$O,3,0))</f>
        <v>2200030348666</v>
      </c>
      <c r="D157" s="165" t="str">
        <f>IF($A157="","",VLOOKUP($A157,'Annex 2 EHV charges'!$A:$O,7,0))</f>
        <v>Imerys6(Par)</v>
      </c>
      <c r="E157" s="167">
        <f>IFERROR(IF(VLOOKUP($A157,'Annex 2 EHV charges'!$A:$O,8,FALSE)=0,"",VLOOKUP($A157,'Annex 2 EHV charges'!$A:$O,8,FALSE)),"")</f>
        <v>1.163</v>
      </c>
      <c r="F157" s="168">
        <f>IFERROR(IF(VLOOKUP($A157,'Annex 2 EHV charges'!$A:$O,9,FALSE)=0,"",VLOOKUP($A157,'Annex 2 EHV charges'!$A:$O,9,FALSE)),"")</f>
        <v>72.95</v>
      </c>
      <c r="G157" s="169">
        <f>IFERROR(IF(VLOOKUP($A157,'Annex 2 EHV charges'!$A:$O,10,FALSE)=0,"",VLOOKUP($A157,'Annex 2 EHV charges'!$A:$O,10,FALSE)),"")</f>
        <v>1.77</v>
      </c>
      <c r="H157" s="169">
        <f>IFERROR(IF(VLOOKUP($A157,'Annex 2 EHV charges'!$A:$O,11,FALSE)=0,"",VLOOKUP($A157,'Annex 2 EHV charges'!$A:$O,11,FALSE)),"")</f>
        <v>1.77</v>
      </c>
    </row>
    <row r="158" spans="1:8" x14ac:dyDescent="0.2">
      <c r="A158" s="165">
        <f t="array" ref="A158">IFERROR(INDEX('Annex 2 EHV charges'!$A$11:$A$302, MATCH(0, IF(ISBLANK('Annex 2 EHV charges'!$A$11:$A$302),1, COUNTIF(A$4:$A157, 'Annex 2 EHV charges'!$A$11:$A$302)), 0)),"")</f>
        <v>805</v>
      </c>
      <c r="B158" s="165">
        <f>IF($A158="","",VLOOKUP($A158,'Annex 2 EHV charges'!$A:$O,2,0))</f>
        <v>805</v>
      </c>
      <c r="C158" s="166">
        <f>IF($A158="","",VLOOKUP($A158,'Annex 2 EHV charges'!$A:$O,3,0))</f>
        <v>2200030349242</v>
      </c>
      <c r="D158" s="165" t="str">
        <f>IF($A158="","",VLOOKUP($A158,'Annex 2 EHV charges'!$A:$O,7,0))</f>
        <v>DML - North</v>
      </c>
      <c r="E158" s="167">
        <f>IFERROR(IF(VLOOKUP($A158,'Annex 2 EHV charges'!$A:$O,8,FALSE)=0,"",VLOOKUP($A158,'Annex 2 EHV charges'!$A:$O,8,FALSE)),"")</f>
        <v>2.532</v>
      </c>
      <c r="F158" s="168">
        <f>IFERROR(IF(VLOOKUP($A158,'Annex 2 EHV charges'!$A:$O,9,FALSE)=0,"",VLOOKUP($A158,'Annex 2 EHV charges'!$A:$O,9,FALSE)),"")</f>
        <v>5498.94</v>
      </c>
      <c r="G158" s="169">
        <f>IFERROR(IF(VLOOKUP($A158,'Annex 2 EHV charges'!$A:$O,10,FALSE)=0,"",VLOOKUP($A158,'Annex 2 EHV charges'!$A:$O,10,FALSE)),"")</f>
        <v>4.04</v>
      </c>
      <c r="H158" s="169">
        <f>IFERROR(IF(VLOOKUP($A158,'Annex 2 EHV charges'!$A:$O,11,FALSE)=0,"",VLOOKUP($A158,'Annex 2 EHV charges'!$A:$O,11,FALSE)),"")</f>
        <v>4.04</v>
      </c>
    </row>
    <row r="159" spans="1:8" x14ac:dyDescent="0.2">
      <c r="A159" s="165">
        <f t="array" ref="A159">IFERROR(INDEX('Annex 2 EHV charges'!$A$11:$A$302, MATCH(0, IF(ISBLANK('Annex 2 EHV charges'!$A$11:$A$302),1, COUNTIF(A$4:$A158, 'Annex 2 EHV charges'!$A$11:$A$302)), 0)),"")</f>
        <v>810</v>
      </c>
      <c r="B159" s="165">
        <f>IF($A159="","",VLOOKUP($A159,'Annex 2 EHV charges'!$A:$O,2,0))</f>
        <v>810</v>
      </c>
      <c r="C159" s="166">
        <f>IF($A159="","",VLOOKUP($A159,'Annex 2 EHV charges'!$A:$O,3,0))</f>
        <v>2200042163484</v>
      </c>
      <c r="D159" s="165" t="str">
        <f>IF($A159="","",VLOOKUP($A159,'Annex 2 EHV charges'!$A:$O,7,0))</f>
        <v>Marley Thatch PV</v>
      </c>
      <c r="E159" s="167">
        <f>IFERROR(IF(VLOOKUP($A159,'Annex 2 EHV charges'!$A:$O,8,FALSE)=0,"",VLOOKUP($A159,'Annex 2 EHV charges'!$A:$O,8,FALSE)),"")</f>
        <v>3.2229999999999999</v>
      </c>
      <c r="F159" s="168">
        <f>IFERROR(IF(VLOOKUP($A159,'Annex 2 EHV charges'!$A:$O,9,FALSE)=0,"",VLOOKUP($A159,'Annex 2 EHV charges'!$A:$O,9,FALSE)),"")</f>
        <v>1.92</v>
      </c>
      <c r="G159" s="169">
        <f>IFERROR(IF(VLOOKUP($A159,'Annex 2 EHV charges'!$A:$O,10,FALSE)=0,"",VLOOKUP($A159,'Annex 2 EHV charges'!$A:$O,10,FALSE)),"")</f>
        <v>3.21</v>
      </c>
      <c r="H159" s="169">
        <f>IFERROR(IF(VLOOKUP($A159,'Annex 2 EHV charges'!$A:$O,11,FALSE)=0,"",VLOOKUP($A159,'Annex 2 EHV charges'!$A:$O,11,FALSE)),"")</f>
        <v>3.21</v>
      </c>
    </row>
    <row r="160" spans="1:8" ht="38.25" x14ac:dyDescent="0.2">
      <c r="A160" s="165">
        <f t="array" ref="A160">IFERROR(INDEX('Annex 2 EHV charges'!$A$11:$A$302, MATCH(0, IF(ISBLANK('Annex 2 EHV charges'!$A$11:$A$302),1, COUNTIF(A$4:$A159, 'Annex 2 EHV charges'!$A$11:$A$302)), 0)),"")</f>
        <v>811</v>
      </c>
      <c r="B160" s="165">
        <f>IF($A160="","",VLOOKUP($A160,'Annex 2 EHV charges'!$A:$O,2,0))</f>
        <v>811</v>
      </c>
      <c r="C160" s="166" t="str">
        <f>IF($A160="","",VLOOKUP($A160,'Annex 2 EHV charges'!$A:$O,3,0))</f>
        <v>2200041648681
2200041648690
2200042093766</v>
      </c>
      <c r="D160" s="165" t="str">
        <f>IF($A160="","",VLOOKUP($A160,'Annex 2 EHV charges'!$A:$O,7,0))</f>
        <v>Bristol Royal Infirmary</v>
      </c>
      <c r="E160" s="167">
        <f>IFERROR(IF(VLOOKUP($A160,'Annex 2 EHV charges'!$A:$O,8,FALSE)=0,"",VLOOKUP($A160,'Annex 2 EHV charges'!$A:$O,8,FALSE)),"")</f>
        <v>0.54</v>
      </c>
      <c r="F160" s="168">
        <f>IFERROR(IF(VLOOKUP($A160,'Annex 2 EHV charges'!$A:$O,9,FALSE)=0,"",VLOOKUP($A160,'Annex 2 EHV charges'!$A:$O,9,FALSE)),"")</f>
        <v>363.27</v>
      </c>
      <c r="G160" s="169">
        <f>IFERROR(IF(VLOOKUP($A160,'Annex 2 EHV charges'!$A:$O,10,FALSE)=0,"",VLOOKUP($A160,'Annex 2 EHV charges'!$A:$O,10,FALSE)),"")</f>
        <v>4.76</v>
      </c>
      <c r="H160" s="169">
        <f>IFERROR(IF(VLOOKUP($A160,'Annex 2 EHV charges'!$A:$O,11,FALSE)=0,"",VLOOKUP($A160,'Annex 2 EHV charges'!$A:$O,11,FALSE)),"")</f>
        <v>4.76</v>
      </c>
    </row>
    <row r="161" spans="1:8" ht="38.25" x14ac:dyDescent="0.2">
      <c r="A161" s="165">
        <f t="array" ref="A161">IFERROR(INDEX('Annex 2 EHV charges'!$A$11:$A$302, MATCH(0, IF(ISBLANK('Annex 2 EHV charges'!$A$11:$A$302),1, COUNTIF(A$4:$A160, 'Annex 2 EHV charges'!$A$11:$A$302)), 0)),"")</f>
        <v>812</v>
      </c>
      <c r="B161" s="165">
        <f>IF($A161="","",VLOOKUP($A161,'Annex 2 EHV charges'!$A:$O,2,0))</f>
        <v>812</v>
      </c>
      <c r="C161" s="166" t="str">
        <f>IF($A161="","",VLOOKUP($A161,'Annex 2 EHV charges'!$A:$O,3,0))</f>
        <v>2200042276123
2200042276132
2200042276141</v>
      </c>
      <c r="D161" s="165" t="str">
        <f>IF($A161="","",VLOOKUP($A161,'Annex 2 EHV charges'!$A:$O,7,0))</f>
        <v>Bristol University</v>
      </c>
      <c r="E161" s="167">
        <f>IFERROR(IF(VLOOKUP($A161,'Annex 2 EHV charges'!$A:$O,8,FALSE)=0,"",VLOOKUP($A161,'Annex 2 EHV charges'!$A:$O,8,FALSE)),"")</f>
        <v>0.54</v>
      </c>
      <c r="F161" s="168">
        <f>IFERROR(IF(VLOOKUP($A161,'Annex 2 EHV charges'!$A:$O,9,FALSE)=0,"",VLOOKUP($A161,'Annex 2 EHV charges'!$A:$O,9,FALSE)),"")</f>
        <v>628.36</v>
      </c>
      <c r="G161" s="169">
        <f>IFERROR(IF(VLOOKUP($A161,'Annex 2 EHV charges'!$A:$O,10,FALSE)=0,"",VLOOKUP($A161,'Annex 2 EHV charges'!$A:$O,10,FALSE)),"")</f>
        <v>5.38</v>
      </c>
      <c r="H161" s="169">
        <f>IFERROR(IF(VLOOKUP($A161,'Annex 2 EHV charges'!$A:$O,11,FALSE)=0,"",VLOOKUP($A161,'Annex 2 EHV charges'!$A:$O,11,FALSE)),"")</f>
        <v>5.38</v>
      </c>
    </row>
    <row r="162" spans="1:8" x14ac:dyDescent="0.2">
      <c r="A162" s="165">
        <f t="array" ref="A162">IFERROR(INDEX('Annex 2 EHV charges'!$A$11:$A$302, MATCH(0, IF(ISBLANK('Annex 2 EHV charges'!$A$11:$A$302),1, COUNTIF(A$4:$A161, 'Annex 2 EHV charges'!$A$11:$A$302)), 0)),"")</f>
        <v>815</v>
      </c>
      <c r="B162" s="165">
        <f>IF($A162="","",VLOOKUP($A162,'Annex 2 EHV charges'!$A:$O,2,0))</f>
        <v>815</v>
      </c>
      <c r="C162" s="166">
        <f>IF($A162="","",VLOOKUP($A162,'Annex 2 EHV charges'!$A:$O,3,0))</f>
        <v>2200042163410</v>
      </c>
      <c r="D162" s="165" t="str">
        <f>IF($A162="","",VLOOKUP($A162,'Annex 2 EHV charges'!$A:$O,7,0))</f>
        <v>Burrowton Farm PV</v>
      </c>
      <c r="E162" s="167" t="str">
        <f>IFERROR(IF(VLOOKUP($A162,'Annex 2 EHV charges'!$A:$O,8,FALSE)=0,"",VLOOKUP($A162,'Annex 2 EHV charges'!$A:$O,8,FALSE)),"")</f>
        <v/>
      </c>
      <c r="F162" s="168">
        <f>IFERROR(IF(VLOOKUP($A162,'Annex 2 EHV charges'!$A:$O,9,FALSE)=0,"",VLOOKUP($A162,'Annex 2 EHV charges'!$A:$O,9,FALSE)),"")</f>
        <v>4.3</v>
      </c>
      <c r="G162" s="169">
        <f>IFERROR(IF(VLOOKUP($A162,'Annex 2 EHV charges'!$A:$O,10,FALSE)=0,"",VLOOKUP($A162,'Annex 2 EHV charges'!$A:$O,10,FALSE)),"")</f>
        <v>2.37</v>
      </c>
      <c r="H162" s="169">
        <f>IFERROR(IF(VLOOKUP($A162,'Annex 2 EHV charges'!$A:$O,11,FALSE)=0,"",VLOOKUP($A162,'Annex 2 EHV charges'!$A:$O,11,FALSE)),"")</f>
        <v>2.37</v>
      </c>
    </row>
    <row r="163" spans="1:8" x14ac:dyDescent="0.2">
      <c r="A163" s="165">
        <f t="array" ref="A163">IFERROR(INDEX('Annex 2 EHV charges'!$A$11:$A$302, MATCH(0, IF(ISBLANK('Annex 2 EHV charges'!$A$11:$A$302),1, COUNTIF(A$4:$A162, 'Annex 2 EHV charges'!$A$11:$A$302)), 0)),"")</f>
        <v>816</v>
      </c>
      <c r="B163" s="165">
        <f>IF($A163="","",VLOOKUP($A163,'Annex 2 EHV charges'!$A:$O,2,0))</f>
        <v>816</v>
      </c>
      <c r="C163" s="166">
        <f>IF($A163="","",VLOOKUP($A163,'Annex 2 EHV charges'!$A:$O,3,0))</f>
        <v>2200042165055</v>
      </c>
      <c r="D163" s="165" t="str">
        <f>IF($A163="","",VLOOKUP($A163,'Annex 2 EHV charges'!$A:$O,7,0))</f>
        <v>Callington Solar</v>
      </c>
      <c r="E163" s="167">
        <f>IFERROR(IF(VLOOKUP($A163,'Annex 2 EHV charges'!$A:$O,8,FALSE)=0,"",VLOOKUP($A163,'Annex 2 EHV charges'!$A:$O,8,FALSE)),"")</f>
        <v>0.77300000000000002</v>
      </c>
      <c r="F163" s="168">
        <f>IFERROR(IF(VLOOKUP($A163,'Annex 2 EHV charges'!$A:$O,9,FALSE)=0,"",VLOOKUP($A163,'Annex 2 EHV charges'!$A:$O,9,FALSE)),"")</f>
        <v>3.27</v>
      </c>
      <c r="G163" s="169">
        <f>IFERROR(IF(VLOOKUP($A163,'Annex 2 EHV charges'!$A:$O,10,FALSE)=0,"",VLOOKUP($A163,'Annex 2 EHV charges'!$A:$O,10,FALSE)),"")</f>
        <v>3.53</v>
      </c>
      <c r="H163" s="169">
        <f>IFERROR(IF(VLOOKUP($A163,'Annex 2 EHV charges'!$A:$O,11,FALSE)=0,"",VLOOKUP($A163,'Annex 2 EHV charges'!$A:$O,11,FALSE)),"")</f>
        <v>3.53</v>
      </c>
    </row>
    <row r="164" spans="1:8" x14ac:dyDescent="0.2">
      <c r="A164" s="165">
        <f t="array" ref="A164">IFERROR(INDEX('Annex 2 EHV charges'!$A$11:$A$302, MATCH(0, IF(ISBLANK('Annex 2 EHV charges'!$A$11:$A$302),1, COUNTIF(A$4:$A163, 'Annex 2 EHV charges'!$A$11:$A$302)), 0)),"")</f>
        <v>817</v>
      </c>
      <c r="B164" s="165">
        <f>IF($A164="","",VLOOKUP($A164,'Annex 2 EHV charges'!$A:$O,2,0))</f>
        <v>817</v>
      </c>
      <c r="C164" s="166">
        <f>IF($A164="","",VLOOKUP($A164,'Annex 2 EHV charges'!$A:$O,3,0))</f>
        <v>2200042165073</v>
      </c>
      <c r="D164" s="165" t="str">
        <f>IF($A164="","",VLOOKUP($A164,'Annex 2 EHV charges'!$A:$O,7,0))</f>
        <v>Hope Solar</v>
      </c>
      <c r="E164" s="167">
        <f>IFERROR(IF(VLOOKUP($A164,'Annex 2 EHV charges'!$A:$O,8,FALSE)=0,"",VLOOKUP($A164,'Annex 2 EHV charges'!$A:$O,8,FALSE)),"")</f>
        <v>14.577</v>
      </c>
      <c r="F164" s="168">
        <f>IFERROR(IF(VLOOKUP($A164,'Annex 2 EHV charges'!$A:$O,9,FALSE)=0,"",VLOOKUP($A164,'Annex 2 EHV charges'!$A:$O,9,FALSE)),"")</f>
        <v>5.23</v>
      </c>
      <c r="G164" s="169">
        <f>IFERROR(IF(VLOOKUP($A164,'Annex 2 EHV charges'!$A:$O,10,FALSE)=0,"",VLOOKUP($A164,'Annex 2 EHV charges'!$A:$O,10,FALSE)),"")</f>
        <v>2.4300000000000002</v>
      </c>
      <c r="H164" s="169">
        <f>IFERROR(IF(VLOOKUP($A164,'Annex 2 EHV charges'!$A:$O,11,FALSE)=0,"",VLOOKUP($A164,'Annex 2 EHV charges'!$A:$O,11,FALSE)),"")</f>
        <v>2.4300000000000002</v>
      </c>
    </row>
    <row r="165" spans="1:8" x14ac:dyDescent="0.2">
      <c r="A165" s="165">
        <f t="array" ref="A165">IFERROR(INDEX('Annex 2 EHV charges'!$A$11:$A$302, MATCH(0, IF(ISBLANK('Annex 2 EHV charges'!$A$11:$A$302),1, COUNTIF(A$4:$A164, 'Annex 2 EHV charges'!$A$11:$A$302)), 0)),"")</f>
        <v>818</v>
      </c>
      <c r="B165" s="165">
        <f>IF($A165="","",VLOOKUP($A165,'Annex 2 EHV charges'!$A:$O,2,0))</f>
        <v>818</v>
      </c>
      <c r="C165" s="166">
        <f>IF($A165="","",VLOOKUP($A165,'Annex 2 EHV charges'!$A:$O,3,0))</f>
        <v>2200042172043</v>
      </c>
      <c r="D165" s="165" t="str">
        <f>IF($A165="","",VLOOKUP($A165,'Annex 2 EHV charges'!$A:$O,7,0))</f>
        <v>NES Kingsweston Lane</v>
      </c>
      <c r="E165" s="167" t="str">
        <f>IFERROR(IF(VLOOKUP($A165,'Annex 2 EHV charges'!$A:$O,8,FALSE)=0,"",VLOOKUP($A165,'Annex 2 EHV charges'!$A:$O,8,FALSE)),"")</f>
        <v/>
      </c>
      <c r="F165" s="168">
        <f>IFERROR(IF(VLOOKUP($A165,'Annex 2 EHV charges'!$A:$O,9,FALSE)=0,"",VLOOKUP($A165,'Annex 2 EHV charges'!$A:$O,9,FALSE)),"")</f>
        <v>87.58</v>
      </c>
      <c r="G165" s="169">
        <f>IFERROR(IF(VLOOKUP($A165,'Annex 2 EHV charges'!$A:$O,10,FALSE)=0,"",VLOOKUP($A165,'Annex 2 EHV charges'!$A:$O,10,FALSE)),"")</f>
        <v>1.59</v>
      </c>
      <c r="H165" s="169">
        <f>IFERROR(IF(VLOOKUP($A165,'Annex 2 EHV charges'!$A:$O,11,FALSE)=0,"",VLOOKUP($A165,'Annex 2 EHV charges'!$A:$O,11,FALSE)),"")</f>
        <v>1.59</v>
      </c>
    </row>
    <row r="166" spans="1:8" x14ac:dyDescent="0.2">
      <c r="A166" s="165">
        <f t="array" ref="A166">IFERROR(INDEX('Annex 2 EHV charges'!$A$11:$A$302, MATCH(0, IF(ISBLANK('Annex 2 EHV charges'!$A$11:$A$302),1, COUNTIF(A$4:$A165, 'Annex 2 EHV charges'!$A$11:$A$302)), 0)),"")</f>
        <v>820</v>
      </c>
      <c r="B166" s="165">
        <f>IF($A166="","",VLOOKUP($A166,'Annex 2 EHV charges'!$A:$O,2,0))</f>
        <v>820</v>
      </c>
      <c r="C166" s="166">
        <f>IF($A166="","",VLOOKUP($A166,'Annex 2 EHV charges'!$A:$O,3,0))</f>
        <v>2200042169714</v>
      </c>
      <c r="D166" s="165" t="str">
        <f>IF($A166="","",VLOOKUP($A166,'Annex 2 EHV charges'!$A:$O,7,0))</f>
        <v>Slade Farm PV</v>
      </c>
      <c r="E166" s="167">
        <f>IFERROR(IF(VLOOKUP($A166,'Annex 2 EHV charges'!$A:$O,8,FALSE)=0,"",VLOOKUP($A166,'Annex 2 EHV charges'!$A:$O,8,FALSE)),"")</f>
        <v>4.4109999999999996</v>
      </c>
      <c r="F166" s="168">
        <f>IFERROR(IF(VLOOKUP($A166,'Annex 2 EHV charges'!$A:$O,9,FALSE)=0,"",VLOOKUP($A166,'Annex 2 EHV charges'!$A:$O,9,FALSE)),"")</f>
        <v>2.58</v>
      </c>
      <c r="G166" s="169">
        <f>IFERROR(IF(VLOOKUP($A166,'Annex 2 EHV charges'!$A:$O,10,FALSE)=0,"",VLOOKUP($A166,'Annex 2 EHV charges'!$A:$O,10,FALSE)),"")</f>
        <v>3.79</v>
      </c>
      <c r="H166" s="169">
        <f>IFERROR(IF(VLOOKUP($A166,'Annex 2 EHV charges'!$A:$O,11,FALSE)=0,"",VLOOKUP($A166,'Annex 2 EHV charges'!$A:$O,11,FALSE)),"")</f>
        <v>3.79</v>
      </c>
    </row>
    <row r="167" spans="1:8" x14ac:dyDescent="0.2">
      <c r="A167" s="165">
        <f t="array" ref="A167">IFERROR(INDEX('Annex 2 EHV charges'!$A$11:$A$302, MATCH(0, IF(ISBLANK('Annex 2 EHV charges'!$A$11:$A$302),1, COUNTIF(A$4:$A166, 'Annex 2 EHV charges'!$A$11:$A$302)), 0)),"")</f>
        <v>821</v>
      </c>
      <c r="B167" s="165">
        <f>IF($A167="","",VLOOKUP($A167,'Annex 2 EHV charges'!$A:$O,2,0))</f>
        <v>821</v>
      </c>
      <c r="C167" s="166">
        <f>IF($A167="","",VLOOKUP($A167,'Annex 2 EHV charges'!$A:$O,3,0))</f>
        <v>2200042171183</v>
      </c>
      <c r="D167" s="165" t="str">
        <f>IF($A167="","",VLOOKUP($A167,'Annex 2 EHV charges'!$A:$O,7,0))</f>
        <v>Rew Farm PV</v>
      </c>
      <c r="E167" s="167">
        <f>IFERROR(IF(VLOOKUP($A167,'Annex 2 EHV charges'!$A:$O,8,FALSE)=0,"",VLOOKUP($A167,'Annex 2 EHV charges'!$A:$O,8,FALSE)),"")</f>
        <v>1.127</v>
      </c>
      <c r="F167" s="168">
        <f>IFERROR(IF(VLOOKUP($A167,'Annex 2 EHV charges'!$A:$O,9,FALSE)=0,"",VLOOKUP($A167,'Annex 2 EHV charges'!$A:$O,9,FALSE)),"")</f>
        <v>2.31</v>
      </c>
      <c r="G167" s="169">
        <f>IFERROR(IF(VLOOKUP($A167,'Annex 2 EHV charges'!$A:$O,10,FALSE)=0,"",VLOOKUP($A167,'Annex 2 EHV charges'!$A:$O,10,FALSE)),"")</f>
        <v>3.55</v>
      </c>
      <c r="H167" s="169">
        <f>IFERROR(IF(VLOOKUP($A167,'Annex 2 EHV charges'!$A:$O,11,FALSE)=0,"",VLOOKUP($A167,'Annex 2 EHV charges'!$A:$O,11,FALSE)),"")</f>
        <v>3.55</v>
      </c>
    </row>
    <row r="168" spans="1:8" x14ac:dyDescent="0.2">
      <c r="A168" s="165">
        <f t="array" ref="A168">IFERROR(INDEX('Annex 2 EHV charges'!$A$11:$A$302, MATCH(0, IF(ISBLANK('Annex 2 EHV charges'!$A$11:$A$302),1, COUNTIF(A$4:$A167, 'Annex 2 EHV charges'!$A$11:$A$302)), 0)),"")</f>
        <v>822</v>
      </c>
      <c r="B168" s="165">
        <f>IF($A168="","",VLOOKUP($A168,'Annex 2 EHV charges'!$A:$O,2,0))</f>
        <v>822</v>
      </c>
      <c r="C168" s="166">
        <f>IF($A168="","",VLOOKUP($A168,'Annex 2 EHV charges'!$A:$O,3,0))</f>
        <v>2200042171208</v>
      </c>
      <c r="D168" s="165" t="str">
        <f>IF($A168="","",VLOOKUP($A168,'Annex 2 EHV charges'!$A:$O,7,0))</f>
        <v>Higher Trenhayle PV</v>
      </c>
      <c r="E168" s="167">
        <f>IFERROR(IF(VLOOKUP($A168,'Annex 2 EHV charges'!$A:$O,8,FALSE)=0,"",VLOOKUP($A168,'Annex 2 EHV charges'!$A:$O,8,FALSE)),"")</f>
        <v>16.141999999999999</v>
      </c>
      <c r="F168" s="168">
        <f>IFERROR(IF(VLOOKUP($A168,'Annex 2 EHV charges'!$A:$O,9,FALSE)=0,"",VLOOKUP($A168,'Annex 2 EHV charges'!$A:$O,9,FALSE)),"")</f>
        <v>2.71</v>
      </c>
      <c r="G168" s="169">
        <f>IFERROR(IF(VLOOKUP($A168,'Annex 2 EHV charges'!$A:$O,10,FALSE)=0,"",VLOOKUP($A168,'Annex 2 EHV charges'!$A:$O,10,FALSE)),"")</f>
        <v>2.82</v>
      </c>
      <c r="H168" s="169">
        <f>IFERROR(IF(VLOOKUP($A168,'Annex 2 EHV charges'!$A:$O,11,FALSE)=0,"",VLOOKUP($A168,'Annex 2 EHV charges'!$A:$O,11,FALSE)),"")</f>
        <v>2.82</v>
      </c>
    </row>
    <row r="169" spans="1:8" x14ac:dyDescent="0.2">
      <c r="A169" s="165">
        <f t="array" ref="A169">IFERROR(INDEX('Annex 2 EHV charges'!$A$11:$A$302, MATCH(0, IF(ISBLANK('Annex 2 EHV charges'!$A$11:$A$302),1, COUNTIF(A$4:$A168, 'Annex 2 EHV charges'!$A$11:$A$302)), 0)),"")</f>
        <v>823</v>
      </c>
      <c r="B169" s="165">
        <f>IF($A169="","",VLOOKUP($A169,'Annex 2 EHV charges'!$A:$O,2,0))</f>
        <v>823</v>
      </c>
      <c r="C169" s="166">
        <f>IF($A169="","",VLOOKUP($A169,'Annex 2 EHV charges'!$A:$O,3,0))</f>
        <v>2200042171244</v>
      </c>
      <c r="D169" s="165" t="str">
        <f>IF($A169="","",VLOOKUP($A169,'Annex 2 EHV charges'!$A:$O,7,0))</f>
        <v>Middle Treworder PV</v>
      </c>
      <c r="E169" s="167">
        <f>IFERROR(IF(VLOOKUP($A169,'Annex 2 EHV charges'!$A:$O,8,FALSE)=0,"",VLOOKUP($A169,'Annex 2 EHV charges'!$A:$O,8,FALSE)),"")</f>
        <v>0.77900000000000003</v>
      </c>
      <c r="F169" s="168">
        <f>IFERROR(IF(VLOOKUP($A169,'Annex 2 EHV charges'!$A:$O,9,FALSE)=0,"",VLOOKUP($A169,'Annex 2 EHV charges'!$A:$O,9,FALSE)),"")</f>
        <v>0.73</v>
      </c>
      <c r="G169" s="169">
        <f>IFERROR(IF(VLOOKUP($A169,'Annex 2 EHV charges'!$A:$O,10,FALSE)=0,"",VLOOKUP($A169,'Annex 2 EHV charges'!$A:$O,10,FALSE)),"")</f>
        <v>7.52</v>
      </c>
      <c r="H169" s="169">
        <f>IFERROR(IF(VLOOKUP($A169,'Annex 2 EHV charges'!$A:$O,11,FALSE)=0,"",VLOOKUP($A169,'Annex 2 EHV charges'!$A:$O,11,FALSE)),"")</f>
        <v>7.52</v>
      </c>
    </row>
    <row r="170" spans="1:8" x14ac:dyDescent="0.2">
      <c r="A170" s="165">
        <f t="array" ref="A170">IFERROR(INDEX('Annex 2 EHV charges'!$A$11:$A$302, MATCH(0, IF(ISBLANK('Annex 2 EHV charges'!$A$11:$A$302),1, COUNTIF(A$4:$A169, 'Annex 2 EHV charges'!$A$11:$A$302)), 0)),"")</f>
        <v>824</v>
      </c>
      <c r="B170" s="165">
        <f>IF($A170="","",VLOOKUP($A170,'Annex 2 EHV charges'!$A:$O,2,0))</f>
        <v>824</v>
      </c>
      <c r="C170" s="166">
        <f>IF($A170="","",VLOOKUP($A170,'Annex 2 EHV charges'!$A:$O,3,0))</f>
        <v>2200042171616</v>
      </c>
      <c r="D170" s="165" t="str">
        <f>IF($A170="","",VLOOKUP($A170,'Annex 2 EHV charges'!$A:$O,7,0))</f>
        <v>Penhale Farm PV</v>
      </c>
      <c r="E170" s="167">
        <f>IFERROR(IF(VLOOKUP($A170,'Annex 2 EHV charges'!$A:$O,8,FALSE)=0,"",VLOOKUP($A170,'Annex 2 EHV charges'!$A:$O,8,FALSE)),"")</f>
        <v>0.78300000000000003</v>
      </c>
      <c r="F170" s="168">
        <f>IFERROR(IF(VLOOKUP($A170,'Annex 2 EHV charges'!$A:$O,9,FALSE)=0,"",VLOOKUP($A170,'Annex 2 EHV charges'!$A:$O,9,FALSE)),"")</f>
        <v>6.36</v>
      </c>
      <c r="G170" s="169">
        <f>IFERROR(IF(VLOOKUP($A170,'Annex 2 EHV charges'!$A:$O,10,FALSE)=0,"",VLOOKUP($A170,'Annex 2 EHV charges'!$A:$O,10,FALSE)),"")</f>
        <v>3.07</v>
      </c>
      <c r="H170" s="169">
        <f>IFERROR(IF(VLOOKUP($A170,'Annex 2 EHV charges'!$A:$O,11,FALSE)=0,"",VLOOKUP($A170,'Annex 2 EHV charges'!$A:$O,11,FALSE)),"")</f>
        <v>3.07</v>
      </c>
    </row>
    <row r="171" spans="1:8" x14ac:dyDescent="0.2">
      <c r="A171" s="165">
        <f t="array" ref="A171">IFERROR(INDEX('Annex 2 EHV charges'!$A$11:$A$302, MATCH(0, IF(ISBLANK('Annex 2 EHV charges'!$A$11:$A$302),1, COUNTIF(A$4:$A170, 'Annex 2 EHV charges'!$A$11:$A$302)), 0)),"")</f>
        <v>825</v>
      </c>
      <c r="B171" s="165">
        <f>IF($A171="","",VLOOKUP($A171,'Annex 2 EHV charges'!$A:$O,2,0))</f>
        <v>825</v>
      </c>
      <c r="C171" s="166">
        <f>IF($A171="","",VLOOKUP($A171,'Annex 2 EHV charges'!$A:$O,3,0))</f>
        <v>2200042172512</v>
      </c>
      <c r="D171" s="165" t="str">
        <f>IF($A171="","",VLOOKUP($A171,'Annex 2 EHV charges'!$A:$O,7,0))</f>
        <v>Ayshford Court PV</v>
      </c>
      <c r="E171" s="167">
        <f>IFERROR(IF(VLOOKUP($A171,'Annex 2 EHV charges'!$A:$O,8,FALSE)=0,"",VLOOKUP($A171,'Annex 2 EHV charges'!$A:$O,8,FALSE)),"")</f>
        <v>1.085</v>
      </c>
      <c r="F171" s="168">
        <f>IFERROR(IF(VLOOKUP($A171,'Annex 2 EHV charges'!$A:$O,9,FALSE)=0,"",VLOOKUP($A171,'Annex 2 EHV charges'!$A:$O,9,FALSE)),"")</f>
        <v>1.1000000000000001</v>
      </c>
      <c r="G171" s="169">
        <f>IFERROR(IF(VLOOKUP($A171,'Annex 2 EHV charges'!$A:$O,10,FALSE)=0,"",VLOOKUP($A171,'Annex 2 EHV charges'!$A:$O,10,FALSE)),"")</f>
        <v>2.74</v>
      </c>
      <c r="H171" s="169">
        <f>IFERROR(IF(VLOOKUP($A171,'Annex 2 EHV charges'!$A:$O,11,FALSE)=0,"",VLOOKUP($A171,'Annex 2 EHV charges'!$A:$O,11,FALSE)),"")</f>
        <v>2.74</v>
      </c>
    </row>
    <row r="172" spans="1:8" x14ac:dyDescent="0.2">
      <c r="A172" s="165">
        <f t="array" ref="A172">IFERROR(INDEX('Annex 2 EHV charges'!$A$11:$A$302, MATCH(0, IF(ISBLANK('Annex 2 EHV charges'!$A$11:$A$302),1, COUNTIF(A$4:$A171, 'Annex 2 EHV charges'!$A$11:$A$302)), 0)),"")</f>
        <v>826</v>
      </c>
      <c r="B172" s="165">
        <f>IF($A172="","",VLOOKUP($A172,'Annex 2 EHV charges'!$A:$O,2,0))</f>
        <v>826</v>
      </c>
      <c r="C172" s="166">
        <f>IF($A172="","",VLOOKUP($A172,'Annex 2 EHV charges'!$A:$O,3,0))</f>
        <v>2200042172920</v>
      </c>
      <c r="D172" s="165" t="str">
        <f>IF($A172="","",VLOOKUP($A172,'Annex 2 EHV charges'!$A:$O,7,0))</f>
        <v>West Hill PV</v>
      </c>
      <c r="E172" s="167" t="str">
        <f>IFERROR(IF(VLOOKUP($A172,'Annex 2 EHV charges'!$A:$O,8,FALSE)=0,"",VLOOKUP($A172,'Annex 2 EHV charges'!$A:$O,8,FALSE)),"")</f>
        <v/>
      </c>
      <c r="F172" s="168">
        <f>IFERROR(IF(VLOOKUP($A172,'Annex 2 EHV charges'!$A:$O,9,FALSE)=0,"",VLOOKUP($A172,'Annex 2 EHV charges'!$A:$O,9,FALSE)),"")</f>
        <v>12.87</v>
      </c>
      <c r="G172" s="169">
        <f>IFERROR(IF(VLOOKUP($A172,'Annex 2 EHV charges'!$A:$O,10,FALSE)=0,"",VLOOKUP($A172,'Annex 2 EHV charges'!$A:$O,10,FALSE)),"")</f>
        <v>3.07</v>
      </c>
      <c r="H172" s="169">
        <f>IFERROR(IF(VLOOKUP($A172,'Annex 2 EHV charges'!$A:$O,11,FALSE)=0,"",VLOOKUP($A172,'Annex 2 EHV charges'!$A:$O,11,FALSE)),"")</f>
        <v>3.07</v>
      </c>
    </row>
    <row r="173" spans="1:8" x14ac:dyDescent="0.2">
      <c r="A173" s="165">
        <f t="array" ref="A173">IFERROR(INDEX('Annex 2 EHV charges'!$A$11:$A$302, MATCH(0, IF(ISBLANK('Annex 2 EHV charges'!$A$11:$A$302),1, COUNTIF(A$4:$A172, 'Annex 2 EHV charges'!$A$11:$A$302)), 0)),"")</f>
        <v>827</v>
      </c>
      <c r="B173" s="165">
        <f>IF($A173="","",VLOOKUP($A173,'Annex 2 EHV charges'!$A:$O,2,0))</f>
        <v>827</v>
      </c>
      <c r="C173" s="166">
        <f>IF($A173="","",VLOOKUP($A173,'Annex 2 EHV charges'!$A:$O,3,0))</f>
        <v>2200042172897</v>
      </c>
      <c r="D173" s="165" t="str">
        <f>IF($A173="","",VLOOKUP($A173,'Annex 2 EHV charges'!$A:$O,7,0))</f>
        <v>Knockworthy Farm PV</v>
      </c>
      <c r="E173" s="167" t="str">
        <f>IFERROR(IF(VLOOKUP($A173,'Annex 2 EHV charges'!$A:$O,8,FALSE)=0,"",VLOOKUP($A173,'Annex 2 EHV charges'!$A:$O,8,FALSE)),"")</f>
        <v/>
      </c>
      <c r="F173" s="168">
        <f>IFERROR(IF(VLOOKUP($A173,'Annex 2 EHV charges'!$A:$O,9,FALSE)=0,"",VLOOKUP($A173,'Annex 2 EHV charges'!$A:$O,9,FALSE)),"")</f>
        <v>2.91</v>
      </c>
      <c r="G173" s="169">
        <f>IFERROR(IF(VLOOKUP($A173,'Annex 2 EHV charges'!$A:$O,10,FALSE)=0,"",VLOOKUP($A173,'Annex 2 EHV charges'!$A:$O,10,FALSE)),"")</f>
        <v>3.21</v>
      </c>
      <c r="H173" s="169">
        <f>IFERROR(IF(VLOOKUP($A173,'Annex 2 EHV charges'!$A:$O,11,FALSE)=0,"",VLOOKUP($A173,'Annex 2 EHV charges'!$A:$O,11,FALSE)),"")</f>
        <v>3.21</v>
      </c>
    </row>
    <row r="174" spans="1:8" ht="25.5" x14ac:dyDescent="0.2">
      <c r="A174" s="165">
        <f t="array" ref="A174">IFERROR(INDEX('Annex 2 EHV charges'!$A$11:$A$302, MATCH(0, IF(ISBLANK('Annex 2 EHV charges'!$A$11:$A$302),1, COUNTIF(A$4:$A173, 'Annex 2 EHV charges'!$A$11:$A$302)), 0)),"")</f>
        <v>828</v>
      </c>
      <c r="B174" s="165">
        <f>IF($A174="","",VLOOKUP($A174,'Annex 2 EHV charges'!$A:$O,2,0))</f>
        <v>828</v>
      </c>
      <c r="C174" s="166" t="str">
        <f>IF($A174="","",VLOOKUP($A174,'Annex 2 EHV charges'!$A:$O,3,0))</f>
        <v>2200042218673
2200042218682</v>
      </c>
      <c r="D174" s="165" t="str">
        <f>IF($A174="","",VLOOKUP($A174,'Annex 2 EHV charges'!$A:$O,7,0))</f>
        <v>University of Bath</v>
      </c>
      <c r="E174" s="167">
        <f>IFERROR(IF(VLOOKUP($A174,'Annex 2 EHV charges'!$A:$O,8,FALSE)=0,"",VLOOKUP($A174,'Annex 2 EHV charges'!$A:$O,8,FALSE)),"")</f>
        <v>9.5329999999999995</v>
      </c>
      <c r="F174" s="168">
        <f>IFERROR(IF(VLOOKUP($A174,'Annex 2 EHV charges'!$A:$O,9,FALSE)=0,"",VLOOKUP($A174,'Annex 2 EHV charges'!$A:$O,9,FALSE)),"")</f>
        <v>2773.99</v>
      </c>
      <c r="G174" s="169">
        <f>IFERROR(IF(VLOOKUP($A174,'Annex 2 EHV charges'!$A:$O,10,FALSE)=0,"",VLOOKUP($A174,'Annex 2 EHV charges'!$A:$O,10,FALSE)),"")</f>
        <v>5.41</v>
      </c>
      <c r="H174" s="169">
        <f>IFERROR(IF(VLOOKUP($A174,'Annex 2 EHV charges'!$A:$O,11,FALSE)=0,"",VLOOKUP($A174,'Annex 2 EHV charges'!$A:$O,11,FALSE)),"")</f>
        <v>5.41</v>
      </c>
    </row>
    <row r="175" spans="1:8" x14ac:dyDescent="0.2">
      <c r="A175" s="165">
        <f t="array" ref="A175">IFERROR(INDEX('Annex 2 EHV charges'!$A$11:$A$302, MATCH(0, IF(ISBLANK('Annex 2 EHV charges'!$A$11:$A$302),1, COUNTIF(A$4:$A174, 'Annex 2 EHV charges'!$A$11:$A$302)), 0)),"")</f>
        <v>829</v>
      </c>
      <c r="B175" s="165">
        <f>IF($A175="","",VLOOKUP($A175,'Annex 2 EHV charges'!$A:$O,2,0))</f>
        <v>829</v>
      </c>
      <c r="C175" s="166">
        <f>IF($A175="","",VLOOKUP($A175,'Annex 2 EHV charges'!$A:$O,3,0))</f>
        <v>2200042174272</v>
      </c>
      <c r="D175" s="165" t="str">
        <f>IF($A175="","",VLOOKUP($A175,'Annex 2 EHV charges'!$A:$O,7,0))</f>
        <v>Trekenning Farm PV</v>
      </c>
      <c r="E175" s="167">
        <f>IFERROR(IF(VLOOKUP($A175,'Annex 2 EHV charges'!$A:$O,8,FALSE)=0,"",VLOOKUP($A175,'Annex 2 EHV charges'!$A:$O,8,FALSE)),"")</f>
        <v>1.2110000000000001</v>
      </c>
      <c r="F175" s="168">
        <f>IFERROR(IF(VLOOKUP($A175,'Annex 2 EHV charges'!$A:$O,9,FALSE)=0,"",VLOOKUP($A175,'Annex 2 EHV charges'!$A:$O,9,FALSE)),"")</f>
        <v>12.71</v>
      </c>
      <c r="G175" s="169">
        <f>IFERROR(IF(VLOOKUP($A175,'Annex 2 EHV charges'!$A:$O,10,FALSE)=0,"",VLOOKUP($A175,'Annex 2 EHV charges'!$A:$O,10,FALSE)),"")</f>
        <v>2.97</v>
      </c>
      <c r="H175" s="169">
        <f>IFERROR(IF(VLOOKUP($A175,'Annex 2 EHV charges'!$A:$O,11,FALSE)=0,"",VLOOKUP($A175,'Annex 2 EHV charges'!$A:$O,11,FALSE)),"")</f>
        <v>2.97</v>
      </c>
    </row>
    <row r="176" spans="1:8" x14ac:dyDescent="0.2">
      <c r="A176" s="165">
        <f t="array" ref="A176">IFERROR(INDEX('Annex 2 EHV charges'!$A$11:$A$302, MATCH(0, IF(ISBLANK('Annex 2 EHV charges'!$A$11:$A$302),1, COUNTIF(A$4:$A175, 'Annex 2 EHV charges'!$A$11:$A$302)), 0)),"")</f>
        <v>830</v>
      </c>
      <c r="B176" s="165">
        <f>IF($A176="","",VLOOKUP($A176,'Annex 2 EHV charges'!$A:$O,2,0))</f>
        <v>830</v>
      </c>
      <c r="C176" s="166">
        <f>IF($A176="","",VLOOKUP($A176,'Annex 2 EHV charges'!$A:$O,3,0))</f>
        <v>2200042184369</v>
      </c>
      <c r="D176" s="165" t="str">
        <f>IF($A176="","",VLOOKUP($A176,'Annex 2 EHV charges'!$A:$O,7,0))</f>
        <v>Four Burrows PV</v>
      </c>
      <c r="E176" s="167">
        <f>IFERROR(IF(VLOOKUP($A176,'Annex 2 EHV charges'!$A:$O,8,FALSE)=0,"",VLOOKUP($A176,'Annex 2 EHV charges'!$A:$O,8,FALSE)),"")</f>
        <v>2.391</v>
      </c>
      <c r="F176" s="168">
        <f>IFERROR(IF(VLOOKUP($A176,'Annex 2 EHV charges'!$A:$O,9,FALSE)=0,"",VLOOKUP($A176,'Annex 2 EHV charges'!$A:$O,9,FALSE)),"")</f>
        <v>2.36</v>
      </c>
      <c r="G176" s="169">
        <f>IFERROR(IF(VLOOKUP($A176,'Annex 2 EHV charges'!$A:$O,10,FALSE)=0,"",VLOOKUP($A176,'Annex 2 EHV charges'!$A:$O,10,FALSE)),"")</f>
        <v>3.28</v>
      </c>
      <c r="H176" s="169">
        <f>IFERROR(IF(VLOOKUP($A176,'Annex 2 EHV charges'!$A:$O,11,FALSE)=0,"",VLOOKUP($A176,'Annex 2 EHV charges'!$A:$O,11,FALSE)),"")</f>
        <v>3.28</v>
      </c>
    </row>
    <row r="177" spans="1:8" x14ac:dyDescent="0.2">
      <c r="A177" s="165">
        <f t="array" ref="A177">IFERROR(INDEX('Annex 2 EHV charges'!$A$11:$A$302, MATCH(0, IF(ISBLANK('Annex 2 EHV charges'!$A$11:$A$302),1, COUNTIF(A$4:$A176, 'Annex 2 EHV charges'!$A$11:$A$302)), 0)),"")</f>
        <v>833</v>
      </c>
      <c r="B177" s="165">
        <f>IF($A177="","",VLOOKUP($A177,'Annex 2 EHV charges'!$A:$O,2,0))</f>
        <v>833</v>
      </c>
      <c r="C177" s="166">
        <f>IF($A177="","",VLOOKUP($A177,'Annex 2 EHV charges'!$A:$O,3,0))</f>
        <v>2200042191756</v>
      </c>
      <c r="D177" s="165" t="str">
        <f>IF($A177="","",VLOOKUP($A177,'Annex 2 EHV charges'!$A:$O,7,0))</f>
        <v>Halse Farm PV</v>
      </c>
      <c r="E177" s="167" t="str">
        <f>IFERROR(IF(VLOOKUP($A177,'Annex 2 EHV charges'!$A:$O,8,FALSE)=0,"",VLOOKUP($A177,'Annex 2 EHV charges'!$A:$O,8,FALSE)),"")</f>
        <v/>
      </c>
      <c r="F177" s="168">
        <f>IFERROR(IF(VLOOKUP($A177,'Annex 2 EHV charges'!$A:$O,9,FALSE)=0,"",VLOOKUP($A177,'Annex 2 EHV charges'!$A:$O,9,FALSE)),"")</f>
        <v>0.87</v>
      </c>
      <c r="G177" s="169">
        <f>IFERROR(IF(VLOOKUP($A177,'Annex 2 EHV charges'!$A:$O,10,FALSE)=0,"",VLOOKUP($A177,'Annex 2 EHV charges'!$A:$O,10,FALSE)),"")</f>
        <v>4.22</v>
      </c>
      <c r="H177" s="169">
        <f>IFERROR(IF(VLOOKUP($A177,'Annex 2 EHV charges'!$A:$O,11,FALSE)=0,"",VLOOKUP($A177,'Annex 2 EHV charges'!$A:$O,11,FALSE)),"")</f>
        <v>4.22</v>
      </c>
    </row>
    <row r="178" spans="1:8" x14ac:dyDescent="0.2">
      <c r="A178" s="165">
        <f t="array" ref="A178">IFERROR(INDEX('Annex 2 EHV charges'!$A$11:$A$302, MATCH(0, IF(ISBLANK('Annex 2 EHV charges'!$A$11:$A$302),1, COUNTIF(A$4:$A177, 'Annex 2 EHV charges'!$A$11:$A$302)), 0)),"")</f>
        <v>834</v>
      </c>
      <c r="B178" s="165">
        <f>IF($A178="","",VLOOKUP($A178,'Annex 2 EHV charges'!$A:$O,2,0))</f>
        <v>834</v>
      </c>
      <c r="C178" s="166">
        <f>IF($A178="","",VLOOKUP($A178,'Annex 2 EHV charges'!$A:$O,3,0))</f>
        <v>2200042192750</v>
      </c>
      <c r="D178" s="165" t="str">
        <f>IF($A178="","",VLOOKUP($A178,'Annex 2 EHV charges'!$A:$O,7,0))</f>
        <v>Hatchlands Farm PV</v>
      </c>
      <c r="E178" s="167">
        <f>IFERROR(IF(VLOOKUP($A178,'Annex 2 EHV charges'!$A:$O,8,FALSE)=0,"",VLOOKUP($A178,'Annex 2 EHV charges'!$A:$O,8,FALSE)),"")</f>
        <v>3.1890000000000001</v>
      </c>
      <c r="F178" s="168">
        <f>IFERROR(IF(VLOOKUP($A178,'Annex 2 EHV charges'!$A:$O,9,FALSE)=0,"",VLOOKUP($A178,'Annex 2 EHV charges'!$A:$O,9,FALSE)),"")</f>
        <v>7.43</v>
      </c>
      <c r="G178" s="169">
        <f>IFERROR(IF(VLOOKUP($A178,'Annex 2 EHV charges'!$A:$O,10,FALSE)=0,"",VLOOKUP($A178,'Annex 2 EHV charges'!$A:$O,10,FALSE)),"")</f>
        <v>2.41</v>
      </c>
      <c r="H178" s="169">
        <f>IFERROR(IF(VLOOKUP($A178,'Annex 2 EHV charges'!$A:$O,11,FALSE)=0,"",VLOOKUP($A178,'Annex 2 EHV charges'!$A:$O,11,FALSE)),"")</f>
        <v>2.41</v>
      </c>
    </row>
    <row r="179" spans="1:8" x14ac:dyDescent="0.2">
      <c r="A179" s="165">
        <f t="array" ref="A179">IFERROR(INDEX('Annex 2 EHV charges'!$A$11:$A$302, MATCH(0, IF(ISBLANK('Annex 2 EHV charges'!$A$11:$A$302),1, COUNTIF(A$4:$A178, 'Annex 2 EHV charges'!$A$11:$A$302)), 0)),"")</f>
        <v>835</v>
      </c>
      <c r="B179" s="165">
        <f>IF($A179="","",VLOOKUP($A179,'Annex 2 EHV charges'!$A:$O,2,0))</f>
        <v>835</v>
      </c>
      <c r="C179" s="166">
        <f>IF($A179="","",VLOOKUP($A179,'Annex 2 EHV charges'!$A:$O,3,0))</f>
        <v>2200042193879</v>
      </c>
      <c r="D179" s="165" t="str">
        <f>IF($A179="","",VLOOKUP($A179,'Annex 2 EHV charges'!$A:$O,7,0))</f>
        <v>Higher Trevartha PV</v>
      </c>
      <c r="E179" s="167">
        <f>IFERROR(IF(VLOOKUP($A179,'Annex 2 EHV charges'!$A:$O,8,FALSE)=0,"",VLOOKUP($A179,'Annex 2 EHV charges'!$A:$O,8,FALSE)),"")</f>
        <v>0.91700000000000004</v>
      </c>
      <c r="F179" s="168">
        <f>IFERROR(IF(VLOOKUP($A179,'Annex 2 EHV charges'!$A:$O,9,FALSE)=0,"",VLOOKUP($A179,'Annex 2 EHV charges'!$A:$O,9,FALSE)),"")</f>
        <v>8.16</v>
      </c>
      <c r="G179" s="169">
        <f>IFERROR(IF(VLOOKUP($A179,'Annex 2 EHV charges'!$A:$O,10,FALSE)=0,"",VLOOKUP($A179,'Annex 2 EHV charges'!$A:$O,10,FALSE)),"")</f>
        <v>2.65</v>
      </c>
      <c r="H179" s="169">
        <f>IFERROR(IF(VLOOKUP($A179,'Annex 2 EHV charges'!$A:$O,11,FALSE)=0,"",VLOOKUP($A179,'Annex 2 EHV charges'!$A:$O,11,FALSE)),"")</f>
        <v>2.65</v>
      </c>
    </row>
    <row r="180" spans="1:8" x14ac:dyDescent="0.2">
      <c r="A180" s="165">
        <f t="array" ref="A180">IFERROR(INDEX('Annex 2 EHV charges'!$A$11:$A$302, MATCH(0, IF(ISBLANK('Annex 2 EHV charges'!$A$11:$A$302),1, COUNTIF(A$4:$A179, 'Annex 2 EHV charges'!$A$11:$A$302)), 0)),"")</f>
        <v>837</v>
      </c>
      <c r="B180" s="165">
        <f>IF($A180="","",VLOOKUP($A180,'Annex 2 EHV charges'!$A:$O,2,0))</f>
        <v>837</v>
      </c>
      <c r="C180" s="166">
        <f>IF($A180="","",VLOOKUP($A180,'Annex 2 EHV charges'!$A:$O,3,0))</f>
        <v>2200042194047</v>
      </c>
      <c r="D180" s="165" t="str">
        <f>IF($A180="","",VLOOKUP($A180,'Annex 2 EHV charges'!$A:$O,7,0))</f>
        <v>Ford Farm PV</v>
      </c>
      <c r="E180" s="167">
        <f>IFERROR(IF(VLOOKUP($A180,'Annex 2 EHV charges'!$A:$O,8,FALSE)=0,"",VLOOKUP($A180,'Annex 2 EHV charges'!$A:$O,8,FALSE)),"")</f>
        <v>0.88400000000000001</v>
      </c>
      <c r="F180" s="168">
        <f>IFERROR(IF(VLOOKUP($A180,'Annex 2 EHV charges'!$A:$O,9,FALSE)=0,"",VLOOKUP($A180,'Annex 2 EHV charges'!$A:$O,9,FALSE)),"")</f>
        <v>4.43</v>
      </c>
      <c r="G180" s="169">
        <f>IFERROR(IF(VLOOKUP($A180,'Annex 2 EHV charges'!$A:$O,10,FALSE)=0,"",VLOOKUP($A180,'Annex 2 EHV charges'!$A:$O,10,FALSE)),"")</f>
        <v>2.58</v>
      </c>
      <c r="H180" s="169">
        <f>IFERROR(IF(VLOOKUP($A180,'Annex 2 EHV charges'!$A:$O,11,FALSE)=0,"",VLOOKUP($A180,'Annex 2 EHV charges'!$A:$O,11,FALSE)),"")</f>
        <v>2.58</v>
      </c>
    </row>
    <row r="181" spans="1:8" x14ac:dyDescent="0.2">
      <c r="A181" s="165">
        <f t="array" ref="A181">IFERROR(INDEX('Annex 2 EHV charges'!$A$11:$A$302, MATCH(0, IF(ISBLANK('Annex 2 EHV charges'!$A$11:$A$302),1, COUNTIF(A$4:$A180, 'Annex 2 EHV charges'!$A$11:$A$302)), 0)),"")</f>
        <v>839</v>
      </c>
      <c r="B181" s="165">
        <f>IF($A181="","",VLOOKUP($A181,'Annex 2 EHV charges'!$A:$O,2,0))</f>
        <v>839</v>
      </c>
      <c r="C181" s="166">
        <f>IF($A181="","",VLOOKUP($A181,'Annex 2 EHV charges'!$A:$O,3,0))</f>
        <v>2200042345993</v>
      </c>
      <c r="D181" s="165" t="str">
        <f>IF($A181="","",VLOOKUP($A181,'Annex 2 EHV charges'!$A:$O,7,0))</f>
        <v>Trequite</v>
      </c>
      <c r="E181" s="167">
        <f>IFERROR(IF(VLOOKUP($A181,'Annex 2 EHV charges'!$A:$O,8,FALSE)=0,"",VLOOKUP($A181,'Annex 2 EHV charges'!$A:$O,8,FALSE)),"")</f>
        <v>0.91100000000000003</v>
      </c>
      <c r="F181" s="168">
        <f>IFERROR(IF(VLOOKUP($A181,'Annex 2 EHV charges'!$A:$O,9,FALSE)=0,"",VLOOKUP($A181,'Annex 2 EHV charges'!$A:$O,9,FALSE)),"")</f>
        <v>1.84</v>
      </c>
      <c r="G181" s="169">
        <f>IFERROR(IF(VLOOKUP($A181,'Annex 2 EHV charges'!$A:$O,10,FALSE)=0,"",VLOOKUP($A181,'Annex 2 EHV charges'!$A:$O,10,FALSE)),"")</f>
        <v>5.15</v>
      </c>
      <c r="H181" s="169">
        <f>IFERROR(IF(VLOOKUP($A181,'Annex 2 EHV charges'!$A:$O,11,FALSE)=0,"",VLOOKUP($A181,'Annex 2 EHV charges'!$A:$O,11,FALSE)),"")</f>
        <v>5.15</v>
      </c>
    </row>
    <row r="182" spans="1:8" x14ac:dyDescent="0.2">
      <c r="A182" s="165">
        <f t="array" ref="A182">IFERROR(INDEX('Annex 2 EHV charges'!$A$11:$A$302, MATCH(0, IF(ISBLANK('Annex 2 EHV charges'!$A$11:$A$302),1, COUNTIF(A$4:$A181, 'Annex 2 EHV charges'!$A$11:$A$302)), 0)),"")</f>
        <v>841</v>
      </c>
      <c r="B182" s="165">
        <f>IF($A182="","",VLOOKUP($A182,'Annex 2 EHV charges'!$A:$O,2,0))</f>
        <v>841</v>
      </c>
      <c r="C182" s="166">
        <f>IF($A182="","",VLOOKUP($A182,'Annex 2 EHV charges'!$A:$O,3,0))</f>
        <v>2200042193735</v>
      </c>
      <c r="D182" s="165" t="str">
        <f>IF($A182="","",VLOOKUP($A182,'Annex 2 EHV charges'!$A:$O,7,0))</f>
        <v>Higher Tregarne PV</v>
      </c>
      <c r="E182" s="167">
        <f>IFERROR(IF(VLOOKUP($A182,'Annex 2 EHV charges'!$A:$O,8,FALSE)=0,"",VLOOKUP($A182,'Annex 2 EHV charges'!$A:$O,8,FALSE)),"")</f>
        <v>2.452</v>
      </c>
      <c r="F182" s="168">
        <f>IFERROR(IF(VLOOKUP($A182,'Annex 2 EHV charges'!$A:$O,9,FALSE)=0,"",VLOOKUP($A182,'Annex 2 EHV charges'!$A:$O,9,FALSE)),"")</f>
        <v>2.3199999999999998</v>
      </c>
      <c r="G182" s="169">
        <f>IFERROR(IF(VLOOKUP($A182,'Annex 2 EHV charges'!$A:$O,10,FALSE)=0,"",VLOOKUP($A182,'Annex 2 EHV charges'!$A:$O,10,FALSE)),"")</f>
        <v>7.59</v>
      </c>
      <c r="H182" s="169">
        <f>IFERROR(IF(VLOOKUP($A182,'Annex 2 EHV charges'!$A:$O,11,FALSE)=0,"",VLOOKUP($A182,'Annex 2 EHV charges'!$A:$O,11,FALSE)),"")</f>
        <v>7.59</v>
      </c>
    </row>
    <row r="183" spans="1:8" x14ac:dyDescent="0.2">
      <c r="A183" s="165">
        <f t="array" ref="A183">IFERROR(INDEX('Annex 2 EHV charges'!$A$11:$A$302, MATCH(0, IF(ISBLANK('Annex 2 EHV charges'!$A$11:$A$302),1, COUNTIF(A$4:$A182, 'Annex 2 EHV charges'!$A$11:$A$302)), 0)),"")</f>
        <v>842</v>
      </c>
      <c r="B183" s="165">
        <f>IF($A183="","",VLOOKUP($A183,'Annex 2 EHV charges'!$A:$O,2,0))</f>
        <v>842</v>
      </c>
      <c r="C183" s="166">
        <f>IF($A183="","",VLOOKUP($A183,'Annex 2 EHV charges'!$A:$O,3,0))</f>
        <v>2200042195592</v>
      </c>
      <c r="D183" s="165" t="str">
        <f>IF($A183="","",VLOOKUP($A183,'Annex 2 EHV charges'!$A:$O,7,0))</f>
        <v>Higher North Beer PV</v>
      </c>
      <c r="E183" s="167" t="str">
        <f>IFERROR(IF(VLOOKUP($A183,'Annex 2 EHV charges'!$A:$O,8,FALSE)=0,"",VLOOKUP($A183,'Annex 2 EHV charges'!$A:$O,8,FALSE)),"")</f>
        <v/>
      </c>
      <c r="F183" s="168">
        <f>IFERROR(IF(VLOOKUP($A183,'Annex 2 EHV charges'!$A:$O,9,FALSE)=0,"",VLOOKUP($A183,'Annex 2 EHV charges'!$A:$O,9,FALSE)),"")</f>
        <v>0.48</v>
      </c>
      <c r="G183" s="169">
        <f>IFERROR(IF(VLOOKUP($A183,'Annex 2 EHV charges'!$A:$O,10,FALSE)=0,"",VLOOKUP($A183,'Annex 2 EHV charges'!$A:$O,10,FALSE)),"")</f>
        <v>5.73</v>
      </c>
      <c r="H183" s="169">
        <f>IFERROR(IF(VLOOKUP($A183,'Annex 2 EHV charges'!$A:$O,11,FALSE)=0,"",VLOOKUP($A183,'Annex 2 EHV charges'!$A:$O,11,FALSE)),"")</f>
        <v>5.73</v>
      </c>
    </row>
    <row r="184" spans="1:8" x14ac:dyDescent="0.2">
      <c r="A184" s="165">
        <f t="array" ref="A184">IFERROR(INDEX('Annex 2 EHV charges'!$A$11:$A$302, MATCH(0, IF(ISBLANK('Annex 2 EHV charges'!$A$11:$A$302),1, COUNTIF(A$4:$A183, 'Annex 2 EHV charges'!$A$11:$A$302)), 0)),"")</f>
        <v>843</v>
      </c>
      <c r="B184" s="165">
        <f>IF($A184="","",VLOOKUP($A184,'Annex 2 EHV charges'!$A:$O,2,0))</f>
        <v>843</v>
      </c>
      <c r="C184" s="166">
        <f>IF($A184="","",VLOOKUP($A184,'Annex 2 EHV charges'!$A:$O,3,0))</f>
        <v>2200042196781</v>
      </c>
      <c r="D184" s="165" t="str">
        <f>IF($A184="","",VLOOKUP($A184,'Annex 2 EHV charges'!$A:$O,7,0))</f>
        <v>Horsacott PV</v>
      </c>
      <c r="E184" s="167" t="str">
        <f>IFERROR(IF(VLOOKUP($A184,'Annex 2 EHV charges'!$A:$O,8,FALSE)=0,"",VLOOKUP($A184,'Annex 2 EHV charges'!$A:$O,8,FALSE)),"")</f>
        <v/>
      </c>
      <c r="F184" s="168">
        <f>IFERROR(IF(VLOOKUP($A184,'Annex 2 EHV charges'!$A:$O,9,FALSE)=0,"",VLOOKUP($A184,'Annex 2 EHV charges'!$A:$O,9,FALSE)),"")</f>
        <v>1.17</v>
      </c>
      <c r="G184" s="169">
        <f>IFERROR(IF(VLOOKUP($A184,'Annex 2 EHV charges'!$A:$O,10,FALSE)=0,"",VLOOKUP($A184,'Annex 2 EHV charges'!$A:$O,10,FALSE)),"")</f>
        <v>3.74</v>
      </c>
      <c r="H184" s="169">
        <f>IFERROR(IF(VLOOKUP($A184,'Annex 2 EHV charges'!$A:$O,11,FALSE)=0,"",VLOOKUP($A184,'Annex 2 EHV charges'!$A:$O,11,FALSE)),"")</f>
        <v>3.74</v>
      </c>
    </row>
    <row r="185" spans="1:8" x14ac:dyDescent="0.2">
      <c r="A185" s="165">
        <f t="array" ref="A185">IFERROR(INDEX('Annex 2 EHV charges'!$A$11:$A$302, MATCH(0, IF(ISBLANK('Annex 2 EHV charges'!$A$11:$A$302),1, COUNTIF(A$4:$A184, 'Annex 2 EHV charges'!$A$11:$A$302)), 0)),"")</f>
        <v>844</v>
      </c>
      <c r="B185" s="165">
        <f>IF($A185="","",VLOOKUP($A185,'Annex 2 EHV charges'!$A:$O,2,0))</f>
        <v>844</v>
      </c>
      <c r="C185" s="166">
        <f>IF($A185="","",VLOOKUP($A185,'Annex 2 EHV charges'!$A:$O,3,0))</f>
        <v>2200042201252</v>
      </c>
      <c r="D185" s="165" t="str">
        <f>IF($A185="","",VLOOKUP($A185,'Annex 2 EHV charges'!$A:$O,7,0))</f>
        <v>Langunnett PV</v>
      </c>
      <c r="E185" s="167">
        <f>IFERROR(IF(VLOOKUP($A185,'Annex 2 EHV charges'!$A:$O,8,FALSE)=0,"",VLOOKUP($A185,'Annex 2 EHV charges'!$A:$O,8,FALSE)),"")</f>
        <v>0.98099999999999998</v>
      </c>
      <c r="F185" s="168">
        <f>IFERROR(IF(VLOOKUP($A185,'Annex 2 EHV charges'!$A:$O,9,FALSE)=0,"",VLOOKUP($A185,'Annex 2 EHV charges'!$A:$O,9,FALSE)),"")</f>
        <v>9.42</v>
      </c>
      <c r="G185" s="169">
        <f>IFERROR(IF(VLOOKUP($A185,'Annex 2 EHV charges'!$A:$O,10,FALSE)=0,"",VLOOKUP($A185,'Annex 2 EHV charges'!$A:$O,10,FALSE)),"")</f>
        <v>2.39</v>
      </c>
      <c r="H185" s="169">
        <f>IFERROR(IF(VLOOKUP($A185,'Annex 2 EHV charges'!$A:$O,11,FALSE)=0,"",VLOOKUP($A185,'Annex 2 EHV charges'!$A:$O,11,FALSE)),"")</f>
        <v>2.39</v>
      </c>
    </row>
    <row r="186" spans="1:8" x14ac:dyDescent="0.2">
      <c r="A186" s="165">
        <f t="array" ref="A186">IFERROR(INDEX('Annex 2 EHV charges'!$A$11:$A$302, MATCH(0, IF(ISBLANK('Annex 2 EHV charges'!$A$11:$A$302),1, COUNTIF(A$4:$A185, 'Annex 2 EHV charges'!$A$11:$A$302)), 0)),"")</f>
        <v>845</v>
      </c>
      <c r="B186" s="165">
        <f>IF($A186="","",VLOOKUP($A186,'Annex 2 EHV charges'!$A:$O,2,0))</f>
        <v>845</v>
      </c>
      <c r="C186" s="166">
        <f>IF($A186="","",VLOOKUP($A186,'Annex 2 EHV charges'!$A:$O,3,0))</f>
        <v>2200042201270</v>
      </c>
      <c r="D186" s="165" t="str">
        <f>IF($A186="","",VLOOKUP($A186,'Annex 2 EHV charges'!$A:$O,7,0))</f>
        <v>Trefinnick Farm PV</v>
      </c>
      <c r="E186" s="167">
        <f>IFERROR(IF(VLOOKUP($A186,'Annex 2 EHV charges'!$A:$O,8,FALSE)=0,"",VLOOKUP($A186,'Annex 2 EHV charges'!$A:$O,8,FALSE)),"")</f>
        <v>0.78400000000000003</v>
      </c>
      <c r="F186" s="168">
        <f>IFERROR(IF(VLOOKUP($A186,'Annex 2 EHV charges'!$A:$O,9,FALSE)=0,"",VLOOKUP($A186,'Annex 2 EHV charges'!$A:$O,9,FALSE)),"")</f>
        <v>9.74</v>
      </c>
      <c r="G186" s="169">
        <f>IFERROR(IF(VLOOKUP($A186,'Annex 2 EHV charges'!$A:$O,10,FALSE)=0,"",VLOOKUP($A186,'Annex 2 EHV charges'!$A:$O,10,FALSE)),"")</f>
        <v>3.41</v>
      </c>
      <c r="H186" s="169">
        <f>IFERROR(IF(VLOOKUP($A186,'Annex 2 EHV charges'!$A:$O,11,FALSE)=0,"",VLOOKUP($A186,'Annex 2 EHV charges'!$A:$O,11,FALSE)),"")</f>
        <v>3.41</v>
      </c>
    </row>
    <row r="187" spans="1:8" x14ac:dyDescent="0.2">
      <c r="A187" s="165">
        <f t="array" ref="A187">IFERROR(INDEX('Annex 2 EHV charges'!$A$11:$A$302, MATCH(0, IF(ISBLANK('Annex 2 EHV charges'!$A$11:$A$302),1, COUNTIF(A$4:$A186, 'Annex 2 EHV charges'!$A$11:$A$302)), 0)),"")</f>
        <v>846</v>
      </c>
      <c r="B187" s="165">
        <f>IF($A187="","",VLOOKUP($A187,'Annex 2 EHV charges'!$A:$O,2,0))</f>
        <v>846</v>
      </c>
      <c r="C187" s="166">
        <f>IF($A187="","",VLOOKUP($A187,'Annex 2 EHV charges'!$A:$O,3,0))</f>
        <v>2200042202939</v>
      </c>
      <c r="D187" s="165" t="str">
        <f>IF($A187="","",VLOOKUP($A187,'Annex 2 EHV charges'!$A:$O,7,0))</f>
        <v>Little Trevease Farm PV</v>
      </c>
      <c r="E187" s="167">
        <f>IFERROR(IF(VLOOKUP($A187,'Annex 2 EHV charges'!$A:$O,8,FALSE)=0,"",VLOOKUP($A187,'Annex 2 EHV charges'!$A:$O,8,FALSE)),"")</f>
        <v>2.4169999999999998</v>
      </c>
      <c r="F187" s="168">
        <f>IFERROR(IF(VLOOKUP($A187,'Annex 2 EHV charges'!$A:$O,9,FALSE)=0,"",VLOOKUP($A187,'Annex 2 EHV charges'!$A:$O,9,FALSE)),"")</f>
        <v>3.76</v>
      </c>
      <c r="G187" s="169">
        <f>IFERROR(IF(VLOOKUP($A187,'Annex 2 EHV charges'!$A:$O,10,FALSE)=0,"",VLOOKUP($A187,'Annex 2 EHV charges'!$A:$O,10,FALSE)),"")</f>
        <v>2.6</v>
      </c>
      <c r="H187" s="169">
        <f>IFERROR(IF(VLOOKUP($A187,'Annex 2 EHV charges'!$A:$O,11,FALSE)=0,"",VLOOKUP($A187,'Annex 2 EHV charges'!$A:$O,11,FALSE)),"")</f>
        <v>2.6</v>
      </c>
    </row>
    <row r="188" spans="1:8" x14ac:dyDescent="0.2">
      <c r="A188" s="165">
        <f t="array" ref="A188">IFERROR(INDEX('Annex 2 EHV charges'!$A$11:$A$302, MATCH(0, IF(ISBLANK('Annex 2 EHV charges'!$A$11:$A$302),1, COUNTIF(A$4:$A187, 'Annex 2 EHV charges'!$A$11:$A$302)), 0)),"")</f>
        <v>847</v>
      </c>
      <c r="B188" s="165">
        <f>IF($A188="","",VLOOKUP($A188,'Annex 2 EHV charges'!$A:$O,2,0))</f>
        <v>847</v>
      </c>
      <c r="C188" s="166">
        <f>IF($A188="","",VLOOKUP($A188,'Annex 2 EHV charges'!$A:$O,3,0))</f>
        <v>2200042432625</v>
      </c>
      <c r="D188" s="165" t="str">
        <f>IF($A188="","",VLOOKUP($A188,'Annex 2 EHV charges'!$A:$O,7,0))</f>
        <v>Marksbury</v>
      </c>
      <c r="E188" s="167">
        <f>IFERROR(IF(VLOOKUP($A188,'Annex 2 EHV charges'!$A:$O,8,FALSE)=0,"",VLOOKUP($A188,'Annex 2 EHV charges'!$A:$O,8,FALSE)),"")</f>
        <v>3.274</v>
      </c>
      <c r="F188" s="168">
        <f>IFERROR(IF(VLOOKUP($A188,'Annex 2 EHV charges'!$A:$O,9,FALSE)=0,"",VLOOKUP($A188,'Annex 2 EHV charges'!$A:$O,9,FALSE)),"")</f>
        <v>5.37</v>
      </c>
      <c r="G188" s="169">
        <f>IFERROR(IF(VLOOKUP($A188,'Annex 2 EHV charges'!$A:$O,10,FALSE)=0,"",VLOOKUP($A188,'Annex 2 EHV charges'!$A:$O,10,FALSE)),"")</f>
        <v>3.09</v>
      </c>
      <c r="H188" s="169">
        <f>IFERROR(IF(VLOOKUP($A188,'Annex 2 EHV charges'!$A:$O,11,FALSE)=0,"",VLOOKUP($A188,'Annex 2 EHV charges'!$A:$O,11,FALSE)),"")</f>
        <v>3.09</v>
      </c>
    </row>
    <row r="189" spans="1:8" x14ac:dyDescent="0.2">
      <c r="A189" s="165">
        <f t="array" ref="A189">IFERROR(INDEX('Annex 2 EHV charges'!$A$11:$A$302, MATCH(0, IF(ISBLANK('Annex 2 EHV charges'!$A$11:$A$302),1, COUNTIF(A$4:$A188, 'Annex 2 EHV charges'!$A$11:$A$302)), 0)),"")</f>
        <v>848</v>
      </c>
      <c r="B189" s="165">
        <f>IF($A189="","",VLOOKUP($A189,'Annex 2 EHV charges'!$A:$O,2,0))</f>
        <v>848</v>
      </c>
      <c r="C189" s="166">
        <f>IF($A189="","",VLOOKUP($A189,'Annex 2 EHV charges'!$A:$O,3,0))</f>
        <v>2200042202975</v>
      </c>
      <c r="D189" s="165" t="str">
        <f>IF($A189="","",VLOOKUP($A189,'Annex 2 EHV charges'!$A:$O,7,0))</f>
        <v>Cobbs Cross</v>
      </c>
      <c r="E189" s="167">
        <f>IFERROR(IF(VLOOKUP($A189,'Annex 2 EHV charges'!$A:$O,8,FALSE)=0,"",VLOOKUP($A189,'Annex 2 EHV charges'!$A:$O,8,FALSE)),"")</f>
        <v>0.71299999999999997</v>
      </c>
      <c r="F189" s="168">
        <f>IFERROR(IF(VLOOKUP($A189,'Annex 2 EHV charges'!$A:$O,9,FALSE)=0,"",VLOOKUP($A189,'Annex 2 EHV charges'!$A:$O,9,FALSE)),"")</f>
        <v>1.71</v>
      </c>
      <c r="G189" s="169">
        <f>IFERROR(IF(VLOOKUP($A189,'Annex 2 EHV charges'!$A:$O,10,FALSE)=0,"",VLOOKUP($A189,'Annex 2 EHV charges'!$A:$O,10,FALSE)),"")</f>
        <v>3.45</v>
      </c>
      <c r="H189" s="169">
        <f>IFERROR(IF(VLOOKUP($A189,'Annex 2 EHV charges'!$A:$O,11,FALSE)=0,"",VLOOKUP($A189,'Annex 2 EHV charges'!$A:$O,11,FALSE)),"")</f>
        <v>3.45</v>
      </c>
    </row>
    <row r="190" spans="1:8" x14ac:dyDescent="0.2">
      <c r="A190" s="165">
        <f t="array" ref="A190">IFERROR(INDEX('Annex 2 EHV charges'!$A$11:$A$302, MATCH(0, IF(ISBLANK('Annex 2 EHV charges'!$A$11:$A$302),1, COUNTIF(A$4:$A189, 'Annex 2 EHV charges'!$A$11:$A$302)), 0)),"")</f>
        <v>849</v>
      </c>
      <c r="B190" s="165">
        <f>IF($A190="","",VLOOKUP($A190,'Annex 2 EHV charges'!$A:$O,2,0))</f>
        <v>849</v>
      </c>
      <c r="C190" s="166">
        <f>IF($A190="","",VLOOKUP($A190,'Annex 2 EHV charges'!$A:$O,3,0))</f>
        <v>2200042204652</v>
      </c>
      <c r="D190" s="165" t="str">
        <f>IF($A190="","",VLOOKUP($A190,'Annex 2 EHV charges'!$A:$O,7,0))</f>
        <v xml:space="preserve">Newlands Farm </v>
      </c>
      <c r="E190" s="167">
        <f>IFERROR(IF(VLOOKUP($A190,'Annex 2 EHV charges'!$A:$O,8,FALSE)=0,"",VLOOKUP($A190,'Annex 2 EHV charges'!$A:$O,8,FALSE)),"")</f>
        <v>0.192</v>
      </c>
      <c r="F190" s="168">
        <f>IFERROR(IF(VLOOKUP($A190,'Annex 2 EHV charges'!$A:$O,9,FALSE)=0,"",VLOOKUP($A190,'Annex 2 EHV charges'!$A:$O,9,FALSE)),"")</f>
        <v>1.83</v>
      </c>
      <c r="G190" s="169">
        <f>IFERROR(IF(VLOOKUP($A190,'Annex 2 EHV charges'!$A:$O,10,FALSE)=0,"",VLOOKUP($A190,'Annex 2 EHV charges'!$A:$O,10,FALSE)),"")</f>
        <v>3.43</v>
      </c>
      <c r="H190" s="169">
        <f>IFERROR(IF(VLOOKUP($A190,'Annex 2 EHV charges'!$A:$O,11,FALSE)=0,"",VLOOKUP($A190,'Annex 2 EHV charges'!$A:$O,11,FALSE)),"")</f>
        <v>3.43</v>
      </c>
    </row>
    <row r="191" spans="1:8" x14ac:dyDescent="0.2">
      <c r="A191" s="165">
        <f t="array" ref="A191">IFERROR(INDEX('Annex 2 EHV charges'!$A$11:$A$302, MATCH(0, IF(ISBLANK('Annex 2 EHV charges'!$A$11:$A$302),1, COUNTIF(A$4:$A190, 'Annex 2 EHV charges'!$A$11:$A$302)), 0)),"")</f>
        <v>850</v>
      </c>
      <c r="B191" s="165">
        <f>IF($A191="","",VLOOKUP($A191,'Annex 2 EHV charges'!$A:$O,2,0))</f>
        <v>850</v>
      </c>
      <c r="C191" s="166">
        <f>IF($A191="","",VLOOKUP($A191,'Annex 2 EHV charges'!$A:$O,3,0))</f>
        <v>2200042206580</v>
      </c>
      <c r="D191" s="165" t="str">
        <f>IF($A191="","",VLOOKUP($A191,'Annex 2 EHV charges'!$A:$O,7,0))</f>
        <v>CRICKET ST THOMAS</v>
      </c>
      <c r="E191" s="167">
        <f>IFERROR(IF(VLOOKUP($A191,'Annex 2 EHV charges'!$A:$O,8,FALSE)=0,"",VLOOKUP($A191,'Annex 2 EHV charges'!$A:$O,8,FALSE)),"")</f>
        <v>0.185</v>
      </c>
      <c r="F191" s="168">
        <f>IFERROR(IF(VLOOKUP($A191,'Annex 2 EHV charges'!$A:$O,9,FALSE)=0,"",VLOOKUP($A191,'Annex 2 EHV charges'!$A:$O,9,FALSE)),"")</f>
        <v>11.8</v>
      </c>
      <c r="G191" s="169">
        <f>IFERROR(IF(VLOOKUP($A191,'Annex 2 EHV charges'!$A:$O,10,FALSE)=0,"",VLOOKUP($A191,'Annex 2 EHV charges'!$A:$O,10,FALSE)),"")</f>
        <v>2.0299999999999998</v>
      </c>
      <c r="H191" s="169">
        <f>IFERROR(IF(VLOOKUP($A191,'Annex 2 EHV charges'!$A:$O,11,FALSE)=0,"",VLOOKUP($A191,'Annex 2 EHV charges'!$A:$O,11,FALSE)),"")</f>
        <v>2.0299999999999998</v>
      </c>
    </row>
    <row r="192" spans="1:8" x14ac:dyDescent="0.2">
      <c r="A192" s="165">
        <f t="array" ref="A192">IFERROR(INDEX('Annex 2 EHV charges'!$A$11:$A$302, MATCH(0, IF(ISBLANK('Annex 2 EHV charges'!$A$11:$A$302),1, COUNTIF(A$4:$A191, 'Annex 2 EHV charges'!$A$11:$A$302)), 0)),"")</f>
        <v>851</v>
      </c>
      <c r="B192" s="165">
        <f>IF($A192="","",VLOOKUP($A192,'Annex 2 EHV charges'!$A:$O,2,0))</f>
        <v>851</v>
      </c>
      <c r="C192" s="166">
        <f>IF($A192="","",VLOOKUP($A192,'Annex 2 EHV charges'!$A:$O,3,0))</f>
        <v>2200042206622</v>
      </c>
      <c r="D192" s="165" t="str">
        <f>IF($A192="","",VLOOKUP($A192,'Annex 2 EHV charges'!$A:$O,7,0))</f>
        <v>Parsonage Barn</v>
      </c>
      <c r="E192" s="167">
        <f>IFERROR(IF(VLOOKUP($A192,'Annex 2 EHV charges'!$A:$O,8,FALSE)=0,"",VLOOKUP($A192,'Annex 2 EHV charges'!$A:$O,8,FALSE)),"")</f>
        <v>0.183</v>
      </c>
      <c r="F192" s="168">
        <f>IFERROR(IF(VLOOKUP($A192,'Annex 2 EHV charges'!$A:$O,9,FALSE)=0,"",VLOOKUP($A192,'Annex 2 EHV charges'!$A:$O,9,FALSE)),"")</f>
        <v>11.71</v>
      </c>
      <c r="G192" s="169">
        <f>IFERROR(IF(VLOOKUP($A192,'Annex 2 EHV charges'!$A:$O,10,FALSE)=0,"",VLOOKUP($A192,'Annex 2 EHV charges'!$A:$O,10,FALSE)),"")</f>
        <v>2.1800000000000002</v>
      </c>
      <c r="H192" s="169">
        <f>IFERROR(IF(VLOOKUP($A192,'Annex 2 EHV charges'!$A:$O,11,FALSE)=0,"",VLOOKUP($A192,'Annex 2 EHV charges'!$A:$O,11,FALSE)),"")</f>
        <v>2.1800000000000002</v>
      </c>
    </row>
    <row r="193" spans="1:8" x14ac:dyDescent="0.2">
      <c r="A193" s="165">
        <f t="array" ref="A193">IFERROR(INDEX('Annex 2 EHV charges'!$A$11:$A$302, MATCH(0, IF(ISBLANK('Annex 2 EHV charges'!$A$11:$A$302),1, COUNTIF(A$4:$A192, 'Annex 2 EHV charges'!$A$11:$A$302)), 0)),"")</f>
        <v>852</v>
      </c>
      <c r="B193" s="165">
        <f>IF($A193="","",VLOOKUP($A193,'Annex 2 EHV charges'!$A:$O,2,0))</f>
        <v>852</v>
      </c>
      <c r="C193" s="166">
        <f>IF($A193="","",VLOOKUP($A193,'Annex 2 EHV charges'!$A:$O,3,0))</f>
        <v>2200042208806</v>
      </c>
      <c r="D193" s="165" t="str">
        <f>IF($A193="","",VLOOKUP($A193,'Annex 2 EHV charges'!$A:$O,7,0))</f>
        <v>Hewas PV</v>
      </c>
      <c r="E193" s="167">
        <f>IFERROR(IF(VLOOKUP($A193,'Annex 2 EHV charges'!$A:$O,8,FALSE)=0,"",VLOOKUP($A193,'Annex 2 EHV charges'!$A:$O,8,FALSE)),"")</f>
        <v>1.175</v>
      </c>
      <c r="F193" s="168">
        <f>IFERROR(IF(VLOOKUP($A193,'Annex 2 EHV charges'!$A:$O,9,FALSE)=0,"",VLOOKUP($A193,'Annex 2 EHV charges'!$A:$O,9,FALSE)),"")</f>
        <v>5.25</v>
      </c>
      <c r="G193" s="169">
        <f>IFERROR(IF(VLOOKUP($A193,'Annex 2 EHV charges'!$A:$O,10,FALSE)=0,"",VLOOKUP($A193,'Annex 2 EHV charges'!$A:$O,10,FALSE)),"")</f>
        <v>2.64</v>
      </c>
      <c r="H193" s="169">
        <f>IFERROR(IF(VLOOKUP($A193,'Annex 2 EHV charges'!$A:$O,11,FALSE)=0,"",VLOOKUP($A193,'Annex 2 EHV charges'!$A:$O,11,FALSE)),"")</f>
        <v>2.64</v>
      </c>
    </row>
    <row r="194" spans="1:8" x14ac:dyDescent="0.2">
      <c r="A194" s="165">
        <f t="array" ref="A194">IFERROR(INDEX('Annex 2 EHV charges'!$A$11:$A$302, MATCH(0, IF(ISBLANK('Annex 2 EHV charges'!$A$11:$A$302),1, COUNTIF(A$4:$A193, 'Annex 2 EHV charges'!$A$11:$A$302)), 0)),"")</f>
        <v>853</v>
      </c>
      <c r="B194" s="165">
        <f>IF($A194="","",VLOOKUP($A194,'Annex 2 EHV charges'!$A:$O,2,0))</f>
        <v>853</v>
      </c>
      <c r="C194" s="166">
        <f>IF($A194="","",VLOOKUP($A194,'Annex 2 EHV charges'!$A:$O,3,0))</f>
        <v>2200042208842</v>
      </c>
      <c r="D194" s="165" t="str">
        <f>IF($A194="","",VLOOKUP($A194,'Annex 2 EHV charges'!$A:$O,7,0))</f>
        <v>CRINACOTT PV</v>
      </c>
      <c r="E194" s="167" t="str">
        <f>IFERROR(IF(VLOOKUP($A194,'Annex 2 EHV charges'!$A:$O,8,FALSE)=0,"",VLOOKUP($A194,'Annex 2 EHV charges'!$A:$O,8,FALSE)),"")</f>
        <v/>
      </c>
      <c r="F194" s="168">
        <f>IFERROR(IF(VLOOKUP($A194,'Annex 2 EHV charges'!$A:$O,9,FALSE)=0,"",VLOOKUP($A194,'Annex 2 EHV charges'!$A:$O,9,FALSE)),"")</f>
        <v>7.82</v>
      </c>
      <c r="G194" s="169">
        <f>IFERROR(IF(VLOOKUP($A194,'Annex 2 EHV charges'!$A:$O,10,FALSE)=0,"",VLOOKUP($A194,'Annex 2 EHV charges'!$A:$O,10,FALSE)),"")</f>
        <v>2.72</v>
      </c>
      <c r="H194" s="169">
        <f>IFERROR(IF(VLOOKUP($A194,'Annex 2 EHV charges'!$A:$O,11,FALSE)=0,"",VLOOKUP($A194,'Annex 2 EHV charges'!$A:$O,11,FALSE)),"")</f>
        <v>2.72</v>
      </c>
    </row>
    <row r="195" spans="1:8" x14ac:dyDescent="0.2">
      <c r="A195" s="165">
        <f t="array" ref="A195">IFERROR(INDEX('Annex 2 EHV charges'!$A$11:$A$302, MATCH(0, IF(ISBLANK('Annex 2 EHV charges'!$A$11:$A$302),1, COUNTIF(A$4:$A194, 'Annex 2 EHV charges'!$A$11:$A$302)), 0)),"")</f>
        <v>854</v>
      </c>
      <c r="B195" s="165">
        <f>IF($A195="","",VLOOKUP($A195,'Annex 2 EHV charges'!$A:$O,2,0))</f>
        <v>854</v>
      </c>
      <c r="C195" s="166">
        <f>IF($A195="","",VLOOKUP($A195,'Annex 2 EHV charges'!$A:$O,3,0))</f>
        <v>2200042214711</v>
      </c>
      <c r="D195" s="165" t="str">
        <f>IF($A195="","",VLOOKUP($A195,'Annex 2 EHV charges'!$A:$O,7,0))</f>
        <v>Penare Farm</v>
      </c>
      <c r="E195" s="167">
        <f>IFERROR(IF(VLOOKUP($A195,'Annex 2 EHV charges'!$A:$O,8,FALSE)=0,"",VLOOKUP($A195,'Annex 2 EHV charges'!$A:$O,8,FALSE)),"")</f>
        <v>2.2730000000000001</v>
      </c>
      <c r="F195" s="168">
        <f>IFERROR(IF(VLOOKUP($A195,'Annex 2 EHV charges'!$A:$O,9,FALSE)=0,"",VLOOKUP($A195,'Annex 2 EHV charges'!$A:$O,9,FALSE)),"")</f>
        <v>7.31</v>
      </c>
      <c r="G195" s="169">
        <f>IFERROR(IF(VLOOKUP($A195,'Annex 2 EHV charges'!$A:$O,10,FALSE)=0,"",VLOOKUP($A195,'Annex 2 EHV charges'!$A:$O,10,FALSE)),"")</f>
        <v>2.29</v>
      </c>
      <c r="H195" s="169">
        <f>IFERROR(IF(VLOOKUP($A195,'Annex 2 EHV charges'!$A:$O,11,FALSE)=0,"",VLOOKUP($A195,'Annex 2 EHV charges'!$A:$O,11,FALSE)),"")</f>
        <v>2.29</v>
      </c>
    </row>
    <row r="196" spans="1:8" x14ac:dyDescent="0.2">
      <c r="A196" s="165">
        <f t="array" ref="A196">IFERROR(INDEX('Annex 2 EHV charges'!$A$11:$A$302, MATCH(0, IF(ISBLANK('Annex 2 EHV charges'!$A$11:$A$302),1, COUNTIF(A$4:$A195, 'Annex 2 EHV charges'!$A$11:$A$302)), 0)),"")</f>
        <v>855</v>
      </c>
      <c r="B196" s="165">
        <f>IF($A196="","",VLOOKUP($A196,'Annex 2 EHV charges'!$A:$O,2,0))</f>
        <v>855</v>
      </c>
      <c r="C196" s="166">
        <f>IF($A196="","",VLOOKUP($A196,'Annex 2 EHV charges'!$A:$O,3,0))</f>
        <v>2200042214730</v>
      </c>
      <c r="D196" s="165" t="str">
        <f>IF($A196="","",VLOOKUP($A196,'Annex 2 EHV charges'!$A:$O,7,0))</f>
        <v>Aller Court</v>
      </c>
      <c r="E196" s="167">
        <f>IFERROR(IF(VLOOKUP($A196,'Annex 2 EHV charges'!$A:$O,8,FALSE)=0,"",VLOOKUP($A196,'Annex 2 EHV charges'!$A:$O,8,FALSE)),"")</f>
        <v>0.65800000000000003</v>
      </c>
      <c r="F196" s="168">
        <f>IFERROR(IF(VLOOKUP($A196,'Annex 2 EHV charges'!$A:$O,9,FALSE)=0,"",VLOOKUP($A196,'Annex 2 EHV charges'!$A:$O,9,FALSE)),"")</f>
        <v>3.33</v>
      </c>
      <c r="G196" s="169">
        <f>IFERROR(IF(VLOOKUP($A196,'Annex 2 EHV charges'!$A:$O,10,FALSE)=0,"",VLOOKUP($A196,'Annex 2 EHV charges'!$A:$O,10,FALSE)),"")</f>
        <v>3.56</v>
      </c>
      <c r="H196" s="169">
        <f>IFERROR(IF(VLOOKUP($A196,'Annex 2 EHV charges'!$A:$O,11,FALSE)=0,"",VLOOKUP($A196,'Annex 2 EHV charges'!$A:$O,11,FALSE)),"")</f>
        <v>3.56</v>
      </c>
    </row>
    <row r="197" spans="1:8" x14ac:dyDescent="0.2">
      <c r="A197" s="165">
        <f t="array" ref="A197">IFERROR(INDEX('Annex 2 EHV charges'!$A$11:$A$302, MATCH(0, IF(ISBLANK('Annex 2 EHV charges'!$A$11:$A$302),1, COUNTIF(A$4:$A196, 'Annex 2 EHV charges'!$A$11:$A$302)), 0)),"")</f>
        <v>857</v>
      </c>
      <c r="B197" s="165">
        <f>IF($A197="","",VLOOKUP($A197,'Annex 2 EHV charges'!$A:$O,2,0))</f>
        <v>857</v>
      </c>
      <c r="C197" s="166">
        <f>IF($A197="","",VLOOKUP($A197,'Annex 2 EHV charges'!$A:$O,3,0))</f>
        <v>2200042214943</v>
      </c>
      <c r="D197" s="165" t="str">
        <f>IF($A197="","",VLOOKUP($A197,'Annex 2 EHV charges'!$A:$O,7,0))</f>
        <v>Stonebarrow</v>
      </c>
      <c r="E197" s="167">
        <f>IFERROR(IF(VLOOKUP($A197,'Annex 2 EHV charges'!$A:$O,8,FALSE)=0,"",VLOOKUP($A197,'Annex 2 EHV charges'!$A:$O,8,FALSE)),"")</f>
        <v>0.192</v>
      </c>
      <c r="F197" s="168">
        <f>IFERROR(IF(VLOOKUP($A197,'Annex 2 EHV charges'!$A:$O,9,FALSE)=0,"",VLOOKUP($A197,'Annex 2 EHV charges'!$A:$O,9,FALSE)),"")</f>
        <v>4.3</v>
      </c>
      <c r="G197" s="169">
        <f>IFERROR(IF(VLOOKUP($A197,'Annex 2 EHV charges'!$A:$O,10,FALSE)=0,"",VLOOKUP($A197,'Annex 2 EHV charges'!$A:$O,10,FALSE)),"")</f>
        <v>2.19</v>
      </c>
      <c r="H197" s="169">
        <f>IFERROR(IF(VLOOKUP($A197,'Annex 2 EHV charges'!$A:$O,11,FALSE)=0,"",VLOOKUP($A197,'Annex 2 EHV charges'!$A:$O,11,FALSE)),"")</f>
        <v>2.19</v>
      </c>
    </row>
    <row r="198" spans="1:8" x14ac:dyDescent="0.2">
      <c r="A198" s="165">
        <f t="array" ref="A198">IFERROR(INDEX('Annex 2 EHV charges'!$A$11:$A$302, MATCH(0, IF(ISBLANK('Annex 2 EHV charges'!$A$11:$A$302),1, COUNTIF(A$4:$A197, 'Annex 2 EHV charges'!$A$11:$A$302)), 0)),"")</f>
        <v>858</v>
      </c>
      <c r="B198" s="165">
        <f>IF($A198="","",VLOOKUP($A198,'Annex 2 EHV charges'!$A:$O,2,0))</f>
        <v>858</v>
      </c>
      <c r="C198" s="166">
        <f>IF($A198="","",VLOOKUP($A198,'Annex 2 EHV charges'!$A:$O,3,0))</f>
        <v>2200042215088</v>
      </c>
      <c r="D198" s="165" t="str">
        <f>IF($A198="","",VLOOKUP($A198,'Annex 2 EHV charges'!$A:$O,7,0))</f>
        <v>Whitley Farm</v>
      </c>
      <c r="E198" s="167">
        <f>IFERROR(IF(VLOOKUP($A198,'Annex 2 EHV charges'!$A:$O,8,FALSE)=0,"",VLOOKUP($A198,'Annex 2 EHV charges'!$A:$O,8,FALSE)),"")</f>
        <v>0.63500000000000001</v>
      </c>
      <c r="F198" s="168">
        <f>IFERROR(IF(VLOOKUP($A198,'Annex 2 EHV charges'!$A:$O,9,FALSE)=0,"",VLOOKUP($A198,'Annex 2 EHV charges'!$A:$O,9,FALSE)),"")</f>
        <v>6</v>
      </c>
      <c r="G198" s="169">
        <f>IFERROR(IF(VLOOKUP($A198,'Annex 2 EHV charges'!$A:$O,10,FALSE)=0,"",VLOOKUP($A198,'Annex 2 EHV charges'!$A:$O,10,FALSE)),"")</f>
        <v>2.54</v>
      </c>
      <c r="H198" s="169">
        <f>IFERROR(IF(VLOOKUP($A198,'Annex 2 EHV charges'!$A:$O,11,FALSE)=0,"",VLOOKUP($A198,'Annex 2 EHV charges'!$A:$O,11,FALSE)),"")</f>
        <v>2.54</v>
      </c>
    </row>
    <row r="199" spans="1:8" x14ac:dyDescent="0.2">
      <c r="A199" s="165">
        <f t="array" ref="A199">IFERROR(INDEX('Annex 2 EHV charges'!$A$11:$A$302, MATCH(0, IF(ISBLANK('Annex 2 EHV charges'!$A$11:$A$302),1, COUNTIF(A$4:$A198, 'Annex 2 EHV charges'!$A$11:$A$302)), 0)),"")</f>
        <v>859</v>
      </c>
      <c r="B199" s="165">
        <f>IF($A199="","",VLOOKUP($A199,'Annex 2 EHV charges'!$A:$O,2,0))</f>
        <v>859</v>
      </c>
      <c r="C199" s="166">
        <f>IF($A199="","",VLOOKUP($A199,'Annex 2 EHV charges'!$A:$O,3,0))</f>
        <v>2200042215246</v>
      </c>
      <c r="D199" s="165" t="str">
        <f>IF($A199="","",VLOOKUP($A199,'Annex 2 EHV charges'!$A:$O,7,0))</f>
        <v>New Rendy Farm</v>
      </c>
      <c r="E199" s="167" t="str">
        <f>IFERROR(IF(VLOOKUP($A199,'Annex 2 EHV charges'!$A:$O,8,FALSE)=0,"",VLOOKUP($A199,'Annex 2 EHV charges'!$A:$O,8,FALSE)),"")</f>
        <v/>
      </c>
      <c r="F199" s="168">
        <f>IFERROR(IF(VLOOKUP($A199,'Annex 2 EHV charges'!$A:$O,9,FALSE)=0,"",VLOOKUP($A199,'Annex 2 EHV charges'!$A:$O,9,FALSE)),"")</f>
        <v>4.03</v>
      </c>
      <c r="G199" s="169">
        <f>IFERROR(IF(VLOOKUP($A199,'Annex 2 EHV charges'!$A:$O,10,FALSE)=0,"",VLOOKUP($A199,'Annex 2 EHV charges'!$A:$O,10,FALSE)),"")</f>
        <v>2.2000000000000002</v>
      </c>
      <c r="H199" s="169">
        <f>IFERROR(IF(VLOOKUP($A199,'Annex 2 EHV charges'!$A:$O,11,FALSE)=0,"",VLOOKUP($A199,'Annex 2 EHV charges'!$A:$O,11,FALSE)),"")</f>
        <v>2.2000000000000002</v>
      </c>
    </row>
    <row r="200" spans="1:8" x14ac:dyDescent="0.2">
      <c r="A200" s="165">
        <f t="array" ref="A200">IFERROR(INDEX('Annex 2 EHV charges'!$A$11:$A$302, MATCH(0, IF(ISBLANK('Annex 2 EHV charges'!$A$11:$A$302),1, COUNTIF(A$4:$A199, 'Annex 2 EHV charges'!$A$11:$A$302)), 0)),"")</f>
        <v>860</v>
      </c>
      <c r="B200" s="165">
        <f>IF($A200="","",VLOOKUP($A200,'Annex 2 EHV charges'!$A:$O,2,0))</f>
        <v>860</v>
      </c>
      <c r="C200" s="166">
        <f>IF($A200="","",VLOOKUP($A200,'Annex 2 EHV charges'!$A:$O,3,0))</f>
        <v>2200042216843</v>
      </c>
      <c r="D200" s="165" t="str">
        <f>IF($A200="","",VLOOKUP($A200,'Annex 2 EHV charges'!$A:$O,7,0))</f>
        <v>Tregassow</v>
      </c>
      <c r="E200" s="167">
        <f>IFERROR(IF(VLOOKUP($A200,'Annex 2 EHV charges'!$A:$O,8,FALSE)=0,"",VLOOKUP($A200,'Annex 2 EHV charges'!$A:$O,8,FALSE)),"")</f>
        <v>2.33</v>
      </c>
      <c r="F200" s="168">
        <f>IFERROR(IF(VLOOKUP($A200,'Annex 2 EHV charges'!$A:$O,9,FALSE)=0,"",VLOOKUP($A200,'Annex 2 EHV charges'!$A:$O,9,FALSE)),"")</f>
        <v>1.81</v>
      </c>
      <c r="G200" s="169">
        <f>IFERROR(IF(VLOOKUP($A200,'Annex 2 EHV charges'!$A:$O,10,FALSE)=0,"",VLOOKUP($A200,'Annex 2 EHV charges'!$A:$O,10,FALSE)),"")</f>
        <v>4.3099999999999996</v>
      </c>
      <c r="H200" s="169">
        <f>IFERROR(IF(VLOOKUP($A200,'Annex 2 EHV charges'!$A:$O,11,FALSE)=0,"",VLOOKUP($A200,'Annex 2 EHV charges'!$A:$O,11,FALSE)),"")</f>
        <v>4.3099999999999996</v>
      </c>
    </row>
    <row r="201" spans="1:8" x14ac:dyDescent="0.2">
      <c r="A201" s="165">
        <f t="array" ref="A201">IFERROR(INDEX('Annex 2 EHV charges'!$A$11:$A$302, MATCH(0, IF(ISBLANK('Annex 2 EHV charges'!$A$11:$A$302),1, COUNTIF(A$4:$A200, 'Annex 2 EHV charges'!$A$11:$A$302)), 0)),"")</f>
        <v>861</v>
      </c>
      <c r="B201" s="165">
        <f>IF($A201="","",VLOOKUP($A201,'Annex 2 EHV charges'!$A:$O,2,0))</f>
        <v>861</v>
      </c>
      <c r="C201" s="166">
        <f>IF($A201="","",VLOOKUP($A201,'Annex 2 EHV charges'!$A:$O,3,0))</f>
        <v>2200042218405</v>
      </c>
      <c r="D201" s="165" t="str">
        <f>IF($A201="","",VLOOKUP($A201,'Annex 2 EHV charges'!$A:$O,7,0))</f>
        <v>Pitworthy</v>
      </c>
      <c r="E201" s="167" t="str">
        <f>IFERROR(IF(VLOOKUP($A201,'Annex 2 EHV charges'!$A:$O,8,FALSE)=0,"",VLOOKUP($A201,'Annex 2 EHV charges'!$A:$O,8,FALSE)),"")</f>
        <v/>
      </c>
      <c r="F201" s="168">
        <f>IFERROR(IF(VLOOKUP($A201,'Annex 2 EHV charges'!$A:$O,9,FALSE)=0,"",VLOOKUP($A201,'Annex 2 EHV charges'!$A:$O,9,FALSE)),"")</f>
        <v>9.19</v>
      </c>
      <c r="G201" s="169">
        <f>IFERROR(IF(VLOOKUP($A201,'Annex 2 EHV charges'!$A:$O,10,FALSE)=0,"",VLOOKUP($A201,'Annex 2 EHV charges'!$A:$O,10,FALSE)),"")</f>
        <v>5.46</v>
      </c>
      <c r="H201" s="169">
        <f>IFERROR(IF(VLOOKUP($A201,'Annex 2 EHV charges'!$A:$O,11,FALSE)=0,"",VLOOKUP($A201,'Annex 2 EHV charges'!$A:$O,11,FALSE)),"")</f>
        <v>5.46</v>
      </c>
    </row>
    <row r="202" spans="1:8" x14ac:dyDescent="0.2">
      <c r="A202" s="165">
        <f t="array" ref="A202">IFERROR(INDEX('Annex 2 EHV charges'!$A$11:$A$302, MATCH(0, IF(ISBLANK('Annex 2 EHV charges'!$A$11:$A$302),1, COUNTIF(A$4:$A201, 'Annex 2 EHV charges'!$A$11:$A$302)), 0)),"")</f>
        <v>862</v>
      </c>
      <c r="B202" s="165">
        <f>IF($A202="","",VLOOKUP($A202,'Annex 2 EHV charges'!$A:$O,2,0))</f>
        <v>862</v>
      </c>
      <c r="C202" s="166">
        <f>IF($A202="","",VLOOKUP($A202,'Annex 2 EHV charges'!$A:$O,3,0))</f>
        <v>2200042224250</v>
      </c>
      <c r="D202" s="165" t="str">
        <f>IF($A202="","",VLOOKUP($A202,'Annex 2 EHV charges'!$A:$O,7,0))</f>
        <v>Foxcombe PV</v>
      </c>
      <c r="E202" s="167" t="str">
        <f>IFERROR(IF(VLOOKUP($A202,'Annex 2 EHV charges'!$A:$O,8,FALSE)=0,"",VLOOKUP($A202,'Annex 2 EHV charges'!$A:$O,8,FALSE)),"")</f>
        <v/>
      </c>
      <c r="F202" s="168">
        <f>IFERROR(IF(VLOOKUP($A202,'Annex 2 EHV charges'!$A:$O,9,FALSE)=0,"",VLOOKUP($A202,'Annex 2 EHV charges'!$A:$O,9,FALSE)),"")</f>
        <v>1.65</v>
      </c>
      <c r="G202" s="169">
        <f>IFERROR(IF(VLOOKUP($A202,'Annex 2 EHV charges'!$A:$O,10,FALSE)=0,"",VLOOKUP($A202,'Annex 2 EHV charges'!$A:$O,10,FALSE)),"")</f>
        <v>3.65</v>
      </c>
      <c r="H202" s="169">
        <f>IFERROR(IF(VLOOKUP($A202,'Annex 2 EHV charges'!$A:$O,11,FALSE)=0,"",VLOOKUP($A202,'Annex 2 EHV charges'!$A:$O,11,FALSE)),"")</f>
        <v>3.65</v>
      </c>
    </row>
    <row r="203" spans="1:8" x14ac:dyDescent="0.2">
      <c r="A203" s="165">
        <f t="array" ref="A203">IFERROR(INDEX('Annex 2 EHV charges'!$A$11:$A$302, MATCH(0, IF(ISBLANK('Annex 2 EHV charges'!$A$11:$A$302),1, COUNTIF(A$4:$A202, 'Annex 2 EHV charges'!$A$11:$A$302)), 0)),"")</f>
        <v>863</v>
      </c>
      <c r="B203" s="165">
        <f>IF($A203="","",VLOOKUP($A203,'Annex 2 EHV charges'!$A:$O,2,0))</f>
        <v>863</v>
      </c>
      <c r="C203" s="166">
        <f>IF($A203="","",VLOOKUP($A203,'Annex 2 EHV charges'!$A:$O,3,0))</f>
        <v>2200042224278</v>
      </c>
      <c r="D203" s="165" t="str">
        <f>IF($A203="","",VLOOKUP($A203,'Annex 2 EHV charges'!$A:$O,7,0))</f>
        <v>Rexon Cross PV Farm</v>
      </c>
      <c r="E203" s="167" t="str">
        <f>IFERROR(IF(VLOOKUP($A203,'Annex 2 EHV charges'!$A:$O,8,FALSE)=0,"",VLOOKUP($A203,'Annex 2 EHV charges'!$A:$O,8,FALSE)),"")</f>
        <v/>
      </c>
      <c r="F203" s="168">
        <f>IFERROR(IF(VLOOKUP($A203,'Annex 2 EHV charges'!$A:$O,9,FALSE)=0,"",VLOOKUP($A203,'Annex 2 EHV charges'!$A:$O,9,FALSE)),"")</f>
        <v>2.41</v>
      </c>
      <c r="G203" s="169">
        <f>IFERROR(IF(VLOOKUP($A203,'Annex 2 EHV charges'!$A:$O,10,FALSE)=0,"",VLOOKUP($A203,'Annex 2 EHV charges'!$A:$O,10,FALSE)),"")</f>
        <v>3.25</v>
      </c>
      <c r="H203" s="169">
        <f>IFERROR(IF(VLOOKUP($A203,'Annex 2 EHV charges'!$A:$O,11,FALSE)=0,"",VLOOKUP($A203,'Annex 2 EHV charges'!$A:$O,11,FALSE)),"")</f>
        <v>3.25</v>
      </c>
    </row>
    <row r="204" spans="1:8" x14ac:dyDescent="0.2">
      <c r="A204" s="165">
        <f t="array" ref="A204">IFERROR(INDEX('Annex 2 EHV charges'!$A$11:$A$302, MATCH(0, IF(ISBLANK('Annex 2 EHV charges'!$A$11:$A$302),1, COUNTIF(A$4:$A203, 'Annex 2 EHV charges'!$A$11:$A$302)), 0)),"")</f>
        <v>864</v>
      </c>
      <c r="B204" s="165">
        <f>IF($A204="","",VLOOKUP($A204,'Annex 2 EHV charges'!$A:$O,2,0))</f>
        <v>864</v>
      </c>
      <c r="C204" s="166">
        <f>IF($A204="","",VLOOKUP($A204,'Annex 2 EHV charges'!$A:$O,3,0))</f>
        <v>2200042242880</v>
      </c>
      <c r="D204" s="165" t="str">
        <f>IF($A204="","",VLOOKUP($A204,'Annex 2 EHV charges'!$A:$O,7,0))</f>
        <v>Hazard Farm PV</v>
      </c>
      <c r="E204" s="167">
        <f>IFERROR(IF(VLOOKUP($A204,'Annex 2 EHV charges'!$A:$O,8,FALSE)=0,"",VLOOKUP($A204,'Annex 2 EHV charges'!$A:$O,8,FALSE)),"")</f>
        <v>3.177</v>
      </c>
      <c r="F204" s="168">
        <f>IFERROR(IF(VLOOKUP($A204,'Annex 2 EHV charges'!$A:$O,9,FALSE)=0,"",VLOOKUP($A204,'Annex 2 EHV charges'!$A:$O,9,FALSE)),"")</f>
        <v>2.76</v>
      </c>
      <c r="G204" s="169">
        <f>IFERROR(IF(VLOOKUP($A204,'Annex 2 EHV charges'!$A:$O,10,FALSE)=0,"",VLOOKUP($A204,'Annex 2 EHV charges'!$A:$O,10,FALSE)),"")</f>
        <v>3.63</v>
      </c>
      <c r="H204" s="169">
        <f>IFERROR(IF(VLOOKUP($A204,'Annex 2 EHV charges'!$A:$O,11,FALSE)=0,"",VLOOKUP($A204,'Annex 2 EHV charges'!$A:$O,11,FALSE)),"")</f>
        <v>3.63</v>
      </c>
    </row>
    <row r="205" spans="1:8" x14ac:dyDescent="0.2">
      <c r="A205" s="165">
        <f t="array" ref="A205">IFERROR(INDEX('Annex 2 EHV charges'!$A$11:$A$302, MATCH(0, IF(ISBLANK('Annex 2 EHV charges'!$A$11:$A$302),1, COUNTIF(A$4:$A204, 'Annex 2 EHV charges'!$A$11:$A$302)), 0)),"")</f>
        <v>865</v>
      </c>
      <c r="B205" s="165">
        <f>IF($A205="","",VLOOKUP($A205,'Annex 2 EHV charges'!$A:$O,2,0))</f>
        <v>865</v>
      </c>
      <c r="C205" s="166">
        <f>IF($A205="","",VLOOKUP($A205,'Annex 2 EHV charges'!$A:$O,3,0))</f>
        <v>2200042244673</v>
      </c>
      <c r="D205" s="165" t="str">
        <f>IF($A205="","",VLOOKUP($A205,'Annex 2 EHV charges'!$A:$O,7,0))</f>
        <v>Luscott Barton</v>
      </c>
      <c r="E205" s="167" t="str">
        <f>IFERROR(IF(VLOOKUP($A205,'Annex 2 EHV charges'!$A:$O,8,FALSE)=0,"",VLOOKUP($A205,'Annex 2 EHV charges'!$A:$O,8,FALSE)),"")</f>
        <v/>
      </c>
      <c r="F205" s="168">
        <f>IFERROR(IF(VLOOKUP($A205,'Annex 2 EHV charges'!$A:$O,9,FALSE)=0,"",VLOOKUP($A205,'Annex 2 EHV charges'!$A:$O,9,FALSE)),"")</f>
        <v>1.55</v>
      </c>
      <c r="G205" s="169">
        <f>IFERROR(IF(VLOOKUP($A205,'Annex 2 EHV charges'!$A:$O,10,FALSE)=0,"",VLOOKUP($A205,'Annex 2 EHV charges'!$A:$O,10,FALSE)),"")</f>
        <v>5.97</v>
      </c>
      <c r="H205" s="169">
        <f>IFERROR(IF(VLOOKUP($A205,'Annex 2 EHV charges'!$A:$O,11,FALSE)=0,"",VLOOKUP($A205,'Annex 2 EHV charges'!$A:$O,11,FALSE)),"")</f>
        <v>5.97</v>
      </c>
    </row>
    <row r="206" spans="1:8" x14ac:dyDescent="0.2">
      <c r="A206" s="165">
        <f t="array" ref="A206">IFERROR(INDEX('Annex 2 EHV charges'!$A$11:$A$302, MATCH(0, IF(ISBLANK('Annex 2 EHV charges'!$A$11:$A$302),1, COUNTIF(A$4:$A205, 'Annex 2 EHV charges'!$A$11:$A$302)), 0)),"")</f>
        <v>866</v>
      </c>
      <c r="B206" s="165">
        <f>IF($A206="","",VLOOKUP($A206,'Annex 2 EHV charges'!$A:$O,2,0))</f>
        <v>866</v>
      </c>
      <c r="C206" s="166">
        <f>IF($A206="","",VLOOKUP($A206,'Annex 2 EHV charges'!$A:$O,3,0))</f>
        <v>2200042254120</v>
      </c>
      <c r="D206" s="165" t="str">
        <f>IF($A206="","",VLOOKUP($A206,'Annex 2 EHV charges'!$A:$O,7,0))</f>
        <v>Grange Farm PV</v>
      </c>
      <c r="E206" s="167" t="str">
        <f>IFERROR(IF(VLOOKUP($A206,'Annex 2 EHV charges'!$A:$O,8,FALSE)=0,"",VLOOKUP($A206,'Annex 2 EHV charges'!$A:$O,8,FALSE)),"")</f>
        <v/>
      </c>
      <c r="F206" s="168">
        <f>IFERROR(IF(VLOOKUP($A206,'Annex 2 EHV charges'!$A:$O,9,FALSE)=0,"",VLOOKUP($A206,'Annex 2 EHV charges'!$A:$O,9,FALSE)),"")</f>
        <v>5.65</v>
      </c>
      <c r="G206" s="169">
        <f>IFERROR(IF(VLOOKUP($A206,'Annex 2 EHV charges'!$A:$O,10,FALSE)=0,"",VLOOKUP($A206,'Annex 2 EHV charges'!$A:$O,10,FALSE)),"")</f>
        <v>2.35</v>
      </c>
      <c r="H206" s="169">
        <f>IFERROR(IF(VLOOKUP($A206,'Annex 2 EHV charges'!$A:$O,11,FALSE)=0,"",VLOOKUP($A206,'Annex 2 EHV charges'!$A:$O,11,FALSE)),"")</f>
        <v>2.35</v>
      </c>
    </row>
    <row r="207" spans="1:8" x14ac:dyDescent="0.2">
      <c r="A207" s="165">
        <f t="array" ref="A207">IFERROR(INDEX('Annex 2 EHV charges'!$A$11:$A$302, MATCH(0, IF(ISBLANK('Annex 2 EHV charges'!$A$11:$A$302),1, COUNTIF(A$4:$A206, 'Annex 2 EHV charges'!$A$11:$A$302)), 0)),"")</f>
        <v>867</v>
      </c>
      <c r="B207" s="165">
        <f>IF($A207="","",VLOOKUP($A207,'Annex 2 EHV charges'!$A:$O,2,0))</f>
        <v>867</v>
      </c>
      <c r="C207" s="166">
        <f>IF($A207="","",VLOOKUP($A207,'Annex 2 EHV charges'!$A:$O,3,0))</f>
        <v>2200042352174</v>
      </c>
      <c r="D207" s="165" t="str">
        <f>IF($A207="","",VLOOKUP($A207,'Annex 2 EHV charges'!$A:$O,7,0))</f>
        <v>Derriton Fields</v>
      </c>
      <c r="E207" s="167" t="str">
        <f>IFERROR(IF(VLOOKUP($A207,'Annex 2 EHV charges'!$A:$O,8,FALSE)=0,"",VLOOKUP($A207,'Annex 2 EHV charges'!$A:$O,8,FALSE)),"")</f>
        <v/>
      </c>
      <c r="F207" s="168">
        <f>IFERROR(IF(VLOOKUP($A207,'Annex 2 EHV charges'!$A:$O,9,FALSE)=0,"",VLOOKUP($A207,'Annex 2 EHV charges'!$A:$O,9,FALSE)),"")</f>
        <v>11.85</v>
      </c>
      <c r="G207" s="169">
        <f>IFERROR(IF(VLOOKUP($A207,'Annex 2 EHV charges'!$A:$O,10,FALSE)=0,"",VLOOKUP($A207,'Annex 2 EHV charges'!$A:$O,10,FALSE)),"")</f>
        <v>3.02</v>
      </c>
      <c r="H207" s="169">
        <f>IFERROR(IF(VLOOKUP($A207,'Annex 2 EHV charges'!$A:$O,11,FALSE)=0,"",VLOOKUP($A207,'Annex 2 EHV charges'!$A:$O,11,FALSE)),"")</f>
        <v>3.02</v>
      </c>
    </row>
    <row r="208" spans="1:8" x14ac:dyDescent="0.2">
      <c r="A208" s="165">
        <f t="array" ref="A208">IFERROR(INDEX('Annex 2 EHV charges'!$A$11:$A$302, MATCH(0, IF(ISBLANK('Annex 2 EHV charges'!$A$11:$A$302),1, COUNTIF(A$4:$A207, 'Annex 2 EHV charges'!$A$11:$A$302)), 0)),"")</f>
        <v>868</v>
      </c>
      <c r="B208" s="165">
        <f>IF($A208="","",VLOOKUP($A208,'Annex 2 EHV charges'!$A:$O,2,0))</f>
        <v>868</v>
      </c>
      <c r="C208" s="166">
        <f>IF($A208="","",VLOOKUP($A208,'Annex 2 EHV charges'!$A:$O,3,0))</f>
        <v>2200042278478</v>
      </c>
      <c r="D208" s="165" t="str">
        <f>IF($A208="","",VLOOKUP($A208,'Annex 2 EHV charges'!$A:$O,7,0))</f>
        <v>Cleave Farm</v>
      </c>
      <c r="E208" s="167" t="str">
        <f>IFERROR(IF(VLOOKUP($A208,'Annex 2 EHV charges'!$A:$O,8,FALSE)=0,"",VLOOKUP($A208,'Annex 2 EHV charges'!$A:$O,8,FALSE)),"")</f>
        <v/>
      </c>
      <c r="F208" s="168">
        <f>IFERROR(IF(VLOOKUP($A208,'Annex 2 EHV charges'!$A:$O,9,FALSE)=0,"",VLOOKUP($A208,'Annex 2 EHV charges'!$A:$O,9,FALSE)),"")</f>
        <v>13.36</v>
      </c>
      <c r="G208" s="169">
        <f>IFERROR(IF(VLOOKUP($A208,'Annex 2 EHV charges'!$A:$O,10,FALSE)=0,"",VLOOKUP($A208,'Annex 2 EHV charges'!$A:$O,10,FALSE)),"")</f>
        <v>3.45</v>
      </c>
      <c r="H208" s="169">
        <f>IFERROR(IF(VLOOKUP($A208,'Annex 2 EHV charges'!$A:$O,11,FALSE)=0,"",VLOOKUP($A208,'Annex 2 EHV charges'!$A:$O,11,FALSE)),"")</f>
        <v>3.45</v>
      </c>
    </row>
    <row r="209" spans="1:8" x14ac:dyDescent="0.2">
      <c r="A209" s="165">
        <f t="array" ref="A209">IFERROR(INDEX('Annex 2 EHV charges'!$A$11:$A$302, MATCH(0, IF(ISBLANK('Annex 2 EHV charges'!$A$11:$A$302),1, COUNTIF(A$4:$A208, 'Annex 2 EHV charges'!$A$11:$A$302)), 0)),"")</f>
        <v>869</v>
      </c>
      <c r="B209" s="165">
        <f>IF($A209="","",VLOOKUP($A209,'Annex 2 EHV charges'!$A:$O,2,0))</f>
        <v>869</v>
      </c>
      <c r="C209" s="166">
        <f>IF($A209="","",VLOOKUP($A209,'Annex 2 EHV charges'!$A:$O,3,0))</f>
        <v>2200042342032</v>
      </c>
      <c r="D209" s="165" t="str">
        <f>IF($A209="","",VLOOKUP($A209,'Annex 2 EHV charges'!$A:$O,7,0))</f>
        <v>Woolavington</v>
      </c>
      <c r="E209" s="167">
        <f>IFERROR(IF(VLOOKUP($A209,'Annex 2 EHV charges'!$A:$O,8,FALSE)=0,"",VLOOKUP($A209,'Annex 2 EHV charges'!$A:$O,8,FALSE)),"")</f>
        <v>0.66300000000000003</v>
      </c>
      <c r="F209" s="168">
        <f>IFERROR(IF(VLOOKUP($A209,'Annex 2 EHV charges'!$A:$O,9,FALSE)=0,"",VLOOKUP($A209,'Annex 2 EHV charges'!$A:$O,9,FALSE)),"")</f>
        <v>5.28</v>
      </c>
      <c r="G209" s="169">
        <f>IFERROR(IF(VLOOKUP($A209,'Annex 2 EHV charges'!$A:$O,10,FALSE)=0,"",VLOOKUP($A209,'Annex 2 EHV charges'!$A:$O,10,FALSE)),"")</f>
        <v>2.2200000000000002</v>
      </c>
      <c r="H209" s="169">
        <f>IFERROR(IF(VLOOKUP($A209,'Annex 2 EHV charges'!$A:$O,11,FALSE)=0,"",VLOOKUP($A209,'Annex 2 EHV charges'!$A:$O,11,FALSE)),"")</f>
        <v>2.2200000000000002</v>
      </c>
    </row>
    <row r="210" spans="1:8" x14ac:dyDescent="0.2">
      <c r="A210" s="165">
        <f t="array" ref="A210">IFERROR(INDEX('Annex 2 EHV charges'!$A$11:$A$302, MATCH(0, IF(ISBLANK('Annex 2 EHV charges'!$A$11:$A$302),1, COUNTIF(A$4:$A209, 'Annex 2 EHV charges'!$A$11:$A$302)), 0)),"")</f>
        <v>870</v>
      </c>
      <c r="B210" s="165">
        <f>IF($A210="","",VLOOKUP($A210,'Annex 2 EHV charges'!$A:$O,2,0))</f>
        <v>870</v>
      </c>
      <c r="C210" s="166">
        <f>IF($A210="","",VLOOKUP($A210,'Annex 2 EHV charges'!$A:$O,3,0))</f>
        <v>2200042342060</v>
      </c>
      <c r="D210" s="165" t="str">
        <f>IF($A210="","",VLOOKUP($A210,'Annex 2 EHV charges'!$A:$O,7,0))</f>
        <v>Trehawke Farm</v>
      </c>
      <c r="E210" s="167">
        <f>IFERROR(IF(VLOOKUP($A210,'Annex 2 EHV charges'!$A:$O,8,FALSE)=0,"",VLOOKUP($A210,'Annex 2 EHV charges'!$A:$O,8,FALSE)),"")</f>
        <v>0.92600000000000005</v>
      </c>
      <c r="F210" s="168">
        <f>IFERROR(IF(VLOOKUP($A210,'Annex 2 EHV charges'!$A:$O,9,FALSE)=0,"",VLOOKUP($A210,'Annex 2 EHV charges'!$A:$O,9,FALSE)),"")</f>
        <v>14.53</v>
      </c>
      <c r="G210" s="169">
        <f>IFERROR(IF(VLOOKUP($A210,'Annex 2 EHV charges'!$A:$O,10,FALSE)=0,"",VLOOKUP($A210,'Annex 2 EHV charges'!$A:$O,10,FALSE)),"")</f>
        <v>2.14</v>
      </c>
      <c r="H210" s="169">
        <f>IFERROR(IF(VLOOKUP($A210,'Annex 2 EHV charges'!$A:$O,11,FALSE)=0,"",VLOOKUP($A210,'Annex 2 EHV charges'!$A:$O,11,FALSE)),"")</f>
        <v>2.14</v>
      </c>
    </row>
    <row r="211" spans="1:8" x14ac:dyDescent="0.2">
      <c r="A211" s="165">
        <f t="array" ref="A211">IFERROR(INDEX('Annex 2 EHV charges'!$A$11:$A$302, MATCH(0, IF(ISBLANK('Annex 2 EHV charges'!$A$11:$A$302),1, COUNTIF(A$4:$A210, 'Annex 2 EHV charges'!$A$11:$A$302)), 0)),"")</f>
        <v>871</v>
      </c>
      <c r="B211" s="165">
        <f>IF($A211="","",VLOOKUP($A211,'Annex 2 EHV charges'!$A:$O,2,0))</f>
        <v>871</v>
      </c>
      <c r="C211" s="166">
        <f>IF($A211="","",VLOOKUP($A211,'Annex 2 EHV charges'!$A:$O,3,0))</f>
        <v>2200042278751</v>
      </c>
      <c r="D211" s="165" t="str">
        <f>IF($A211="","",VLOOKUP($A211,'Annex 2 EHV charges'!$A:$O,7,0))</f>
        <v>Higher Berechapel Farm</v>
      </c>
      <c r="E211" s="167">
        <f>IFERROR(IF(VLOOKUP($A211,'Annex 2 EHV charges'!$A:$O,8,FALSE)=0,"",VLOOKUP($A211,'Annex 2 EHV charges'!$A:$O,8,FALSE)),"")</f>
        <v>0.18</v>
      </c>
      <c r="F211" s="168">
        <f>IFERROR(IF(VLOOKUP($A211,'Annex 2 EHV charges'!$A:$O,9,FALSE)=0,"",VLOOKUP($A211,'Annex 2 EHV charges'!$A:$O,9,FALSE)),"")</f>
        <v>173.91</v>
      </c>
      <c r="G211" s="169">
        <f>IFERROR(IF(VLOOKUP($A211,'Annex 2 EHV charges'!$A:$O,10,FALSE)=0,"",VLOOKUP($A211,'Annex 2 EHV charges'!$A:$O,10,FALSE)),"")</f>
        <v>1.68</v>
      </c>
      <c r="H211" s="169">
        <f>IFERROR(IF(VLOOKUP($A211,'Annex 2 EHV charges'!$A:$O,11,FALSE)=0,"",VLOOKUP($A211,'Annex 2 EHV charges'!$A:$O,11,FALSE)),"")</f>
        <v>1.68</v>
      </c>
    </row>
    <row r="212" spans="1:8" x14ac:dyDescent="0.2">
      <c r="A212" s="165">
        <f t="array" ref="A212">IFERROR(INDEX('Annex 2 EHV charges'!$A$11:$A$302, MATCH(0, IF(ISBLANK('Annex 2 EHV charges'!$A$11:$A$302),1, COUNTIF(A$4:$A211, 'Annex 2 EHV charges'!$A$11:$A$302)), 0)),"")</f>
        <v>872</v>
      </c>
      <c r="B212" s="165">
        <f>IF($A212="","",VLOOKUP($A212,'Annex 2 EHV charges'!$A:$O,2,0))</f>
        <v>872</v>
      </c>
      <c r="C212" s="166">
        <f>IF($A212="","",VLOOKUP($A212,'Annex 2 EHV charges'!$A:$O,3,0))</f>
        <v>2200042278947</v>
      </c>
      <c r="D212" s="165" t="str">
        <f>IF($A212="","",VLOOKUP($A212,'Annex 2 EHV charges'!$A:$O,7,0))</f>
        <v>Bommertown</v>
      </c>
      <c r="E212" s="167" t="str">
        <f>IFERROR(IF(VLOOKUP($A212,'Annex 2 EHV charges'!$A:$O,8,FALSE)=0,"",VLOOKUP($A212,'Annex 2 EHV charges'!$A:$O,8,FALSE)),"")</f>
        <v/>
      </c>
      <c r="F212" s="168">
        <f>IFERROR(IF(VLOOKUP($A212,'Annex 2 EHV charges'!$A:$O,9,FALSE)=0,"",VLOOKUP($A212,'Annex 2 EHV charges'!$A:$O,9,FALSE)),"")</f>
        <v>5.6</v>
      </c>
      <c r="G212" s="169">
        <f>IFERROR(IF(VLOOKUP($A212,'Annex 2 EHV charges'!$A:$O,10,FALSE)=0,"",VLOOKUP($A212,'Annex 2 EHV charges'!$A:$O,10,FALSE)),"")</f>
        <v>3.17</v>
      </c>
      <c r="H212" s="169">
        <f>IFERROR(IF(VLOOKUP($A212,'Annex 2 EHV charges'!$A:$O,11,FALSE)=0,"",VLOOKUP($A212,'Annex 2 EHV charges'!$A:$O,11,FALSE)),"")</f>
        <v>3.17</v>
      </c>
    </row>
    <row r="213" spans="1:8" x14ac:dyDescent="0.2">
      <c r="A213" s="165">
        <f t="array" ref="A213">IFERROR(INDEX('Annex 2 EHV charges'!$A$11:$A$302, MATCH(0, IF(ISBLANK('Annex 2 EHV charges'!$A$11:$A$302),1, COUNTIF(A$4:$A212, 'Annex 2 EHV charges'!$A$11:$A$302)), 0)),"")</f>
        <v>873</v>
      </c>
      <c r="B213" s="165">
        <f>IF($A213="","",VLOOKUP($A213,'Annex 2 EHV charges'!$A:$O,2,0))</f>
        <v>873</v>
      </c>
      <c r="C213" s="166">
        <f>IF($A213="","",VLOOKUP($A213,'Annex 2 EHV charges'!$A:$O,3,0))</f>
        <v>2200042349739</v>
      </c>
      <c r="D213" s="165" t="str">
        <f>IF($A213="","",VLOOKUP($A213,'Annex 2 EHV charges'!$A:$O,7,0))</f>
        <v>Carloggas Farm</v>
      </c>
      <c r="E213" s="167">
        <f>IFERROR(IF(VLOOKUP($A213,'Annex 2 EHV charges'!$A:$O,8,FALSE)=0,"",VLOOKUP($A213,'Annex 2 EHV charges'!$A:$O,8,FALSE)),"")</f>
        <v>1.1719999999999999</v>
      </c>
      <c r="F213" s="168">
        <f>IFERROR(IF(VLOOKUP($A213,'Annex 2 EHV charges'!$A:$O,9,FALSE)=0,"",VLOOKUP($A213,'Annex 2 EHV charges'!$A:$O,9,FALSE)),"")</f>
        <v>23.31</v>
      </c>
      <c r="G213" s="169">
        <f>IFERROR(IF(VLOOKUP($A213,'Annex 2 EHV charges'!$A:$O,10,FALSE)=0,"",VLOOKUP($A213,'Annex 2 EHV charges'!$A:$O,10,FALSE)),"")</f>
        <v>1.98</v>
      </c>
      <c r="H213" s="169">
        <f>IFERROR(IF(VLOOKUP($A213,'Annex 2 EHV charges'!$A:$O,11,FALSE)=0,"",VLOOKUP($A213,'Annex 2 EHV charges'!$A:$O,11,FALSE)),"")</f>
        <v>1.98</v>
      </c>
    </row>
    <row r="214" spans="1:8" x14ac:dyDescent="0.2">
      <c r="A214" s="165">
        <f t="array" ref="A214">IFERROR(INDEX('Annex 2 EHV charges'!$A$11:$A$302, MATCH(0, IF(ISBLANK('Annex 2 EHV charges'!$A$11:$A$302),1, COUNTIF(A$4:$A213, 'Annex 2 EHV charges'!$A$11:$A$302)), 0)),"")</f>
        <v>874</v>
      </c>
      <c r="B214" s="165">
        <f>IF($A214="","",VLOOKUP($A214,'Annex 2 EHV charges'!$A:$O,2,0))</f>
        <v>874</v>
      </c>
      <c r="C214" s="166">
        <f>IF($A214="","",VLOOKUP($A214,'Annex 2 EHV charges'!$A:$O,3,0))</f>
        <v>2200042279755</v>
      </c>
      <c r="D214" s="165" t="str">
        <f>IF($A214="","",VLOOKUP($A214,'Annex 2 EHV charges'!$A:$O,7,0))</f>
        <v>Hexworthy PV</v>
      </c>
      <c r="E214" s="167">
        <f>IFERROR(IF(VLOOKUP($A214,'Annex 2 EHV charges'!$A:$O,8,FALSE)=0,"",VLOOKUP($A214,'Annex 2 EHV charges'!$A:$O,8,FALSE)),"")</f>
        <v>0.81499999999999995</v>
      </c>
      <c r="F214" s="168">
        <f>IFERROR(IF(VLOOKUP($A214,'Annex 2 EHV charges'!$A:$O,9,FALSE)=0,"",VLOOKUP($A214,'Annex 2 EHV charges'!$A:$O,9,FALSE)),"")</f>
        <v>4.7</v>
      </c>
      <c r="G214" s="169">
        <f>IFERROR(IF(VLOOKUP($A214,'Annex 2 EHV charges'!$A:$O,10,FALSE)=0,"",VLOOKUP($A214,'Annex 2 EHV charges'!$A:$O,10,FALSE)),"")</f>
        <v>5.54</v>
      </c>
      <c r="H214" s="169">
        <f>IFERROR(IF(VLOOKUP($A214,'Annex 2 EHV charges'!$A:$O,11,FALSE)=0,"",VLOOKUP($A214,'Annex 2 EHV charges'!$A:$O,11,FALSE)),"")</f>
        <v>5.54</v>
      </c>
    </row>
    <row r="215" spans="1:8" x14ac:dyDescent="0.2">
      <c r="A215" s="165">
        <f t="array" ref="A215">IFERROR(INDEX('Annex 2 EHV charges'!$A$11:$A$302, MATCH(0, IF(ISBLANK('Annex 2 EHV charges'!$A$11:$A$302),1, COUNTIF(A$4:$A214, 'Annex 2 EHV charges'!$A$11:$A$302)), 0)),"")</f>
        <v>961</v>
      </c>
      <c r="B215" s="165">
        <f>IF($A215="","",VLOOKUP($A215,'Annex 2 EHV charges'!$A:$O,2,0))</f>
        <v>961</v>
      </c>
      <c r="C215" s="166">
        <f>IF($A215="","",VLOOKUP($A215,'Annex 2 EHV charges'!$A:$O,3,0))</f>
        <v>2200030348090</v>
      </c>
      <c r="D215" s="165" t="str">
        <f>IF($A215="","",VLOOKUP($A215,'Annex 2 EHV charges'!$A:$O,7,0))</f>
        <v>Sims Avonmouth</v>
      </c>
      <c r="E215" s="167">
        <f>IFERROR(IF(VLOOKUP($A215,'Annex 2 EHV charges'!$A:$O,8,FALSE)=0,"",VLOOKUP($A215,'Annex 2 EHV charges'!$A:$O,8,FALSE)),"")</f>
        <v>0.245</v>
      </c>
      <c r="F215" s="168" t="str">
        <f>IFERROR(IF(VLOOKUP($A215,'Annex 2 EHV charges'!$A:$O,9,FALSE)=0,"",VLOOKUP($A215,'Annex 2 EHV charges'!$A:$O,9,FALSE)),"")</f>
        <v/>
      </c>
      <c r="G215" s="169">
        <f>IFERROR(IF(VLOOKUP($A215,'Annex 2 EHV charges'!$A:$O,10,FALSE)=0,"",VLOOKUP($A215,'Annex 2 EHV charges'!$A:$O,10,FALSE)),"")</f>
        <v>3.32</v>
      </c>
      <c r="H215" s="169">
        <f>IFERROR(IF(VLOOKUP($A215,'Annex 2 EHV charges'!$A:$O,11,FALSE)=0,"",VLOOKUP($A215,'Annex 2 EHV charges'!$A:$O,11,FALSE)),"")</f>
        <v>3.32</v>
      </c>
    </row>
    <row r="216" spans="1:8" x14ac:dyDescent="0.2">
      <c r="A216" s="165">
        <f t="array" ref="A216">IFERROR(INDEX('Annex 2 EHV charges'!$A$11:$A$302, MATCH(0, IF(ISBLANK('Annex 2 EHV charges'!$A$11:$A$302),1, COUNTIF(A$4:$A215, 'Annex 2 EHV charges'!$A$11:$A$302)), 0)),"")</f>
        <v>962</v>
      </c>
      <c r="B216" s="165">
        <f>IF($A216="","",VLOOKUP($A216,'Annex 2 EHV charges'!$A:$O,2,0))</f>
        <v>962</v>
      </c>
      <c r="C216" s="166">
        <f>IF($A216="","",VLOOKUP($A216,'Annex 2 EHV charges'!$A:$O,3,0))</f>
        <v>2200030348105</v>
      </c>
      <c r="D216" s="165" t="str">
        <f>IF($A216="","",VLOOKUP($A216,'Annex 2 EHV charges'!$A:$O,7,0))</f>
        <v>Flour Mills Avonmouth</v>
      </c>
      <c r="E216" s="167">
        <f>IFERROR(IF(VLOOKUP($A216,'Annex 2 EHV charges'!$A:$O,8,FALSE)=0,"",VLOOKUP($A216,'Annex 2 EHV charges'!$A:$O,8,FALSE)),"")</f>
        <v>0.245</v>
      </c>
      <c r="F216" s="168" t="str">
        <f>IFERROR(IF(VLOOKUP($A216,'Annex 2 EHV charges'!$A:$O,9,FALSE)=0,"",VLOOKUP($A216,'Annex 2 EHV charges'!$A:$O,9,FALSE)),"")</f>
        <v/>
      </c>
      <c r="G216" s="169">
        <f>IFERROR(IF(VLOOKUP($A216,'Annex 2 EHV charges'!$A:$O,10,FALSE)=0,"",VLOOKUP($A216,'Annex 2 EHV charges'!$A:$O,10,FALSE)),"")</f>
        <v>3.32</v>
      </c>
      <c r="H216" s="169">
        <f>IFERROR(IF(VLOOKUP($A216,'Annex 2 EHV charges'!$A:$O,11,FALSE)=0,"",VLOOKUP($A216,'Annex 2 EHV charges'!$A:$O,11,FALSE)),"")</f>
        <v>3.32</v>
      </c>
    </row>
    <row r="217" spans="1:8" x14ac:dyDescent="0.2">
      <c r="A217" s="165" t="str">
        <f t="array" ref="A217">IFERROR(INDEX('Annex 2 EHV charges'!$A$11:$A$302, MATCH(0, IF(ISBLANK('Annex 2 EHV charges'!$A$11:$A$302),1, COUNTIF(A$4:$A216, 'Annex 2 EHV charges'!$A$11:$A$302)), 0)),"")</f>
        <v>7158I</v>
      </c>
      <c r="B217" s="165">
        <f>IF($A217="","",VLOOKUP($A217,'Annex 2 EHV charges'!$A:$O,2,0))</f>
        <v>7158</v>
      </c>
      <c r="C217" s="166">
        <f>IF($A217="","",VLOOKUP($A217,'Annex 2 EHV charges'!$A:$O,3,0))</f>
        <v>7158</v>
      </c>
      <c r="D217" s="165" t="str">
        <f>IF($A217="","",VLOOKUP($A217,'Annex 2 EHV charges'!$A:$O,7,0))</f>
        <v>Huntworth</v>
      </c>
      <c r="E217" s="167">
        <f>IFERROR(IF(VLOOKUP($A217,'Annex 2 EHV charges'!$A:$O,8,FALSE)=0,"",VLOOKUP($A217,'Annex 2 EHV charges'!$A:$O,8,FALSE)),"")</f>
        <v>0.70899999999999996</v>
      </c>
      <c r="F217" s="168">
        <f>IFERROR(IF(VLOOKUP($A217,'Annex 2 EHV charges'!$A:$O,9,FALSE)=0,"",VLOOKUP($A217,'Annex 2 EHV charges'!$A:$O,9,FALSE)),"")</f>
        <v>2.82</v>
      </c>
      <c r="G217" s="169">
        <f>IFERROR(IF(VLOOKUP($A217,'Annex 2 EHV charges'!$A:$O,10,FALSE)=0,"",VLOOKUP($A217,'Annex 2 EHV charges'!$A:$O,10,FALSE)),"")</f>
        <v>2.0499999999999998</v>
      </c>
      <c r="H217" s="169">
        <f>IFERROR(IF(VLOOKUP($A217,'Annex 2 EHV charges'!$A:$O,11,FALSE)=0,"",VLOOKUP($A217,'Annex 2 EHV charges'!$A:$O,11,FALSE)),"")</f>
        <v>2.0499999999999998</v>
      </c>
    </row>
    <row r="218" spans="1:8" x14ac:dyDescent="0.2">
      <c r="A218" s="165" t="str">
        <f t="array" ref="A218">IFERROR(INDEX('Annex 2 EHV charges'!$A$11:$A$302, MATCH(0, IF(ISBLANK('Annex 2 EHV charges'!$A$11:$A$302),1, COUNTIF(A$4:$A217, 'Annex 2 EHV charges'!$A$11:$A$302)), 0)),"")</f>
        <v>7293I</v>
      </c>
      <c r="B218" s="165">
        <f>IF($A218="","",VLOOKUP($A218,'Annex 2 EHV charges'!$A:$O,2,0))</f>
        <v>7293</v>
      </c>
      <c r="C218" s="166">
        <f>IF($A218="","",VLOOKUP($A218,'Annex 2 EHV charges'!$A:$O,3,0))</f>
        <v>7293</v>
      </c>
      <c r="D218" s="165" t="str">
        <f>IF($A218="","",VLOOKUP($A218,'Annex 2 EHV charges'!$A:$O,7,0))</f>
        <v>Alveston Hammerly Down</v>
      </c>
      <c r="E218" s="167">
        <f>IFERROR(IF(VLOOKUP($A218,'Annex 2 EHV charges'!$A:$O,8,FALSE)=0,"",VLOOKUP($A218,'Annex 2 EHV charges'!$A:$O,8,FALSE)),"")</f>
        <v>0.127</v>
      </c>
      <c r="F218" s="168" t="str">
        <f>IFERROR(IF(VLOOKUP($A218,'Annex 2 EHV charges'!$A:$O,9,FALSE)=0,"",VLOOKUP($A218,'Annex 2 EHV charges'!$A:$O,9,FALSE)),"")</f>
        <v/>
      </c>
      <c r="G218" s="169">
        <f>IFERROR(IF(VLOOKUP($A218,'Annex 2 EHV charges'!$A:$O,10,FALSE)=0,"",VLOOKUP($A218,'Annex 2 EHV charges'!$A:$O,10,FALSE)),"")</f>
        <v>2.72</v>
      </c>
      <c r="H218" s="169">
        <f>IFERROR(IF(VLOOKUP($A218,'Annex 2 EHV charges'!$A:$O,11,FALSE)=0,"",VLOOKUP($A218,'Annex 2 EHV charges'!$A:$O,11,FALSE)),"")</f>
        <v>2.72</v>
      </c>
    </row>
    <row r="219" spans="1:8" x14ac:dyDescent="0.2">
      <c r="A219" s="165" t="str">
        <f t="array" ref="A219">IFERROR(INDEX('Annex 2 EHV charges'!$A$11:$A$302, MATCH(0, IF(ISBLANK('Annex 2 EHV charges'!$A$11:$A$302),1, COUNTIF(A$4:$A218, 'Annex 2 EHV charges'!$A$11:$A$302)), 0)),"")</f>
        <v>New Import 1</v>
      </c>
      <c r="B219" s="165" t="str">
        <f>IF($A219="","",VLOOKUP($A219,'Annex 2 EHV charges'!$A:$O,2,0))</f>
        <v>New Import 1</v>
      </c>
      <c r="C219" s="166" t="str">
        <f>IF($A219="","",VLOOKUP($A219,'Annex 2 EHV charges'!$A:$O,3,0))</f>
        <v>New Import 1</v>
      </c>
      <c r="D219" s="165" t="str">
        <f>IF($A219="","",VLOOKUP($A219,'Annex 2 EHV charges'!$A:$O,7,0))</f>
        <v>St Stephen (Hay Farm)</v>
      </c>
      <c r="E219" s="167">
        <f>IFERROR(IF(VLOOKUP($A219,'Annex 2 EHV charges'!$A:$O,8,FALSE)=0,"",VLOOKUP($A219,'Annex 2 EHV charges'!$A:$O,8,FALSE)),"")</f>
        <v>1.091</v>
      </c>
      <c r="F219" s="168">
        <f>IFERROR(IF(VLOOKUP($A219,'Annex 2 EHV charges'!$A:$O,9,FALSE)=0,"",VLOOKUP($A219,'Annex 2 EHV charges'!$A:$O,9,FALSE)),"")</f>
        <v>2.66</v>
      </c>
      <c r="G219" s="169">
        <f>IFERROR(IF(VLOOKUP($A219,'Annex 2 EHV charges'!$A:$O,10,FALSE)=0,"",VLOOKUP($A219,'Annex 2 EHV charges'!$A:$O,10,FALSE)),"")</f>
        <v>3.02</v>
      </c>
      <c r="H219" s="169">
        <f>IFERROR(IF(VLOOKUP($A219,'Annex 2 EHV charges'!$A:$O,11,FALSE)=0,"",VLOOKUP($A219,'Annex 2 EHV charges'!$A:$O,11,FALSE)),"")</f>
        <v>3.02</v>
      </c>
    </row>
    <row r="220" spans="1:8" x14ac:dyDescent="0.2">
      <c r="A220" s="165" t="str">
        <f t="array" ref="A220">IFERROR(INDEX('Annex 2 EHV charges'!$A$11:$A$302, MATCH(0, IF(ISBLANK('Annex 2 EHV charges'!$A$11:$A$302),1, COUNTIF(A$4:$A219, 'Annex 2 EHV charges'!$A$11:$A$302)), 0)),"")</f>
        <v>New Import 2</v>
      </c>
      <c r="B220" s="165" t="str">
        <f>IF($A220="","",VLOOKUP($A220,'Annex 2 EHV charges'!$A:$O,2,0))</f>
        <v>New Import 2</v>
      </c>
      <c r="C220" s="166" t="str">
        <f>IF($A220="","",VLOOKUP($A220,'Annex 2 EHV charges'!$A:$O,3,0))</f>
        <v>New Import 2</v>
      </c>
      <c r="D220" s="165" t="str">
        <f>IF($A220="","",VLOOKUP($A220,'Annex 2 EHV charges'!$A:$O,7,0))</f>
        <v>Aller Farm</v>
      </c>
      <c r="E220" s="167">
        <f>IFERROR(IF(VLOOKUP($A220,'Annex 2 EHV charges'!$A:$O,8,FALSE)=0,"",VLOOKUP($A220,'Annex 2 EHV charges'!$A:$O,8,FALSE)),"")</f>
        <v>1.915</v>
      </c>
      <c r="F220" s="168">
        <f>IFERROR(IF(VLOOKUP($A220,'Annex 2 EHV charges'!$A:$O,9,FALSE)=0,"",VLOOKUP($A220,'Annex 2 EHV charges'!$A:$O,9,FALSE)),"")</f>
        <v>2.61</v>
      </c>
      <c r="G220" s="169">
        <f>IFERROR(IF(VLOOKUP($A220,'Annex 2 EHV charges'!$A:$O,10,FALSE)=0,"",VLOOKUP($A220,'Annex 2 EHV charges'!$A:$O,10,FALSE)),"")</f>
        <v>2.94</v>
      </c>
      <c r="H220" s="169">
        <f>IFERROR(IF(VLOOKUP($A220,'Annex 2 EHV charges'!$A:$O,11,FALSE)=0,"",VLOOKUP($A220,'Annex 2 EHV charges'!$A:$O,11,FALSE)),"")</f>
        <v>2.94</v>
      </c>
    </row>
    <row r="221" spans="1:8" x14ac:dyDescent="0.2">
      <c r="A221" s="165" t="str">
        <f t="array" ref="A221">IFERROR(INDEX('Annex 2 EHV charges'!$A$11:$A$302, MATCH(0, IF(ISBLANK('Annex 2 EHV charges'!$A$11:$A$302),1, COUNTIF(A$4:$A220, 'Annex 2 EHV charges'!$A$11:$A$302)), 0)),"")</f>
        <v>New Import 3</v>
      </c>
      <c r="B221" s="165" t="str">
        <f>IF($A221="","",VLOOKUP($A221,'Annex 2 EHV charges'!$A:$O,2,0))</f>
        <v>New Import 3</v>
      </c>
      <c r="C221" s="166" t="str">
        <f>IF($A221="","",VLOOKUP($A221,'Annex 2 EHV charges'!$A:$O,3,0))</f>
        <v>New Import 3</v>
      </c>
      <c r="D221" s="165" t="str">
        <f>IF($A221="","",VLOOKUP($A221,'Annex 2 EHV charges'!$A:$O,7,0))</f>
        <v>Bodwen</v>
      </c>
      <c r="E221" s="167">
        <f>IFERROR(IF(VLOOKUP($A221,'Annex 2 EHV charges'!$A:$O,8,FALSE)=0,"",VLOOKUP($A221,'Annex 2 EHV charges'!$A:$O,8,FALSE)),"")</f>
        <v>1.0209999999999999</v>
      </c>
      <c r="F221" s="168">
        <f>IFERROR(IF(VLOOKUP($A221,'Annex 2 EHV charges'!$A:$O,9,FALSE)=0,"",VLOOKUP($A221,'Annex 2 EHV charges'!$A:$O,9,FALSE)),"")</f>
        <v>2.82</v>
      </c>
      <c r="G221" s="169">
        <f>IFERROR(IF(VLOOKUP($A221,'Annex 2 EHV charges'!$A:$O,10,FALSE)=0,"",VLOOKUP($A221,'Annex 2 EHV charges'!$A:$O,10,FALSE)),"")</f>
        <v>3</v>
      </c>
      <c r="H221" s="169">
        <f>IFERROR(IF(VLOOKUP($A221,'Annex 2 EHV charges'!$A:$O,11,FALSE)=0,"",VLOOKUP($A221,'Annex 2 EHV charges'!$A:$O,11,FALSE)),"")</f>
        <v>3</v>
      </c>
    </row>
    <row r="222" spans="1:8" x14ac:dyDescent="0.2">
      <c r="A222" s="165" t="str">
        <f t="array" ref="A222">IFERROR(INDEX('Annex 2 EHV charges'!$A$11:$A$302, MATCH(0, IF(ISBLANK('Annex 2 EHV charges'!$A$11:$A$302),1, COUNTIF(A$4:$A221, 'Annex 2 EHV charges'!$A$11:$A$302)), 0)),"")</f>
        <v>New Import 4</v>
      </c>
      <c r="B222" s="165" t="str">
        <f>IF($A222="","",VLOOKUP($A222,'Annex 2 EHV charges'!$A:$O,2,0))</f>
        <v>New Import 4</v>
      </c>
      <c r="C222" s="166" t="str">
        <f>IF($A222="","",VLOOKUP($A222,'Annex 2 EHV charges'!$A:$O,3,0))</f>
        <v>New Import 4</v>
      </c>
      <c r="D222" s="165" t="str">
        <f>IF($A222="","",VLOOKUP($A222,'Annex 2 EHV charges'!$A:$O,7,0))</f>
        <v>Butteriss Downs</v>
      </c>
      <c r="E222" s="167">
        <f>IFERROR(IF(VLOOKUP($A222,'Annex 2 EHV charges'!$A:$O,8,FALSE)=0,"",VLOOKUP($A222,'Annex 2 EHV charges'!$A:$O,8,FALSE)),"")</f>
        <v>2.41</v>
      </c>
      <c r="F222" s="168">
        <f>IFERROR(IF(VLOOKUP($A222,'Annex 2 EHV charges'!$A:$O,9,FALSE)=0,"",VLOOKUP($A222,'Annex 2 EHV charges'!$A:$O,9,FALSE)),"")</f>
        <v>18.440000000000001</v>
      </c>
      <c r="G222" s="169">
        <f>IFERROR(IF(VLOOKUP($A222,'Annex 2 EHV charges'!$A:$O,10,FALSE)=0,"",VLOOKUP($A222,'Annex 2 EHV charges'!$A:$O,10,FALSE)),"")</f>
        <v>3.02</v>
      </c>
      <c r="H222" s="169">
        <f>IFERROR(IF(VLOOKUP($A222,'Annex 2 EHV charges'!$A:$O,11,FALSE)=0,"",VLOOKUP($A222,'Annex 2 EHV charges'!$A:$O,11,FALSE)),"")</f>
        <v>3.02</v>
      </c>
    </row>
    <row r="223" spans="1:8" x14ac:dyDescent="0.2">
      <c r="A223" s="165" t="str">
        <f t="array" ref="A223">IFERROR(INDEX('Annex 2 EHV charges'!$A$11:$A$302, MATCH(0, IF(ISBLANK('Annex 2 EHV charges'!$A$11:$A$302),1, COUNTIF(A$4:$A222, 'Annex 2 EHV charges'!$A$11:$A$302)), 0)),"")</f>
        <v>New Import 5</v>
      </c>
      <c r="B223" s="165" t="str">
        <f>IF($A223="","",VLOOKUP($A223,'Annex 2 EHV charges'!$A:$O,2,0))</f>
        <v>New Import 5</v>
      </c>
      <c r="C223" s="166" t="str">
        <f>IF($A223="","",VLOOKUP($A223,'Annex 2 EHV charges'!$A:$O,3,0))</f>
        <v>New Import 5</v>
      </c>
      <c r="D223" s="165" t="str">
        <f>IF($A223="","",VLOOKUP($A223,'Annex 2 EHV charges'!$A:$O,7,0))</f>
        <v>Carnemough Farm</v>
      </c>
      <c r="E223" s="167">
        <f>IFERROR(IF(VLOOKUP($A223,'Annex 2 EHV charges'!$A:$O,8,FALSE)=0,"",VLOOKUP($A223,'Annex 2 EHV charges'!$A:$O,8,FALSE)),"")</f>
        <v>1.665</v>
      </c>
      <c r="F223" s="168">
        <f>IFERROR(IF(VLOOKUP($A223,'Annex 2 EHV charges'!$A:$O,9,FALSE)=0,"",VLOOKUP($A223,'Annex 2 EHV charges'!$A:$O,9,FALSE)),"")</f>
        <v>4.12</v>
      </c>
      <c r="G223" s="169">
        <f>IFERROR(IF(VLOOKUP($A223,'Annex 2 EHV charges'!$A:$O,10,FALSE)=0,"",VLOOKUP($A223,'Annex 2 EHV charges'!$A:$O,10,FALSE)),"")</f>
        <v>3.46</v>
      </c>
      <c r="H223" s="169">
        <f>IFERROR(IF(VLOOKUP($A223,'Annex 2 EHV charges'!$A:$O,11,FALSE)=0,"",VLOOKUP($A223,'Annex 2 EHV charges'!$A:$O,11,FALSE)),"")</f>
        <v>3.46</v>
      </c>
    </row>
    <row r="224" spans="1:8" x14ac:dyDescent="0.2">
      <c r="A224" s="165" t="str">
        <f t="array" ref="A224">IFERROR(INDEX('Annex 2 EHV charges'!$A$11:$A$302, MATCH(0, IF(ISBLANK('Annex 2 EHV charges'!$A$11:$A$302),1, COUNTIF(A$4:$A223, 'Annex 2 EHV charges'!$A$11:$A$302)), 0)),"")</f>
        <v>New Import 6</v>
      </c>
      <c r="B224" s="165" t="str">
        <f>IF($A224="","",VLOOKUP($A224,'Annex 2 EHV charges'!$A:$O,2,0))</f>
        <v>New Import 6</v>
      </c>
      <c r="C224" s="166" t="str">
        <f>IF($A224="","",VLOOKUP($A224,'Annex 2 EHV charges'!$A:$O,3,0))</f>
        <v>New Import 6</v>
      </c>
      <c r="D224" s="165" t="str">
        <f>IF($A224="","",VLOOKUP($A224,'Annex 2 EHV charges'!$A:$O,7,0))</f>
        <v>Credacott (CEDAR)</v>
      </c>
      <c r="E224" s="167">
        <f>IFERROR(IF(VLOOKUP($A224,'Annex 2 EHV charges'!$A:$O,8,FALSE)=0,"",VLOOKUP($A224,'Annex 2 EHV charges'!$A:$O,8,FALSE)),"")</f>
        <v>2.1999999999999999E-2</v>
      </c>
      <c r="F224" s="168">
        <f>IFERROR(IF(VLOOKUP($A224,'Annex 2 EHV charges'!$A:$O,9,FALSE)=0,"",VLOOKUP($A224,'Annex 2 EHV charges'!$A:$O,9,FALSE)),"")</f>
        <v>5.9</v>
      </c>
      <c r="G224" s="169">
        <f>IFERROR(IF(VLOOKUP($A224,'Annex 2 EHV charges'!$A:$O,10,FALSE)=0,"",VLOOKUP($A224,'Annex 2 EHV charges'!$A:$O,10,FALSE)),"")</f>
        <v>3.53</v>
      </c>
      <c r="H224" s="169">
        <f>IFERROR(IF(VLOOKUP($A224,'Annex 2 EHV charges'!$A:$O,11,FALSE)=0,"",VLOOKUP($A224,'Annex 2 EHV charges'!$A:$O,11,FALSE)),"")</f>
        <v>3.53</v>
      </c>
    </row>
    <row r="225" spans="1:8" x14ac:dyDescent="0.2">
      <c r="A225" s="165" t="str">
        <f t="array" ref="A225">IFERROR(INDEX('Annex 2 EHV charges'!$A$11:$A$302, MATCH(0, IF(ISBLANK('Annex 2 EHV charges'!$A$11:$A$302),1, COUNTIF(A$4:$A224, 'Annex 2 EHV charges'!$A$11:$A$302)), 0)),"")</f>
        <v>New Import 7</v>
      </c>
      <c r="B225" s="165" t="str">
        <f>IF($A225="","",VLOOKUP($A225,'Annex 2 EHV charges'!$A:$O,2,0))</f>
        <v>New Import 7</v>
      </c>
      <c r="C225" s="166" t="str">
        <f>IF($A225="","",VLOOKUP($A225,'Annex 2 EHV charges'!$A:$O,3,0))</f>
        <v>New Import 7</v>
      </c>
      <c r="D225" s="165" t="str">
        <f>IF($A225="","",VLOOKUP($A225,'Annex 2 EHV charges'!$A:$O,7,0))</f>
        <v>Dunsland Cross WF</v>
      </c>
      <c r="E225" s="167" t="str">
        <f>IFERROR(IF(VLOOKUP($A225,'Annex 2 EHV charges'!$A:$O,8,FALSE)=0,"",VLOOKUP($A225,'Annex 2 EHV charges'!$A:$O,8,FALSE)),"")</f>
        <v/>
      </c>
      <c r="F225" s="168">
        <f>IFERROR(IF(VLOOKUP($A225,'Annex 2 EHV charges'!$A:$O,9,FALSE)=0,"",VLOOKUP($A225,'Annex 2 EHV charges'!$A:$O,9,FALSE)),"")</f>
        <v>3.45</v>
      </c>
      <c r="G225" s="169">
        <f>IFERROR(IF(VLOOKUP($A225,'Annex 2 EHV charges'!$A:$O,10,FALSE)=0,"",VLOOKUP($A225,'Annex 2 EHV charges'!$A:$O,10,FALSE)),"")</f>
        <v>2.09</v>
      </c>
      <c r="H225" s="169">
        <f>IFERROR(IF(VLOOKUP($A225,'Annex 2 EHV charges'!$A:$O,11,FALSE)=0,"",VLOOKUP($A225,'Annex 2 EHV charges'!$A:$O,11,FALSE)),"")</f>
        <v>2.09</v>
      </c>
    </row>
    <row r="226" spans="1:8" x14ac:dyDescent="0.2">
      <c r="A226" s="165" t="str">
        <f t="array" ref="A226">IFERROR(INDEX('Annex 2 EHV charges'!$A$11:$A$302, MATCH(0, IF(ISBLANK('Annex 2 EHV charges'!$A$11:$A$302),1, COUNTIF(A$4:$A225, 'Annex 2 EHV charges'!$A$11:$A$302)), 0)),"")</f>
        <v>New Import 8</v>
      </c>
      <c r="B226" s="165" t="str">
        <f>IF($A226="","",VLOOKUP($A226,'Annex 2 EHV charges'!$A:$O,2,0))</f>
        <v>New Import 8</v>
      </c>
      <c r="C226" s="166" t="str">
        <f>IF($A226="","",VLOOKUP($A226,'Annex 2 EHV charges'!$A:$O,3,0))</f>
        <v>New Import 8</v>
      </c>
      <c r="D226" s="165" t="str">
        <f>IF($A226="","",VLOOKUP($A226,'Annex 2 EHV charges'!$A:$O,7,0))</f>
        <v>Lanyon Solar Farm</v>
      </c>
      <c r="E226" s="167">
        <f>IFERROR(IF(VLOOKUP($A226,'Annex 2 EHV charges'!$A:$O,8,FALSE)=0,"",VLOOKUP($A226,'Annex 2 EHV charges'!$A:$O,8,FALSE)),"")</f>
        <v>15.882</v>
      </c>
      <c r="F226" s="168">
        <f>IFERROR(IF(VLOOKUP($A226,'Annex 2 EHV charges'!$A:$O,9,FALSE)=0,"",VLOOKUP($A226,'Annex 2 EHV charges'!$A:$O,9,FALSE)),"")</f>
        <v>37.97</v>
      </c>
      <c r="G226" s="169">
        <f>IFERROR(IF(VLOOKUP($A226,'Annex 2 EHV charges'!$A:$O,10,FALSE)=0,"",VLOOKUP($A226,'Annex 2 EHV charges'!$A:$O,10,FALSE)),"")</f>
        <v>3.12</v>
      </c>
      <c r="H226" s="169">
        <f>IFERROR(IF(VLOOKUP($A226,'Annex 2 EHV charges'!$A:$O,11,FALSE)=0,"",VLOOKUP($A226,'Annex 2 EHV charges'!$A:$O,11,FALSE)),"")</f>
        <v>3.12</v>
      </c>
    </row>
    <row r="227" spans="1:8" x14ac:dyDescent="0.2">
      <c r="A227" s="165" t="str">
        <f t="array" ref="A227">IFERROR(INDEX('Annex 2 EHV charges'!$A$11:$A$302, MATCH(0, IF(ISBLANK('Annex 2 EHV charges'!$A$11:$A$302),1, COUNTIF(A$4:$A226, 'Annex 2 EHV charges'!$A$11:$A$302)), 0)),"")</f>
        <v>New Import 9</v>
      </c>
      <c r="B227" s="165" t="str">
        <f>IF($A227="","",VLOOKUP($A227,'Annex 2 EHV charges'!$A:$O,2,0))</f>
        <v>New Import 9</v>
      </c>
      <c r="C227" s="166" t="str">
        <f>IF($A227="","",VLOOKUP($A227,'Annex 2 EHV charges'!$A:$O,3,0))</f>
        <v>New Import 9</v>
      </c>
      <c r="D227" s="165" t="str">
        <f>IF($A227="","",VLOOKUP($A227,'Annex 2 EHV charges'!$A:$O,7,0))</f>
        <v>Marlands Field</v>
      </c>
      <c r="E227" s="167">
        <f>IFERROR(IF(VLOOKUP($A227,'Annex 2 EHV charges'!$A:$O,8,FALSE)=0,"",VLOOKUP($A227,'Annex 2 EHV charges'!$A:$O,8,FALSE)),"")</f>
        <v>4.2460000000000004</v>
      </c>
      <c r="F227" s="168">
        <f>IFERROR(IF(VLOOKUP($A227,'Annex 2 EHV charges'!$A:$O,9,FALSE)=0,"",VLOOKUP($A227,'Annex 2 EHV charges'!$A:$O,9,FALSE)),"")</f>
        <v>13.67</v>
      </c>
      <c r="G227" s="169">
        <f>IFERROR(IF(VLOOKUP($A227,'Annex 2 EHV charges'!$A:$O,10,FALSE)=0,"",VLOOKUP($A227,'Annex 2 EHV charges'!$A:$O,10,FALSE)),"")</f>
        <v>2.95</v>
      </c>
      <c r="H227" s="169">
        <f>IFERROR(IF(VLOOKUP($A227,'Annex 2 EHV charges'!$A:$O,11,FALSE)=0,"",VLOOKUP($A227,'Annex 2 EHV charges'!$A:$O,11,FALSE)),"")</f>
        <v>2.95</v>
      </c>
    </row>
    <row r="228" spans="1:8" x14ac:dyDescent="0.2">
      <c r="A228" s="165" t="str">
        <f t="array" ref="A228">IFERROR(INDEX('Annex 2 EHV charges'!$A$11:$A$302, MATCH(0, IF(ISBLANK('Annex 2 EHV charges'!$A$11:$A$302),1, COUNTIF(A$4:$A227, 'Annex 2 EHV charges'!$A$11:$A$302)), 0)),"")</f>
        <v>New Import 10</v>
      </c>
      <c r="B228" s="165" t="str">
        <f>IF($A228="","",VLOOKUP($A228,'Annex 2 EHV charges'!$A:$O,2,0))</f>
        <v>New Import 10</v>
      </c>
      <c r="C228" s="166" t="str">
        <f>IF($A228="","",VLOOKUP($A228,'Annex 2 EHV charges'!$A:$O,3,0))</f>
        <v>New Import 10</v>
      </c>
      <c r="D228" s="165" t="str">
        <f>IF($A228="","",VLOOKUP($A228,'Annex 2 EHV charges'!$A:$O,7,0))</f>
        <v>Martin Solar Farm</v>
      </c>
      <c r="E228" s="167">
        <f>IFERROR(IF(VLOOKUP($A228,'Annex 2 EHV charges'!$A:$O,8,FALSE)=0,"",VLOOKUP($A228,'Annex 2 EHV charges'!$A:$O,8,FALSE)),"")</f>
        <v>0.192</v>
      </c>
      <c r="F228" s="168">
        <f>IFERROR(IF(VLOOKUP($A228,'Annex 2 EHV charges'!$A:$O,9,FALSE)=0,"",VLOOKUP($A228,'Annex 2 EHV charges'!$A:$O,9,FALSE)),"")</f>
        <v>10.37</v>
      </c>
      <c r="G228" s="169">
        <f>IFERROR(IF(VLOOKUP($A228,'Annex 2 EHV charges'!$A:$O,10,FALSE)=0,"",VLOOKUP($A228,'Annex 2 EHV charges'!$A:$O,10,FALSE)),"")</f>
        <v>3.68</v>
      </c>
      <c r="H228" s="169">
        <f>IFERROR(IF(VLOOKUP($A228,'Annex 2 EHV charges'!$A:$O,11,FALSE)=0,"",VLOOKUP($A228,'Annex 2 EHV charges'!$A:$O,11,FALSE)),"")</f>
        <v>3.68</v>
      </c>
    </row>
    <row r="229" spans="1:8" x14ac:dyDescent="0.2">
      <c r="A229" s="165" t="str">
        <f t="array" ref="A229">IFERROR(INDEX('Annex 2 EHV charges'!$A$11:$A$302, MATCH(0, IF(ISBLANK('Annex 2 EHV charges'!$A$11:$A$302),1, COUNTIF(A$4:$A228, 'Annex 2 EHV charges'!$A$11:$A$302)), 0)),"")</f>
        <v>New Import 11</v>
      </c>
      <c r="B229" s="165" t="str">
        <f>IF($A229="","",VLOOKUP($A229,'Annex 2 EHV charges'!$A:$O,2,0))</f>
        <v>New Import 11</v>
      </c>
      <c r="C229" s="166" t="str">
        <f>IF($A229="","",VLOOKUP($A229,'Annex 2 EHV charges'!$A:$O,3,0))</f>
        <v>New Import 11</v>
      </c>
      <c r="D229" s="165" t="str">
        <f>IF($A229="","",VLOOKUP($A229,'Annex 2 EHV charges'!$A:$O,7,0))</f>
        <v>Shepherds Farm</v>
      </c>
      <c r="E229" s="167">
        <f>IFERROR(IF(VLOOKUP($A229,'Annex 2 EHV charges'!$A:$O,8,FALSE)=0,"",VLOOKUP($A229,'Annex 2 EHV charges'!$A:$O,8,FALSE)),"")</f>
        <v>0.49299999999999999</v>
      </c>
      <c r="F229" s="168">
        <f>IFERROR(IF(VLOOKUP($A229,'Annex 2 EHV charges'!$A:$O,9,FALSE)=0,"",VLOOKUP($A229,'Annex 2 EHV charges'!$A:$O,9,FALSE)),"")</f>
        <v>5.56</v>
      </c>
      <c r="G229" s="169">
        <f>IFERROR(IF(VLOOKUP($A229,'Annex 2 EHV charges'!$A:$O,10,FALSE)=0,"",VLOOKUP($A229,'Annex 2 EHV charges'!$A:$O,10,FALSE)),"")</f>
        <v>3.28</v>
      </c>
      <c r="H229" s="169">
        <f>IFERROR(IF(VLOOKUP($A229,'Annex 2 EHV charges'!$A:$O,11,FALSE)=0,"",VLOOKUP($A229,'Annex 2 EHV charges'!$A:$O,11,FALSE)),"")</f>
        <v>3.28</v>
      </c>
    </row>
    <row r="230" spans="1:8" x14ac:dyDescent="0.2">
      <c r="A230" s="165">
        <f t="array" ref="A230">IFERROR(INDEX('Annex 2 EHV charges'!$A$11:$A$302, MATCH(0, IF(ISBLANK('Annex 2 EHV charges'!$A$11:$A$302),1, COUNTIF(A$4:$A229, 'Annex 2 EHV charges'!$A$11:$A$302)), 0)),"")</f>
        <v>672</v>
      </c>
      <c r="B230" s="165">
        <f>IF($A230="","",VLOOKUP($A230,'Annex 2 EHV charges'!$A:$O,2,0))</f>
        <v>672</v>
      </c>
      <c r="C230" s="166">
        <f>IF($A230="","",VLOOKUP($A230,'Annex 2 EHV charges'!$A:$O,3,0))</f>
        <v>2200042420870</v>
      </c>
      <c r="D230" s="165" t="str">
        <f>IF($A230="","",VLOOKUP($A230,'Annex 2 EHV charges'!$A:$O,7,0))</f>
        <v>Northmoor Boundary</v>
      </c>
      <c r="E230" s="167" t="str">
        <f>IFERROR(IF(VLOOKUP($A230,'Annex 2 EHV charges'!$A:$O,8,FALSE)=0,"",VLOOKUP($A230,'Annex 2 EHV charges'!$A:$O,8,FALSE)),"")</f>
        <v/>
      </c>
      <c r="F230" s="168">
        <f>IFERROR(IF(VLOOKUP($A230,'Annex 2 EHV charges'!$A:$O,9,FALSE)=0,"",VLOOKUP($A230,'Annex 2 EHV charges'!$A:$O,9,FALSE)),"")</f>
        <v>11.34</v>
      </c>
      <c r="G230" s="169">
        <f>IFERROR(IF(VLOOKUP($A230,'Annex 2 EHV charges'!$A:$O,10,FALSE)=0,"",VLOOKUP($A230,'Annex 2 EHV charges'!$A:$O,10,FALSE)),"")</f>
        <v>2.78</v>
      </c>
      <c r="H230" s="169">
        <f>IFERROR(IF(VLOOKUP($A230,'Annex 2 EHV charges'!$A:$O,11,FALSE)=0,"",VLOOKUP($A230,'Annex 2 EHV charges'!$A:$O,11,FALSE)),"")</f>
        <v>2.78</v>
      </c>
    </row>
    <row r="231" spans="1:8" x14ac:dyDescent="0.2">
      <c r="A231" s="165" t="str">
        <f t="array" ref="A231">IFERROR(INDEX('Annex 2 EHV charges'!$A$11:$A$302, MATCH(0, IF(ISBLANK('Annex 2 EHV charges'!$A$11:$A$302),1, COUNTIF(A$4:$A230, 'Annex 2 EHV charges'!$A$11:$A$302)), 0)),"")</f>
        <v>New Import 12</v>
      </c>
      <c r="B231" s="165" t="str">
        <f>IF($A231="","",VLOOKUP($A231,'Annex 2 EHV charges'!$A:$O,2,0))</f>
        <v>New Import 12</v>
      </c>
      <c r="C231" s="166" t="str">
        <f>IF($A231="","",VLOOKUP($A231,'Annex 2 EHV charges'!$A:$O,3,0))</f>
        <v>New Import 12</v>
      </c>
      <c r="D231" s="165" t="str">
        <f>IF($A231="","",VLOOKUP($A231,'Annex 2 EHV charges'!$A:$O,7,0))</f>
        <v xml:space="preserve">Stoneshill Farm </v>
      </c>
      <c r="E231" s="167">
        <f>IFERROR(IF(VLOOKUP($A231,'Annex 2 EHV charges'!$A:$O,8,FALSE)=0,"",VLOOKUP($A231,'Annex 2 EHV charges'!$A:$O,8,FALSE)),"")</f>
        <v>1.0840000000000001</v>
      </c>
      <c r="F231" s="168">
        <f>IFERROR(IF(VLOOKUP($A231,'Annex 2 EHV charges'!$A:$O,9,FALSE)=0,"",VLOOKUP($A231,'Annex 2 EHV charges'!$A:$O,9,FALSE)),"")</f>
        <v>0.66</v>
      </c>
      <c r="G231" s="169">
        <f>IFERROR(IF(VLOOKUP($A231,'Annex 2 EHV charges'!$A:$O,10,FALSE)=0,"",VLOOKUP($A231,'Annex 2 EHV charges'!$A:$O,10,FALSE)),"")</f>
        <v>3.58</v>
      </c>
      <c r="H231" s="169">
        <f>IFERROR(IF(VLOOKUP($A231,'Annex 2 EHV charges'!$A:$O,11,FALSE)=0,"",VLOOKUP($A231,'Annex 2 EHV charges'!$A:$O,11,FALSE)),"")</f>
        <v>3.58</v>
      </c>
    </row>
    <row r="232" spans="1:8" x14ac:dyDescent="0.2">
      <c r="A232" s="165" t="str">
        <f t="array" ref="A232">IFERROR(INDEX('Annex 2 EHV charges'!$A$11:$A$302, MATCH(0, IF(ISBLANK('Annex 2 EHV charges'!$A$11:$A$302),1, COUNTIF(A$4:$A231, 'Annex 2 EHV charges'!$A$11:$A$302)), 0)),"")</f>
        <v>New Import 13</v>
      </c>
      <c r="B232" s="165" t="str">
        <f>IF($A232="","",VLOOKUP($A232,'Annex 2 EHV charges'!$A:$O,2,0))</f>
        <v>New Import 13</v>
      </c>
      <c r="C232" s="166" t="str">
        <f>IF($A232="","",VLOOKUP($A232,'Annex 2 EHV charges'!$A:$O,3,0))</f>
        <v>New Import 13</v>
      </c>
      <c r="D232" s="165" t="str">
        <f>IF($A232="","",VLOOKUP($A232,'Annex 2 EHV charges'!$A:$O,7,0))</f>
        <v>Tredown Farm</v>
      </c>
      <c r="E232" s="167">
        <f>IFERROR(IF(VLOOKUP($A232,'Annex 2 EHV charges'!$A:$O,8,FALSE)=0,"",VLOOKUP($A232,'Annex 2 EHV charges'!$A:$O,8,FALSE)),"")</f>
        <v>0.38</v>
      </c>
      <c r="F232" s="168">
        <f>IFERROR(IF(VLOOKUP($A232,'Annex 2 EHV charges'!$A:$O,9,FALSE)=0,"",VLOOKUP($A232,'Annex 2 EHV charges'!$A:$O,9,FALSE)),"")</f>
        <v>73.81</v>
      </c>
      <c r="G232" s="169">
        <f>IFERROR(IF(VLOOKUP($A232,'Annex 2 EHV charges'!$A:$O,10,FALSE)=0,"",VLOOKUP($A232,'Annex 2 EHV charges'!$A:$O,10,FALSE)),"")</f>
        <v>6.21</v>
      </c>
      <c r="H232" s="169">
        <f>IFERROR(IF(VLOOKUP($A232,'Annex 2 EHV charges'!$A:$O,11,FALSE)=0,"",VLOOKUP($A232,'Annex 2 EHV charges'!$A:$O,11,FALSE)),"")</f>
        <v>6.21</v>
      </c>
    </row>
    <row r="233" spans="1:8" x14ac:dyDescent="0.2">
      <c r="A233" s="165" t="str">
        <f t="array" ref="A233">IFERROR(INDEX('Annex 2 EHV charges'!$A$11:$A$302, MATCH(0, IF(ISBLANK('Annex 2 EHV charges'!$A$11:$A$302),1, COUNTIF(A$4:$A232, 'Annex 2 EHV charges'!$A$11:$A$302)), 0)),"")</f>
        <v>New Import 14</v>
      </c>
      <c r="B233" s="165" t="str">
        <f>IF($A233="","",VLOOKUP($A233,'Annex 2 EHV charges'!$A:$O,2,0))</f>
        <v>New Import 14</v>
      </c>
      <c r="C233" s="166" t="str">
        <f>IF($A233="","",VLOOKUP($A233,'Annex 2 EHV charges'!$A:$O,3,0))</f>
        <v>New Import 14</v>
      </c>
      <c r="D233" s="165" t="str">
        <f>IF($A233="","",VLOOKUP($A233,'Annex 2 EHV charges'!$A:$O,7,0))</f>
        <v>Trendeal Solar Park</v>
      </c>
      <c r="E233" s="167">
        <f>IFERROR(IF(VLOOKUP($A233,'Annex 2 EHV charges'!$A:$O,8,FALSE)=0,"",VLOOKUP($A233,'Annex 2 EHV charges'!$A:$O,8,FALSE)),"")</f>
        <v>1.744</v>
      </c>
      <c r="F233" s="168">
        <f>IFERROR(IF(VLOOKUP($A233,'Annex 2 EHV charges'!$A:$O,9,FALSE)=0,"",VLOOKUP($A233,'Annex 2 EHV charges'!$A:$O,9,FALSE)),"")</f>
        <v>3.21</v>
      </c>
      <c r="G233" s="169">
        <f>IFERROR(IF(VLOOKUP($A233,'Annex 2 EHV charges'!$A:$O,10,FALSE)=0,"",VLOOKUP($A233,'Annex 2 EHV charges'!$A:$O,10,FALSE)),"")</f>
        <v>4.55</v>
      </c>
      <c r="H233" s="169">
        <f>IFERROR(IF(VLOOKUP($A233,'Annex 2 EHV charges'!$A:$O,11,FALSE)=0,"",VLOOKUP($A233,'Annex 2 EHV charges'!$A:$O,11,FALSE)),"")</f>
        <v>4.55</v>
      </c>
    </row>
    <row r="234" spans="1:8" x14ac:dyDescent="0.2">
      <c r="A234" s="165" t="str">
        <f t="array" ref="A234">IFERROR(INDEX('Annex 2 EHV charges'!$A$11:$A$302, MATCH(0, IF(ISBLANK('Annex 2 EHV charges'!$A$11:$A$302),1, COUNTIF(A$4:$A233, 'Annex 2 EHV charges'!$A$11:$A$302)), 0)),"")</f>
        <v>New Import 15</v>
      </c>
      <c r="B234" s="165" t="str">
        <f>IF($A234="","",VLOOKUP($A234,'Annex 2 EHV charges'!$A:$O,2,0))</f>
        <v>New Import 15</v>
      </c>
      <c r="C234" s="166" t="str">
        <f>IF($A234="","",VLOOKUP($A234,'Annex 2 EHV charges'!$A:$O,3,0))</f>
        <v>New Import 15</v>
      </c>
      <c r="D234" s="165" t="str">
        <f>IF($A234="","",VLOOKUP($A234,'Annex 2 EHV charges'!$A:$O,7,0))</f>
        <v>West Venn Farm PV</v>
      </c>
      <c r="E234" s="167" t="str">
        <f>IFERROR(IF(VLOOKUP($A234,'Annex 2 EHV charges'!$A:$O,8,FALSE)=0,"",VLOOKUP($A234,'Annex 2 EHV charges'!$A:$O,8,FALSE)),"")</f>
        <v/>
      </c>
      <c r="F234" s="168">
        <f>IFERROR(IF(VLOOKUP($A234,'Annex 2 EHV charges'!$A:$O,9,FALSE)=0,"",VLOOKUP($A234,'Annex 2 EHV charges'!$A:$O,9,FALSE)),"")</f>
        <v>1.2</v>
      </c>
      <c r="G234" s="169">
        <f>IFERROR(IF(VLOOKUP($A234,'Annex 2 EHV charges'!$A:$O,10,FALSE)=0,"",VLOOKUP($A234,'Annex 2 EHV charges'!$A:$O,10,FALSE)),"")</f>
        <v>2.84</v>
      </c>
      <c r="H234" s="169">
        <f>IFERROR(IF(VLOOKUP($A234,'Annex 2 EHV charges'!$A:$O,11,FALSE)=0,"",VLOOKUP($A234,'Annex 2 EHV charges'!$A:$O,11,FALSE)),"")</f>
        <v>2.84</v>
      </c>
    </row>
    <row r="235" spans="1:8" x14ac:dyDescent="0.2">
      <c r="A235" s="165" t="str">
        <f t="array" ref="A235">IFERROR(INDEX('Annex 2 EHV charges'!$A$11:$A$302, MATCH(0, IF(ISBLANK('Annex 2 EHV charges'!$A$11:$A$302),1, COUNTIF(A$4:$A234, 'Annex 2 EHV charges'!$A$11:$A$302)), 0)),"")</f>
        <v>New Import 16</v>
      </c>
      <c r="B235" s="165" t="str">
        <f>IF($A235="","",VLOOKUP($A235,'Annex 2 EHV charges'!$A:$O,2,0))</f>
        <v>New Import 16</v>
      </c>
      <c r="C235" s="166" t="str">
        <f>IF($A235="","",VLOOKUP($A235,'Annex 2 EHV charges'!$A:$O,3,0))</f>
        <v>New Import 16</v>
      </c>
      <c r="D235" s="165" t="str">
        <f>IF($A235="","",VLOOKUP($A235,'Annex 2 EHV charges'!$A:$O,7,0))</f>
        <v>Appletree Farm</v>
      </c>
      <c r="E235" s="167">
        <f>IFERROR(IF(VLOOKUP($A235,'Annex 2 EHV charges'!$A:$O,8,FALSE)=0,"",VLOOKUP($A235,'Annex 2 EHV charges'!$A:$O,8,FALSE)),"")</f>
        <v>7.41</v>
      </c>
      <c r="F235" s="168">
        <f>IFERROR(IF(VLOOKUP($A235,'Annex 2 EHV charges'!$A:$O,9,FALSE)=0,"",VLOOKUP($A235,'Annex 2 EHV charges'!$A:$O,9,FALSE)),"")</f>
        <v>6.02</v>
      </c>
      <c r="G235" s="169">
        <f>IFERROR(IF(VLOOKUP($A235,'Annex 2 EHV charges'!$A:$O,10,FALSE)=0,"",VLOOKUP($A235,'Annex 2 EHV charges'!$A:$O,10,FALSE)),"")</f>
        <v>3.58</v>
      </c>
      <c r="H235" s="169">
        <f>IFERROR(IF(VLOOKUP($A235,'Annex 2 EHV charges'!$A:$O,11,FALSE)=0,"",VLOOKUP($A235,'Annex 2 EHV charges'!$A:$O,11,FALSE)),"")</f>
        <v>3.58</v>
      </c>
    </row>
    <row r="236" spans="1:8" x14ac:dyDescent="0.2">
      <c r="A236" s="165">
        <f t="array" ref="A236">IFERROR(INDEX('Annex 2 EHV charges'!$A$11:$A$302, MATCH(0, IF(ISBLANK('Annex 2 EHV charges'!$A$11:$A$302),1, COUNTIF(A$4:$A235, 'Annex 2 EHV charges'!$A$11:$A$302)), 0)),"")</f>
        <v>334</v>
      </c>
      <c r="B236" s="165">
        <f>IF($A236="","",VLOOKUP($A236,'Annex 2 EHV charges'!$A:$O,2,0))</f>
        <v>334</v>
      </c>
      <c r="C236" s="166">
        <f>IF($A236="","",VLOOKUP($A236,'Annex 2 EHV charges'!$A:$O,3,0))</f>
        <v>2200042574222</v>
      </c>
      <c r="D236" s="165" t="str">
        <f>IF($A236="","",VLOOKUP($A236,'Annex 2 EHV charges'!$A:$O,7,0))</f>
        <v>Chelwood</v>
      </c>
      <c r="E236" s="167">
        <f>IFERROR(IF(VLOOKUP($A236,'Annex 2 EHV charges'!$A:$O,8,FALSE)=0,"",VLOOKUP($A236,'Annex 2 EHV charges'!$A:$O,8,FALSE)),"")</f>
        <v>3.2709999999999999</v>
      </c>
      <c r="F236" s="168">
        <f>IFERROR(IF(VLOOKUP($A236,'Annex 2 EHV charges'!$A:$O,9,FALSE)=0,"",VLOOKUP($A236,'Annex 2 EHV charges'!$A:$O,9,FALSE)),"")</f>
        <v>8.0500000000000007</v>
      </c>
      <c r="G236" s="169">
        <f>IFERROR(IF(VLOOKUP($A236,'Annex 2 EHV charges'!$A:$O,10,FALSE)=0,"",VLOOKUP($A236,'Annex 2 EHV charges'!$A:$O,10,FALSE)),"")</f>
        <v>3.09</v>
      </c>
      <c r="H236" s="169">
        <f>IFERROR(IF(VLOOKUP($A236,'Annex 2 EHV charges'!$A:$O,11,FALSE)=0,"",VLOOKUP($A236,'Annex 2 EHV charges'!$A:$O,11,FALSE)),"")</f>
        <v>3.09</v>
      </c>
    </row>
    <row r="237" spans="1:8" x14ac:dyDescent="0.2">
      <c r="A237" s="165" t="str">
        <f t="array" ref="A237">IFERROR(INDEX('Annex 2 EHV charges'!$A$11:$A$302, MATCH(0, IF(ISBLANK('Annex 2 EHV charges'!$A$11:$A$302),1, COUNTIF(A$4:$A236, 'Annex 2 EHV charges'!$A$11:$A$302)), 0)),"")</f>
        <v>New Import 17</v>
      </c>
      <c r="B237" s="165" t="str">
        <f>IF($A237="","",VLOOKUP($A237,'Annex 2 EHV charges'!$A:$O,2,0))</f>
        <v>New Import 17</v>
      </c>
      <c r="C237" s="166" t="str">
        <f>IF($A237="","",VLOOKUP($A237,'Annex 2 EHV charges'!$A:$O,3,0))</f>
        <v>New Import 17</v>
      </c>
      <c r="D237" s="165" t="str">
        <f>IF($A237="","",VLOOKUP($A237,'Annex 2 EHV charges'!$A:$O,7,0))</f>
        <v>Crowpitts</v>
      </c>
      <c r="E237" s="167" t="str">
        <f>IFERROR(IF(VLOOKUP($A237,'Annex 2 EHV charges'!$A:$O,8,FALSE)=0,"",VLOOKUP($A237,'Annex 2 EHV charges'!$A:$O,8,FALSE)),"")</f>
        <v/>
      </c>
      <c r="F237" s="168">
        <f>IFERROR(IF(VLOOKUP($A237,'Annex 2 EHV charges'!$A:$O,9,FALSE)=0,"",VLOOKUP($A237,'Annex 2 EHV charges'!$A:$O,9,FALSE)),"")</f>
        <v>4.03</v>
      </c>
      <c r="G237" s="169">
        <f>IFERROR(IF(VLOOKUP($A237,'Annex 2 EHV charges'!$A:$O,10,FALSE)=0,"",VLOOKUP($A237,'Annex 2 EHV charges'!$A:$O,10,FALSE)),"")</f>
        <v>3.53</v>
      </c>
      <c r="H237" s="169">
        <f>IFERROR(IF(VLOOKUP($A237,'Annex 2 EHV charges'!$A:$O,11,FALSE)=0,"",VLOOKUP($A237,'Annex 2 EHV charges'!$A:$O,11,FALSE)),"")</f>
        <v>3.53</v>
      </c>
    </row>
    <row r="238" spans="1:8" x14ac:dyDescent="0.2">
      <c r="A238" s="165" t="str">
        <f t="array" ref="A238">IFERROR(INDEX('Annex 2 EHV charges'!$A$11:$A$302, MATCH(0, IF(ISBLANK('Annex 2 EHV charges'!$A$11:$A$302),1, COUNTIF(A$4:$A237, 'Annex 2 EHV charges'!$A$11:$A$302)), 0)),"")</f>
        <v>New Import 18</v>
      </c>
      <c r="B238" s="165" t="str">
        <f>IF($A238="","",VLOOKUP($A238,'Annex 2 EHV charges'!$A:$O,2,0))</f>
        <v>New Import 18</v>
      </c>
      <c r="C238" s="166" t="str">
        <f>IF($A238="","",VLOOKUP($A238,'Annex 2 EHV charges'!$A:$O,3,0))</f>
        <v>New Import 18</v>
      </c>
      <c r="D238" s="165" t="str">
        <f>IF($A238="","",VLOOKUP($A238,'Annex 2 EHV charges'!$A:$O,7,0))</f>
        <v>Dunsmoore Farm</v>
      </c>
      <c r="E238" s="167">
        <f>IFERROR(IF(VLOOKUP($A238,'Annex 2 EHV charges'!$A:$O,8,FALSE)=0,"",VLOOKUP($A238,'Annex 2 EHV charges'!$A:$O,8,FALSE)),"")</f>
        <v>1.085</v>
      </c>
      <c r="F238" s="168">
        <f>IFERROR(IF(VLOOKUP($A238,'Annex 2 EHV charges'!$A:$O,9,FALSE)=0,"",VLOOKUP($A238,'Annex 2 EHV charges'!$A:$O,9,FALSE)),"")</f>
        <v>9.86</v>
      </c>
      <c r="G238" s="169">
        <f>IFERROR(IF(VLOOKUP($A238,'Annex 2 EHV charges'!$A:$O,10,FALSE)=0,"",VLOOKUP($A238,'Annex 2 EHV charges'!$A:$O,10,FALSE)),"")</f>
        <v>4.5999999999999996</v>
      </c>
      <c r="H238" s="169">
        <f>IFERROR(IF(VLOOKUP($A238,'Annex 2 EHV charges'!$A:$O,11,FALSE)=0,"",VLOOKUP($A238,'Annex 2 EHV charges'!$A:$O,11,FALSE)),"")</f>
        <v>4.5999999999999996</v>
      </c>
    </row>
    <row r="239" spans="1:8" x14ac:dyDescent="0.2">
      <c r="A239" s="165" t="str">
        <f t="array" ref="A239">IFERROR(INDEX('Annex 2 EHV charges'!$A$11:$A$302, MATCH(0, IF(ISBLANK('Annex 2 EHV charges'!$A$11:$A$302),1, COUNTIF(A$4:$A238, 'Annex 2 EHV charges'!$A$11:$A$302)), 0)),"")</f>
        <v>New Import 19</v>
      </c>
      <c r="B239" s="165" t="str">
        <f>IF($A239="","",VLOOKUP($A239,'Annex 2 EHV charges'!$A:$O,2,0))</f>
        <v>New Import 19</v>
      </c>
      <c r="C239" s="166" t="str">
        <f>IF($A239="","",VLOOKUP($A239,'Annex 2 EHV charges'!$A:$O,3,0))</f>
        <v>New Import 19</v>
      </c>
      <c r="D239" s="165" t="str">
        <f>IF($A239="","",VLOOKUP($A239,'Annex 2 EHV charges'!$A:$O,7,0))</f>
        <v>Fitzwarren Farm</v>
      </c>
      <c r="E239" s="167" t="str">
        <f>IFERROR(IF(VLOOKUP($A239,'Annex 2 EHV charges'!$A:$O,8,FALSE)=0,"",VLOOKUP($A239,'Annex 2 EHV charges'!$A:$O,8,FALSE)),"")</f>
        <v/>
      </c>
      <c r="F239" s="168">
        <f>IFERROR(IF(VLOOKUP($A239,'Annex 2 EHV charges'!$A:$O,9,FALSE)=0,"",VLOOKUP($A239,'Annex 2 EHV charges'!$A:$O,9,FALSE)),"")</f>
        <v>1.72</v>
      </c>
      <c r="G239" s="169">
        <f>IFERROR(IF(VLOOKUP($A239,'Annex 2 EHV charges'!$A:$O,10,FALSE)=0,"",VLOOKUP($A239,'Annex 2 EHV charges'!$A:$O,10,FALSE)),"")</f>
        <v>2.91</v>
      </c>
      <c r="H239" s="169">
        <f>IFERROR(IF(VLOOKUP($A239,'Annex 2 EHV charges'!$A:$O,11,FALSE)=0,"",VLOOKUP($A239,'Annex 2 EHV charges'!$A:$O,11,FALSE)),"")</f>
        <v>2.91</v>
      </c>
    </row>
    <row r="240" spans="1:8" x14ac:dyDescent="0.2">
      <c r="A240" s="165" t="str">
        <f t="array" ref="A240">IFERROR(INDEX('Annex 2 EHV charges'!$A$11:$A$302, MATCH(0, IF(ISBLANK('Annex 2 EHV charges'!$A$11:$A$302),1, COUNTIF(A$4:$A239, 'Annex 2 EHV charges'!$A$11:$A$302)), 0)),"")</f>
        <v>New Import 20</v>
      </c>
      <c r="B240" s="165" t="str">
        <f>IF($A240="","",VLOOKUP($A240,'Annex 2 EHV charges'!$A:$O,2,0))</f>
        <v>New Import 20</v>
      </c>
      <c r="C240" s="166" t="str">
        <f>IF($A240="","",VLOOKUP($A240,'Annex 2 EHV charges'!$A:$O,3,0))</f>
        <v>New Import 20</v>
      </c>
      <c r="D240" s="165" t="str">
        <f>IF($A240="","",VLOOKUP($A240,'Annex 2 EHV charges'!$A:$O,7,0))</f>
        <v>Glastonbury Norwood</v>
      </c>
      <c r="E240" s="167">
        <f>IFERROR(IF(VLOOKUP($A240,'Annex 2 EHV charges'!$A:$O,8,FALSE)=0,"",VLOOKUP($A240,'Annex 2 EHV charges'!$A:$O,8,FALSE)),"")</f>
        <v>0.623</v>
      </c>
      <c r="F240" s="168">
        <f>IFERROR(IF(VLOOKUP($A240,'Annex 2 EHV charges'!$A:$O,9,FALSE)=0,"",VLOOKUP($A240,'Annex 2 EHV charges'!$A:$O,9,FALSE)),"")</f>
        <v>3.95</v>
      </c>
      <c r="G240" s="169">
        <f>IFERROR(IF(VLOOKUP($A240,'Annex 2 EHV charges'!$A:$O,10,FALSE)=0,"",VLOOKUP($A240,'Annex 2 EHV charges'!$A:$O,10,FALSE)),"")</f>
        <v>4.2699999999999996</v>
      </c>
      <c r="H240" s="169">
        <f>IFERROR(IF(VLOOKUP($A240,'Annex 2 EHV charges'!$A:$O,11,FALSE)=0,"",VLOOKUP($A240,'Annex 2 EHV charges'!$A:$O,11,FALSE)),"")</f>
        <v>4.2699999999999996</v>
      </c>
    </row>
    <row r="241" spans="1:8" x14ac:dyDescent="0.2">
      <c r="A241" s="165" t="str">
        <f t="array" ref="A241">IFERROR(INDEX('Annex 2 EHV charges'!$A$11:$A$302, MATCH(0, IF(ISBLANK('Annex 2 EHV charges'!$A$11:$A$302),1, COUNTIF(A$4:$A240, 'Annex 2 EHV charges'!$A$11:$A$302)), 0)),"")</f>
        <v>New Import 21</v>
      </c>
      <c r="B241" s="165" t="str">
        <f>IF($A241="","",VLOOKUP($A241,'Annex 2 EHV charges'!$A:$O,2,0))</f>
        <v>New Import 21</v>
      </c>
      <c r="C241" s="166" t="str">
        <f>IF($A241="","",VLOOKUP($A241,'Annex 2 EHV charges'!$A:$O,3,0))</f>
        <v>New Import 21</v>
      </c>
      <c r="D241" s="165" t="str">
        <f>IF($A241="","",VLOOKUP($A241,'Annex 2 EHV charges'!$A:$O,7,0))</f>
        <v>Helston</v>
      </c>
      <c r="E241" s="167">
        <f>IFERROR(IF(VLOOKUP($A241,'Annex 2 EHV charges'!$A:$O,8,FALSE)=0,"",VLOOKUP($A241,'Annex 2 EHV charges'!$A:$O,8,FALSE)),"")</f>
        <v>2.5459999999999998</v>
      </c>
      <c r="F241" s="168">
        <f>IFERROR(IF(VLOOKUP($A241,'Annex 2 EHV charges'!$A:$O,9,FALSE)=0,"",VLOOKUP($A241,'Annex 2 EHV charges'!$A:$O,9,FALSE)),"")</f>
        <v>6.23</v>
      </c>
      <c r="G241" s="169">
        <f>IFERROR(IF(VLOOKUP($A241,'Annex 2 EHV charges'!$A:$O,10,FALSE)=0,"",VLOOKUP($A241,'Annex 2 EHV charges'!$A:$O,10,FALSE)),"")</f>
        <v>3.66</v>
      </c>
      <c r="H241" s="169">
        <f>IFERROR(IF(VLOOKUP($A241,'Annex 2 EHV charges'!$A:$O,11,FALSE)=0,"",VLOOKUP($A241,'Annex 2 EHV charges'!$A:$O,11,FALSE)),"")</f>
        <v>3.66</v>
      </c>
    </row>
    <row r="242" spans="1:8" x14ac:dyDescent="0.2">
      <c r="A242" s="165" t="str">
        <f t="array" ref="A242">IFERROR(INDEX('Annex 2 EHV charges'!$A$11:$A$302, MATCH(0, IF(ISBLANK('Annex 2 EHV charges'!$A$11:$A$302),1, COUNTIF(A$4:$A241, 'Annex 2 EHV charges'!$A$11:$A$302)), 0)),"")</f>
        <v>New Import 22</v>
      </c>
      <c r="B242" s="165" t="str">
        <f>IF($A242="","",VLOOKUP($A242,'Annex 2 EHV charges'!$A:$O,2,0))</f>
        <v>New Import 22</v>
      </c>
      <c r="C242" s="166" t="str">
        <f>IF($A242="","",VLOOKUP($A242,'Annex 2 EHV charges'!$A:$O,3,0))</f>
        <v>New Import 22</v>
      </c>
      <c r="D242" s="165" t="str">
        <f>IF($A242="","",VLOOKUP($A242,'Annex 2 EHV charges'!$A:$O,7,0))</f>
        <v>Higher Humber Farm</v>
      </c>
      <c r="E242" s="167">
        <f>IFERROR(IF(VLOOKUP($A242,'Annex 2 EHV charges'!$A:$O,8,FALSE)=0,"",VLOOKUP($A242,'Annex 2 EHV charges'!$A:$O,8,FALSE)),"")</f>
        <v>7.2149999999999999</v>
      </c>
      <c r="F242" s="168">
        <f>IFERROR(IF(VLOOKUP($A242,'Annex 2 EHV charges'!$A:$O,9,FALSE)=0,"",VLOOKUP($A242,'Annex 2 EHV charges'!$A:$O,9,FALSE)),"")</f>
        <v>0.87</v>
      </c>
      <c r="G242" s="169">
        <f>IFERROR(IF(VLOOKUP($A242,'Annex 2 EHV charges'!$A:$O,10,FALSE)=0,"",VLOOKUP($A242,'Annex 2 EHV charges'!$A:$O,10,FALSE)),"")</f>
        <v>3.2</v>
      </c>
      <c r="H242" s="169">
        <f>IFERROR(IF(VLOOKUP($A242,'Annex 2 EHV charges'!$A:$O,11,FALSE)=0,"",VLOOKUP($A242,'Annex 2 EHV charges'!$A:$O,11,FALSE)),"")</f>
        <v>3.2</v>
      </c>
    </row>
    <row r="243" spans="1:8" x14ac:dyDescent="0.2">
      <c r="A243" s="165" t="str">
        <f t="array" ref="A243">IFERROR(INDEX('Annex 2 EHV charges'!$A$11:$A$302, MATCH(0, IF(ISBLANK('Annex 2 EHV charges'!$A$11:$A$302),1, COUNTIF(A$4:$A242, 'Annex 2 EHV charges'!$A$11:$A$302)), 0)),"")</f>
        <v>New Import 23</v>
      </c>
      <c r="B243" s="165" t="str">
        <f>IF($A243="","",VLOOKUP($A243,'Annex 2 EHV charges'!$A:$O,2,0))</f>
        <v>New Import 23</v>
      </c>
      <c r="C243" s="166" t="str">
        <f>IF($A243="","",VLOOKUP($A243,'Annex 2 EHV charges'!$A:$O,3,0))</f>
        <v>New Import 23</v>
      </c>
      <c r="D243" s="165" t="str">
        <f>IF($A243="","",VLOOKUP($A243,'Annex 2 EHV charges'!$A:$O,7,0))</f>
        <v>Howgrove</v>
      </c>
      <c r="E243" s="167" t="str">
        <f>IFERROR(IF(VLOOKUP($A243,'Annex 2 EHV charges'!$A:$O,8,FALSE)=0,"",VLOOKUP($A243,'Annex 2 EHV charges'!$A:$O,8,FALSE)),"")</f>
        <v/>
      </c>
      <c r="F243" s="168">
        <f>IFERROR(IF(VLOOKUP($A243,'Annex 2 EHV charges'!$A:$O,9,FALSE)=0,"",VLOOKUP($A243,'Annex 2 EHV charges'!$A:$O,9,FALSE)),"")</f>
        <v>0.69</v>
      </c>
      <c r="G243" s="169">
        <f>IFERROR(IF(VLOOKUP($A243,'Annex 2 EHV charges'!$A:$O,10,FALSE)=0,"",VLOOKUP($A243,'Annex 2 EHV charges'!$A:$O,10,FALSE)),"")</f>
        <v>3.59</v>
      </c>
      <c r="H243" s="169">
        <f>IFERROR(IF(VLOOKUP($A243,'Annex 2 EHV charges'!$A:$O,11,FALSE)=0,"",VLOOKUP($A243,'Annex 2 EHV charges'!$A:$O,11,FALSE)),"")</f>
        <v>3.59</v>
      </c>
    </row>
    <row r="244" spans="1:8" x14ac:dyDescent="0.2">
      <c r="A244" s="165" t="str">
        <f t="array" ref="A244">IFERROR(INDEX('Annex 2 EHV charges'!$A$11:$A$302, MATCH(0, IF(ISBLANK('Annex 2 EHV charges'!$A$11:$A$302),1, COUNTIF(A$4:$A243, 'Annex 2 EHV charges'!$A$11:$A$302)), 0)),"")</f>
        <v>New Import 24</v>
      </c>
      <c r="B244" s="165" t="str">
        <f>IF($A244="","",VLOOKUP($A244,'Annex 2 EHV charges'!$A:$O,2,0))</f>
        <v>New Import 24</v>
      </c>
      <c r="C244" s="166" t="str">
        <f>IF($A244="","",VLOOKUP($A244,'Annex 2 EHV charges'!$A:$O,3,0))</f>
        <v>New Import 24</v>
      </c>
      <c r="D244" s="165" t="str">
        <f>IF($A244="","",VLOOKUP($A244,'Annex 2 EHV charges'!$A:$O,7,0))</f>
        <v>Lodge Farm</v>
      </c>
      <c r="E244" s="167">
        <f>IFERROR(IF(VLOOKUP($A244,'Annex 2 EHV charges'!$A:$O,8,FALSE)=0,"",VLOOKUP($A244,'Annex 2 EHV charges'!$A:$O,8,FALSE)),"")</f>
        <v>3.2389999999999999</v>
      </c>
      <c r="F244" s="168">
        <f>IFERROR(IF(VLOOKUP($A244,'Annex 2 EHV charges'!$A:$O,9,FALSE)=0,"",VLOOKUP($A244,'Annex 2 EHV charges'!$A:$O,9,FALSE)),"")</f>
        <v>4.03</v>
      </c>
      <c r="G244" s="169">
        <f>IFERROR(IF(VLOOKUP($A244,'Annex 2 EHV charges'!$A:$O,10,FALSE)=0,"",VLOOKUP($A244,'Annex 2 EHV charges'!$A:$O,10,FALSE)),"")</f>
        <v>2.98</v>
      </c>
      <c r="H244" s="169">
        <f>IFERROR(IF(VLOOKUP($A244,'Annex 2 EHV charges'!$A:$O,11,FALSE)=0,"",VLOOKUP($A244,'Annex 2 EHV charges'!$A:$O,11,FALSE)),"")</f>
        <v>2.98</v>
      </c>
    </row>
    <row r="245" spans="1:8" x14ac:dyDescent="0.2">
      <c r="A245" s="165" t="str">
        <f t="array" ref="A245">IFERROR(INDEX('Annex 2 EHV charges'!$A$11:$A$302, MATCH(0, IF(ISBLANK('Annex 2 EHV charges'!$A$11:$A$302),1, COUNTIF(A$4:$A244, 'Annex 2 EHV charges'!$A$11:$A$302)), 0)),"")</f>
        <v>New Import 25</v>
      </c>
      <c r="B245" s="165" t="str">
        <f>IF($A245="","",VLOOKUP($A245,'Annex 2 EHV charges'!$A:$O,2,0))</f>
        <v>New Import 25</v>
      </c>
      <c r="C245" s="166" t="str">
        <f>IF($A245="","",VLOOKUP($A245,'Annex 2 EHV charges'!$A:$O,3,0))</f>
        <v>New Import 25</v>
      </c>
      <c r="D245" s="165" t="str">
        <f>IF($A245="","",VLOOKUP($A245,'Annex 2 EHV charges'!$A:$O,7,0))</f>
        <v>Nancrossa</v>
      </c>
      <c r="E245" s="167">
        <f>IFERROR(IF(VLOOKUP($A245,'Annex 2 EHV charges'!$A:$O,8,FALSE)=0,"",VLOOKUP($A245,'Annex 2 EHV charges'!$A:$O,8,FALSE)),"")</f>
        <v>2.4180000000000001</v>
      </c>
      <c r="F245" s="168">
        <f>IFERROR(IF(VLOOKUP($A245,'Annex 2 EHV charges'!$A:$O,9,FALSE)=0,"",VLOOKUP($A245,'Annex 2 EHV charges'!$A:$O,9,FALSE)),"")</f>
        <v>1.5</v>
      </c>
      <c r="G245" s="169">
        <f>IFERROR(IF(VLOOKUP($A245,'Annex 2 EHV charges'!$A:$O,10,FALSE)=0,"",VLOOKUP($A245,'Annex 2 EHV charges'!$A:$O,10,FALSE)),"")</f>
        <v>2.99</v>
      </c>
      <c r="H245" s="169">
        <f>IFERROR(IF(VLOOKUP($A245,'Annex 2 EHV charges'!$A:$O,11,FALSE)=0,"",VLOOKUP($A245,'Annex 2 EHV charges'!$A:$O,11,FALSE)),"")</f>
        <v>2.99</v>
      </c>
    </row>
    <row r="246" spans="1:8" x14ac:dyDescent="0.2">
      <c r="A246" s="165" t="str">
        <f t="array" ref="A246">IFERROR(INDEX('Annex 2 EHV charges'!$A$11:$A$302, MATCH(0, IF(ISBLANK('Annex 2 EHV charges'!$A$11:$A$302),1, COUNTIF(A$4:$A245, 'Annex 2 EHV charges'!$A$11:$A$302)), 0)),"")</f>
        <v>New Import 26</v>
      </c>
      <c r="B246" s="165" t="str">
        <f>IF($A246="","",VLOOKUP($A246,'Annex 2 EHV charges'!$A:$O,2,0))</f>
        <v>New Import 26</v>
      </c>
      <c r="C246" s="166" t="str">
        <f>IF($A246="","",VLOOKUP($A246,'Annex 2 EHV charges'!$A:$O,3,0))</f>
        <v>New Import 26</v>
      </c>
      <c r="D246" s="165" t="str">
        <f>IF($A246="","",VLOOKUP($A246,'Annex 2 EHV charges'!$A:$O,7,0))</f>
        <v>Old Stone Farm</v>
      </c>
      <c r="E246" s="167">
        <f>IFERROR(IF(VLOOKUP($A246,'Annex 2 EHV charges'!$A:$O,8,FALSE)=0,"",VLOOKUP($A246,'Annex 2 EHV charges'!$A:$O,8,FALSE)),"")</f>
        <v>4.3540000000000001</v>
      </c>
      <c r="F246" s="168">
        <f>IFERROR(IF(VLOOKUP($A246,'Annex 2 EHV charges'!$A:$O,9,FALSE)=0,"",VLOOKUP($A246,'Annex 2 EHV charges'!$A:$O,9,FALSE)),"")</f>
        <v>3.82</v>
      </c>
      <c r="G246" s="169">
        <f>IFERROR(IF(VLOOKUP($A246,'Annex 2 EHV charges'!$A:$O,10,FALSE)=0,"",VLOOKUP($A246,'Annex 2 EHV charges'!$A:$O,10,FALSE)),"")</f>
        <v>3.78</v>
      </c>
      <c r="H246" s="169">
        <f>IFERROR(IF(VLOOKUP($A246,'Annex 2 EHV charges'!$A:$O,11,FALSE)=0,"",VLOOKUP($A246,'Annex 2 EHV charges'!$A:$O,11,FALSE)),"")</f>
        <v>3.78</v>
      </c>
    </row>
    <row r="247" spans="1:8" x14ac:dyDescent="0.2">
      <c r="A247" s="165" t="str">
        <f t="array" ref="A247">IFERROR(INDEX('Annex 2 EHV charges'!$A$11:$A$302, MATCH(0, IF(ISBLANK('Annex 2 EHV charges'!$A$11:$A$302),1, COUNTIF(A$4:$A246, 'Annex 2 EHV charges'!$A$11:$A$302)), 0)),"")</f>
        <v>New Import 27</v>
      </c>
      <c r="B247" s="165" t="str">
        <f>IF($A247="","",VLOOKUP($A247,'Annex 2 EHV charges'!$A:$O,2,0))</f>
        <v>New Import 27</v>
      </c>
      <c r="C247" s="166" t="str">
        <f>IF($A247="","",VLOOKUP($A247,'Annex 2 EHV charges'!$A:$O,3,0))</f>
        <v>New Import 27</v>
      </c>
      <c r="D247" s="165" t="str">
        <f>IF($A247="","",VLOOKUP($A247,'Annex 2 EHV charges'!$A:$O,7,0))</f>
        <v>Place Barton Farm</v>
      </c>
      <c r="E247" s="167">
        <f>IFERROR(IF(VLOOKUP($A247,'Annex 2 EHV charges'!$A:$O,8,FALSE)=0,"",VLOOKUP($A247,'Annex 2 EHV charges'!$A:$O,8,FALSE)),"")</f>
        <v>3.2730000000000001</v>
      </c>
      <c r="F247" s="168">
        <f>IFERROR(IF(VLOOKUP($A247,'Annex 2 EHV charges'!$A:$O,9,FALSE)=0,"",VLOOKUP($A247,'Annex 2 EHV charges'!$A:$O,9,FALSE)),"")</f>
        <v>3.98</v>
      </c>
      <c r="G247" s="169">
        <f>IFERROR(IF(VLOOKUP($A247,'Annex 2 EHV charges'!$A:$O,10,FALSE)=0,"",VLOOKUP($A247,'Annex 2 EHV charges'!$A:$O,10,FALSE)),"")</f>
        <v>3.59</v>
      </c>
      <c r="H247" s="169">
        <f>IFERROR(IF(VLOOKUP($A247,'Annex 2 EHV charges'!$A:$O,11,FALSE)=0,"",VLOOKUP($A247,'Annex 2 EHV charges'!$A:$O,11,FALSE)),"")</f>
        <v>3.59</v>
      </c>
    </row>
    <row r="248" spans="1:8" x14ac:dyDescent="0.2">
      <c r="A248" s="165" t="str">
        <f t="array" ref="A248">IFERROR(INDEX('Annex 2 EHV charges'!$A$11:$A$302, MATCH(0, IF(ISBLANK('Annex 2 EHV charges'!$A$11:$A$302),1, COUNTIF(A$4:$A247, 'Annex 2 EHV charges'!$A$11:$A$302)), 0)),"")</f>
        <v>New Import 28</v>
      </c>
      <c r="B248" s="165" t="str">
        <f>IF($A248="","",VLOOKUP($A248,'Annex 2 EHV charges'!$A:$O,2,0))</f>
        <v>New Import 28</v>
      </c>
      <c r="C248" s="166" t="str">
        <f>IF($A248="","",VLOOKUP($A248,'Annex 2 EHV charges'!$A:$O,3,0))</f>
        <v>New Import 28</v>
      </c>
      <c r="D248" s="165" t="str">
        <f>IF($A248="","",VLOOKUP($A248,'Annex 2 EHV charges'!$A:$O,7,0))</f>
        <v>Stonemead Farm</v>
      </c>
      <c r="E248" s="167">
        <f>IFERROR(IF(VLOOKUP($A248,'Annex 2 EHV charges'!$A:$O,8,FALSE)=0,"",VLOOKUP($A248,'Annex 2 EHV charges'!$A:$O,8,FALSE)),"")</f>
        <v>0.63300000000000001</v>
      </c>
      <c r="F248" s="168">
        <f>IFERROR(IF(VLOOKUP($A248,'Annex 2 EHV charges'!$A:$O,9,FALSE)=0,"",VLOOKUP($A248,'Annex 2 EHV charges'!$A:$O,9,FALSE)),"")</f>
        <v>21.06</v>
      </c>
      <c r="G248" s="169">
        <f>IFERROR(IF(VLOOKUP($A248,'Annex 2 EHV charges'!$A:$O,10,FALSE)=0,"",VLOOKUP($A248,'Annex 2 EHV charges'!$A:$O,10,FALSE)),"")</f>
        <v>3.67</v>
      </c>
      <c r="H248" s="169">
        <f>IFERROR(IF(VLOOKUP($A248,'Annex 2 EHV charges'!$A:$O,11,FALSE)=0,"",VLOOKUP($A248,'Annex 2 EHV charges'!$A:$O,11,FALSE)),"")</f>
        <v>3.67</v>
      </c>
    </row>
    <row r="249" spans="1:8" x14ac:dyDescent="0.2">
      <c r="A249" s="165" t="str">
        <f t="array" ref="A249">IFERROR(INDEX('Annex 2 EHV charges'!$A$11:$A$302, MATCH(0, IF(ISBLANK('Annex 2 EHV charges'!$A$11:$A$302),1, COUNTIF(A$4:$A248, 'Annex 2 EHV charges'!$A$11:$A$302)), 0)),"")</f>
        <v>New Import 29</v>
      </c>
      <c r="B249" s="165" t="str">
        <f>IF($A249="","",VLOOKUP($A249,'Annex 2 EHV charges'!$A:$O,2,0))</f>
        <v>New Import 29</v>
      </c>
      <c r="C249" s="166" t="str">
        <f>IF($A249="","",VLOOKUP($A249,'Annex 2 EHV charges'!$A:$O,3,0))</f>
        <v>New Import 29</v>
      </c>
      <c r="D249" s="165" t="str">
        <f>IF($A249="","",VLOOKUP($A249,'Annex 2 EHV charges'!$A:$O,7,0))</f>
        <v>Water Lane B</v>
      </c>
      <c r="E249" s="167">
        <f>IFERROR(IF(VLOOKUP($A249,'Annex 2 EHV charges'!$A:$O,8,FALSE)=0,"",VLOOKUP($A249,'Annex 2 EHV charges'!$A:$O,8,FALSE)),"")</f>
        <v>0.92700000000000005</v>
      </c>
      <c r="F249" s="168">
        <f>IFERROR(IF(VLOOKUP($A249,'Annex 2 EHV charges'!$A:$O,9,FALSE)=0,"",VLOOKUP($A249,'Annex 2 EHV charges'!$A:$O,9,FALSE)),"")</f>
        <v>3.77</v>
      </c>
      <c r="G249" s="169">
        <f>IFERROR(IF(VLOOKUP($A249,'Annex 2 EHV charges'!$A:$O,10,FALSE)=0,"",VLOOKUP($A249,'Annex 2 EHV charges'!$A:$O,10,FALSE)),"")</f>
        <v>2.11</v>
      </c>
      <c r="H249" s="169">
        <f>IFERROR(IF(VLOOKUP($A249,'Annex 2 EHV charges'!$A:$O,11,FALSE)=0,"",VLOOKUP($A249,'Annex 2 EHV charges'!$A:$O,11,FALSE)),"")</f>
        <v>2.11</v>
      </c>
    </row>
    <row r="250" spans="1:8" x14ac:dyDescent="0.2">
      <c r="A250" s="165" t="str">
        <f t="array" ref="A250">IFERROR(INDEX('Annex 2 EHV charges'!$A$11:$A$302, MATCH(0, IF(ISBLANK('Annex 2 EHV charges'!$A$11:$A$302),1, COUNTIF(A$4:$A249, 'Annex 2 EHV charges'!$A$11:$A$302)), 0)),"")</f>
        <v>New Import 30</v>
      </c>
      <c r="B250" s="165" t="str">
        <f>IF($A250="","",VLOOKUP($A250,'Annex 2 EHV charges'!$A:$O,2,0))</f>
        <v>New Import 30</v>
      </c>
      <c r="C250" s="166" t="str">
        <f>IF($A250="","",VLOOKUP($A250,'Annex 2 EHV charges'!$A:$O,3,0))</f>
        <v>New Import 30</v>
      </c>
      <c r="D250" s="165" t="str">
        <f>IF($A250="","",VLOOKUP($A250,'Annex 2 EHV charges'!$A:$O,7,0))</f>
        <v>Withy Drove</v>
      </c>
      <c r="E250" s="167">
        <f>IFERROR(IF(VLOOKUP($A250,'Annex 2 EHV charges'!$A:$O,8,FALSE)=0,"",VLOOKUP($A250,'Annex 2 EHV charges'!$A:$O,8,FALSE)),"")</f>
        <v>0.66200000000000003</v>
      </c>
      <c r="F250" s="168">
        <f>IFERROR(IF(VLOOKUP($A250,'Annex 2 EHV charges'!$A:$O,9,FALSE)=0,"",VLOOKUP($A250,'Annex 2 EHV charges'!$A:$O,9,FALSE)),"")</f>
        <v>4.7</v>
      </c>
      <c r="G250" s="169">
        <f>IFERROR(IF(VLOOKUP($A250,'Annex 2 EHV charges'!$A:$O,10,FALSE)=0,"",VLOOKUP($A250,'Annex 2 EHV charges'!$A:$O,10,FALSE)),"")</f>
        <v>3.08</v>
      </c>
      <c r="H250" s="169">
        <f>IFERROR(IF(VLOOKUP($A250,'Annex 2 EHV charges'!$A:$O,11,FALSE)=0,"",VLOOKUP($A250,'Annex 2 EHV charges'!$A:$O,11,FALSE)),"")</f>
        <v>3.08</v>
      </c>
    </row>
    <row r="251" spans="1:8" x14ac:dyDescent="0.2">
      <c r="A251" s="165" t="str">
        <f t="array" ref="A251">IFERROR(INDEX('Annex 2 EHV charges'!$A$11:$A$302, MATCH(0, IF(ISBLANK('Annex 2 EHV charges'!$A$11:$A$302),1, COUNTIF(A$4:$A250, 'Annex 2 EHV charges'!$A$11:$A$302)), 0)),"")</f>
        <v>New Import 31</v>
      </c>
      <c r="B251" s="165" t="str">
        <f>IF($A251="","",VLOOKUP($A251,'Annex 2 EHV charges'!$A:$O,2,0))</f>
        <v>New Import 31</v>
      </c>
      <c r="C251" s="166" t="str">
        <f>IF($A251="","",VLOOKUP($A251,'Annex 2 EHV charges'!$A:$O,3,0))</f>
        <v>New Import 31</v>
      </c>
      <c r="D251" s="165" t="str">
        <f>IF($A251="","",VLOOKUP($A251,'Annex 2 EHV charges'!$A:$O,7,0))</f>
        <v>Yelland</v>
      </c>
      <c r="E251" s="167" t="str">
        <f>IFERROR(IF(VLOOKUP($A251,'Annex 2 EHV charges'!$A:$O,8,FALSE)=0,"",VLOOKUP($A251,'Annex 2 EHV charges'!$A:$O,8,FALSE)),"")</f>
        <v/>
      </c>
      <c r="F251" s="168">
        <f>IFERROR(IF(VLOOKUP($A251,'Annex 2 EHV charges'!$A:$O,9,FALSE)=0,"",VLOOKUP($A251,'Annex 2 EHV charges'!$A:$O,9,FALSE)),"")</f>
        <v>5.87</v>
      </c>
      <c r="G251" s="169">
        <f>IFERROR(IF(VLOOKUP($A251,'Annex 2 EHV charges'!$A:$O,10,FALSE)=0,"",VLOOKUP($A251,'Annex 2 EHV charges'!$A:$O,10,FALSE)),"")</f>
        <v>2.94</v>
      </c>
      <c r="H251" s="169">
        <f>IFERROR(IF(VLOOKUP($A251,'Annex 2 EHV charges'!$A:$O,11,FALSE)=0,"",VLOOKUP($A251,'Annex 2 EHV charges'!$A:$O,11,FALSE)),"")</f>
        <v>2.94</v>
      </c>
    </row>
    <row r="252" spans="1:8" x14ac:dyDescent="0.2">
      <c r="A252" s="165" t="str">
        <f t="array" ref="A252">IFERROR(INDEX('Annex 2 EHV charges'!$A$11:$A$302, MATCH(0, IF(ISBLANK('Annex 2 EHV charges'!$A$11:$A$302),1, COUNTIF(A$4:$A251, 'Annex 2 EHV charges'!$A$11:$A$302)), 0)),"")</f>
        <v>New Import 32</v>
      </c>
      <c r="B252" s="165" t="str">
        <f>IF($A252="","",VLOOKUP($A252,'Annex 2 EHV charges'!$A:$O,2,0))</f>
        <v>New Import 32</v>
      </c>
      <c r="C252" s="166" t="str">
        <f>IF($A252="","",VLOOKUP($A252,'Annex 2 EHV charges'!$A:$O,3,0))</f>
        <v>New Import 32</v>
      </c>
      <c r="D252" s="165" t="str">
        <f>IF($A252="","",VLOOKUP($A252,'Annex 2 EHV charges'!$A:$O,7,0))</f>
        <v>Cattedown</v>
      </c>
      <c r="E252" s="167">
        <f>IFERROR(IF(VLOOKUP($A252,'Annex 2 EHV charges'!$A:$O,8,FALSE)=0,"",VLOOKUP($A252,'Annex 2 EHV charges'!$A:$O,8,FALSE)),"")</f>
        <v>3.3780000000000001</v>
      </c>
      <c r="F252" s="168">
        <f>IFERROR(IF(VLOOKUP($A252,'Annex 2 EHV charges'!$A:$O,9,FALSE)=0,"",VLOOKUP($A252,'Annex 2 EHV charges'!$A:$O,9,FALSE)),"")</f>
        <v>8.4600000000000009</v>
      </c>
      <c r="G252" s="169">
        <f>IFERROR(IF(VLOOKUP($A252,'Annex 2 EHV charges'!$A:$O,10,FALSE)=0,"",VLOOKUP($A252,'Annex 2 EHV charges'!$A:$O,10,FALSE)),"")</f>
        <v>1.8</v>
      </c>
      <c r="H252" s="169">
        <f>IFERROR(IF(VLOOKUP($A252,'Annex 2 EHV charges'!$A:$O,11,FALSE)=0,"",VLOOKUP($A252,'Annex 2 EHV charges'!$A:$O,11,FALSE)),"")</f>
        <v>1.8</v>
      </c>
    </row>
    <row r="253" spans="1:8" x14ac:dyDescent="0.2">
      <c r="A253" s="165" t="str">
        <f t="array" ref="A253">IFERROR(INDEX('Annex 2 EHV charges'!$A$11:$A$302, MATCH(0, IF(ISBLANK('Annex 2 EHV charges'!$A$11:$A$302),1, COUNTIF(A$4:$A252, 'Annex 2 EHV charges'!$A$11:$A$302)), 0)),"")</f>
        <v>New Import 33</v>
      </c>
      <c r="B253" s="165" t="str">
        <f>IF($A253="","",VLOOKUP($A253,'Annex 2 EHV charges'!$A:$O,2,0))</f>
        <v>New Import 33</v>
      </c>
      <c r="C253" s="166" t="str">
        <f>IF($A253="","",VLOOKUP($A253,'Annex 2 EHV charges'!$A:$O,3,0))</f>
        <v>New Import 33</v>
      </c>
      <c r="D253" s="165" t="str">
        <f>IF($A253="","",VLOOKUP($A253,'Annex 2 EHV charges'!$A:$O,7,0))</f>
        <v>New England Quarry</v>
      </c>
      <c r="E253" s="167">
        <f>IFERROR(IF(VLOOKUP($A253,'Annex 2 EHV charges'!$A:$O,8,FALSE)=0,"",VLOOKUP($A253,'Annex 2 EHV charges'!$A:$O,8,FALSE)),"")</f>
        <v>4.2240000000000002</v>
      </c>
      <c r="F253" s="168">
        <f>IFERROR(IF(VLOOKUP($A253,'Annex 2 EHV charges'!$A:$O,9,FALSE)=0,"",VLOOKUP($A253,'Annex 2 EHV charges'!$A:$O,9,FALSE)),"")</f>
        <v>23.06</v>
      </c>
      <c r="G253" s="169">
        <f>IFERROR(IF(VLOOKUP($A253,'Annex 2 EHV charges'!$A:$O,10,FALSE)=0,"",VLOOKUP($A253,'Annex 2 EHV charges'!$A:$O,10,FALSE)),"")</f>
        <v>2.95</v>
      </c>
      <c r="H253" s="169">
        <f>IFERROR(IF(VLOOKUP($A253,'Annex 2 EHV charges'!$A:$O,11,FALSE)=0,"",VLOOKUP($A253,'Annex 2 EHV charges'!$A:$O,11,FALSE)),"")</f>
        <v>2.95</v>
      </c>
    </row>
    <row r="254" spans="1:8" x14ac:dyDescent="0.2">
      <c r="A254" s="165" t="str">
        <f t="array" ref="A254">IFERROR(INDEX('Annex 2 EHV charges'!$A$11:$A$302, MATCH(0, IF(ISBLANK('Annex 2 EHV charges'!$A$11:$A$302),1, COUNTIF(A$4:$A253, 'Annex 2 EHV charges'!$A$11:$A$302)), 0)),"")</f>
        <v>New Import 34</v>
      </c>
      <c r="B254" s="165" t="str">
        <f>IF($A254="","",VLOOKUP($A254,'Annex 2 EHV charges'!$A:$O,2,0))</f>
        <v>New Import 34</v>
      </c>
      <c r="C254" s="166" t="str">
        <f>IF($A254="","",VLOOKUP($A254,'Annex 2 EHV charges'!$A:$O,3,0))</f>
        <v>New Import 34</v>
      </c>
      <c r="D254" s="165" t="str">
        <f>IF($A254="","",VLOOKUP($A254,'Annex 2 EHV charges'!$A:$O,7,0))</f>
        <v>Trerule Farm</v>
      </c>
      <c r="E254" s="167">
        <f>IFERROR(IF(VLOOKUP($A254,'Annex 2 EHV charges'!$A:$O,8,FALSE)=0,"",VLOOKUP($A254,'Annex 2 EHV charges'!$A:$O,8,FALSE)),"")</f>
        <v>0.91100000000000003</v>
      </c>
      <c r="F254" s="168">
        <f>IFERROR(IF(VLOOKUP($A254,'Annex 2 EHV charges'!$A:$O,9,FALSE)=0,"",VLOOKUP($A254,'Annex 2 EHV charges'!$A:$O,9,FALSE)),"")</f>
        <v>3.39</v>
      </c>
      <c r="G254" s="169">
        <f>IFERROR(IF(VLOOKUP($A254,'Annex 2 EHV charges'!$A:$O,10,FALSE)=0,"",VLOOKUP($A254,'Annex 2 EHV charges'!$A:$O,10,FALSE)),"")</f>
        <v>2.91</v>
      </c>
      <c r="H254" s="169">
        <f>IFERROR(IF(VLOOKUP($A254,'Annex 2 EHV charges'!$A:$O,11,FALSE)=0,"",VLOOKUP($A254,'Annex 2 EHV charges'!$A:$O,11,FALSE)),"")</f>
        <v>2.91</v>
      </c>
    </row>
    <row r="255" spans="1:8" x14ac:dyDescent="0.2">
      <c r="A255" s="165" t="str">
        <f t="array" ref="A255">IFERROR(INDEX('Annex 2 EHV charges'!$A$11:$A$302, MATCH(0, IF(ISBLANK('Annex 2 EHV charges'!$A$11:$A$302),1, COUNTIF(A$4:$A254, 'Annex 2 EHV charges'!$A$11:$A$302)), 0)),"")</f>
        <v>New Import 35</v>
      </c>
      <c r="B255" s="165" t="str">
        <f>IF($A255="","",VLOOKUP($A255,'Annex 2 EHV charges'!$A:$O,2,0))</f>
        <v>New Import 35</v>
      </c>
      <c r="C255" s="166" t="str">
        <f>IF($A255="","",VLOOKUP($A255,'Annex 2 EHV charges'!$A:$O,3,0))</f>
        <v>New Import 35</v>
      </c>
      <c r="D255" s="165" t="str">
        <f>IF($A255="","",VLOOKUP($A255,'Annex 2 EHV charges'!$A:$O,7,0))</f>
        <v>Black Ditch WF</v>
      </c>
      <c r="E255" s="167">
        <f>IFERROR(IF(VLOOKUP($A255,'Annex 2 EHV charges'!$A:$O,8,FALSE)=0,"",VLOOKUP($A255,'Annex 2 EHV charges'!$A:$O,8,FALSE)),"")</f>
        <v>0.70699999999999996</v>
      </c>
      <c r="F255" s="168">
        <f>IFERROR(IF(VLOOKUP($A255,'Annex 2 EHV charges'!$A:$O,9,FALSE)=0,"",VLOOKUP($A255,'Annex 2 EHV charges'!$A:$O,9,FALSE)),"")</f>
        <v>31.5</v>
      </c>
      <c r="G255" s="169">
        <f>IFERROR(IF(VLOOKUP($A255,'Annex 2 EHV charges'!$A:$O,10,FALSE)=0,"",VLOOKUP($A255,'Annex 2 EHV charges'!$A:$O,10,FALSE)),"")</f>
        <v>3.58</v>
      </c>
      <c r="H255" s="169">
        <f>IFERROR(IF(VLOOKUP($A255,'Annex 2 EHV charges'!$A:$O,11,FALSE)=0,"",VLOOKUP($A255,'Annex 2 EHV charges'!$A:$O,11,FALSE)),"")</f>
        <v>3.58</v>
      </c>
    </row>
    <row r="256" spans="1:8" x14ac:dyDescent="0.2">
      <c r="A256" s="165" t="str">
        <f t="array" ref="A256">IFERROR(INDEX('Annex 2 EHV charges'!$A$11:$A$302, MATCH(0, IF(ISBLANK('Annex 2 EHV charges'!$A$11:$A$302),1, COUNTIF(A$4:$A255, 'Annex 2 EHV charges'!$A$11:$A$302)), 0)),"")</f>
        <v>New Import 36</v>
      </c>
      <c r="B256" s="165" t="str">
        <f>IF($A256="","",VLOOKUP($A256,'Annex 2 EHV charges'!$A:$O,2,0))</f>
        <v>New Import 36</v>
      </c>
      <c r="C256" s="166" t="str">
        <f>IF($A256="","",VLOOKUP($A256,'Annex 2 EHV charges'!$A:$O,3,0))</f>
        <v>New Import 36</v>
      </c>
      <c r="D256" s="165" t="str">
        <f>IF($A256="","",VLOOKUP($A256,'Annex 2 EHV charges'!$A:$O,7,0))</f>
        <v>Lawrence Weston</v>
      </c>
      <c r="E256" s="167" t="str">
        <f>IFERROR(IF(VLOOKUP($A256,'Annex 2 EHV charges'!$A:$O,8,FALSE)=0,"",VLOOKUP($A256,'Annex 2 EHV charges'!$A:$O,8,FALSE)),"")</f>
        <v/>
      </c>
      <c r="F256" s="168">
        <f>IFERROR(IF(VLOOKUP($A256,'Annex 2 EHV charges'!$A:$O,9,FALSE)=0,"",VLOOKUP($A256,'Annex 2 EHV charges'!$A:$O,9,FALSE)),"")</f>
        <v>62.83</v>
      </c>
      <c r="G256" s="169">
        <f>IFERROR(IF(VLOOKUP($A256,'Annex 2 EHV charges'!$A:$O,10,FALSE)=0,"",VLOOKUP($A256,'Annex 2 EHV charges'!$A:$O,10,FALSE)),"")</f>
        <v>2.89</v>
      </c>
      <c r="H256" s="169">
        <f>IFERROR(IF(VLOOKUP($A256,'Annex 2 EHV charges'!$A:$O,11,FALSE)=0,"",VLOOKUP($A256,'Annex 2 EHV charges'!$A:$O,11,FALSE)),"")</f>
        <v>2.89</v>
      </c>
    </row>
    <row r="257" spans="1:8" x14ac:dyDescent="0.2">
      <c r="A257" s="165" t="str">
        <f t="array" ref="A257">IFERROR(INDEX('Annex 2 EHV charges'!$A$11:$A$302, MATCH(0, IF(ISBLANK('Annex 2 EHV charges'!$A$11:$A$302),1, COUNTIF(A$4:$A256, 'Annex 2 EHV charges'!$A$11:$A$302)), 0)),"")</f>
        <v>New Import 37</v>
      </c>
      <c r="B257" s="165" t="str">
        <f>IF($A257="","",VLOOKUP($A257,'Annex 2 EHV charges'!$A:$O,2,0))</f>
        <v>New Import 37</v>
      </c>
      <c r="C257" s="166" t="str">
        <f>IF($A257="","",VLOOKUP($A257,'Annex 2 EHV charges'!$A:$O,3,0))</f>
        <v>New Import 37</v>
      </c>
      <c r="D257" s="165" t="str">
        <f>IF($A257="","",VLOOKUP($A257,'Annex 2 EHV charges'!$A:$O,7,0))</f>
        <v>Quartley Farm</v>
      </c>
      <c r="E257" s="167">
        <f>IFERROR(IF(VLOOKUP($A257,'Annex 2 EHV charges'!$A:$O,8,FALSE)=0,"",VLOOKUP($A257,'Annex 2 EHV charges'!$A:$O,8,FALSE)),"")</f>
        <v>1.0760000000000001</v>
      </c>
      <c r="F257" s="168">
        <f>IFERROR(IF(VLOOKUP($A257,'Annex 2 EHV charges'!$A:$O,9,FALSE)=0,"",VLOOKUP($A257,'Annex 2 EHV charges'!$A:$O,9,FALSE)),"")</f>
        <v>6.7</v>
      </c>
      <c r="G257" s="169">
        <f>IFERROR(IF(VLOOKUP($A257,'Annex 2 EHV charges'!$A:$O,10,FALSE)=0,"",VLOOKUP($A257,'Annex 2 EHV charges'!$A:$O,10,FALSE)),"")</f>
        <v>3.75</v>
      </c>
      <c r="H257" s="169">
        <f>IFERROR(IF(VLOOKUP($A257,'Annex 2 EHV charges'!$A:$O,11,FALSE)=0,"",VLOOKUP($A257,'Annex 2 EHV charges'!$A:$O,11,FALSE)),"")</f>
        <v>3.75</v>
      </c>
    </row>
    <row r="258" spans="1:8" x14ac:dyDescent="0.2">
      <c r="A258" s="165" t="str">
        <f t="array" ref="A258">IFERROR(INDEX('Annex 2 EHV charges'!$A$11:$A$302, MATCH(0, IF(ISBLANK('Annex 2 EHV charges'!$A$11:$A$302),1, COUNTIF(A$4:$A257, 'Annex 2 EHV charges'!$A$11:$A$302)), 0)),"")</f>
        <v>New Import 38</v>
      </c>
      <c r="B258" s="165" t="str">
        <f>IF($A258="","",VLOOKUP($A258,'Annex 2 EHV charges'!$A:$O,2,0))</f>
        <v>New Import 38</v>
      </c>
      <c r="C258" s="166" t="str">
        <f>IF($A258="","",VLOOKUP($A258,'Annex 2 EHV charges'!$A:$O,3,0))</f>
        <v>New Import 38</v>
      </c>
      <c r="D258" s="165" t="str">
        <f>IF($A258="","",VLOOKUP($A258,'Annex 2 EHV charges'!$A:$O,7,0))</f>
        <v>Sandhill Farm</v>
      </c>
      <c r="E258" s="167" t="str">
        <f>IFERROR(IF(VLOOKUP($A258,'Annex 2 EHV charges'!$A:$O,8,FALSE)=0,"",VLOOKUP($A258,'Annex 2 EHV charges'!$A:$O,8,FALSE)),"")</f>
        <v/>
      </c>
      <c r="F258" s="168">
        <f>IFERROR(IF(VLOOKUP($A258,'Annex 2 EHV charges'!$A:$O,9,FALSE)=0,"",VLOOKUP($A258,'Annex 2 EHV charges'!$A:$O,9,FALSE)),"")</f>
        <v>3.21</v>
      </c>
      <c r="G258" s="169">
        <f>IFERROR(IF(VLOOKUP($A258,'Annex 2 EHV charges'!$A:$O,10,FALSE)=0,"",VLOOKUP($A258,'Annex 2 EHV charges'!$A:$O,10,FALSE)),"")</f>
        <v>2.91</v>
      </c>
      <c r="H258" s="169">
        <f>IFERROR(IF(VLOOKUP($A258,'Annex 2 EHV charges'!$A:$O,11,FALSE)=0,"",VLOOKUP($A258,'Annex 2 EHV charges'!$A:$O,11,FALSE)),"")</f>
        <v>2.91</v>
      </c>
    </row>
    <row r="259" spans="1:8" x14ac:dyDescent="0.2">
      <c r="A259" s="165" t="str">
        <f t="array" ref="A259">IFERROR(INDEX('Annex 2 EHV charges'!$A$11:$A$302, MATCH(0, IF(ISBLANK('Annex 2 EHV charges'!$A$11:$A$302),1, COUNTIF(A$4:$A258, 'Annex 2 EHV charges'!$A$11:$A$302)), 0)),"")</f>
        <v>New Import 39</v>
      </c>
      <c r="B259" s="165" t="str">
        <f>IF($A259="","",VLOOKUP($A259,'Annex 2 EHV charges'!$A:$O,2,0))</f>
        <v>New Import 39</v>
      </c>
      <c r="C259" s="166" t="str">
        <f>IF($A259="","",VLOOKUP($A259,'Annex 2 EHV charges'!$A:$O,3,0))</f>
        <v>New Import 39</v>
      </c>
      <c r="D259" s="165" t="str">
        <f>IF($A259="","",VLOOKUP($A259,'Annex 2 EHV charges'!$A:$O,7,0))</f>
        <v>Wiseburrow</v>
      </c>
      <c r="E259" s="167" t="str">
        <f>IFERROR(IF(VLOOKUP($A259,'Annex 2 EHV charges'!$A:$O,8,FALSE)=0,"",VLOOKUP($A259,'Annex 2 EHV charges'!$A:$O,8,FALSE)),"")</f>
        <v/>
      </c>
      <c r="F259" s="168">
        <f>IFERROR(IF(VLOOKUP($A259,'Annex 2 EHV charges'!$A:$O,9,FALSE)=0,"",VLOOKUP($A259,'Annex 2 EHV charges'!$A:$O,9,FALSE)),"")</f>
        <v>0.68</v>
      </c>
      <c r="G259" s="169">
        <f>IFERROR(IF(VLOOKUP($A259,'Annex 2 EHV charges'!$A:$O,10,FALSE)=0,"",VLOOKUP($A259,'Annex 2 EHV charges'!$A:$O,10,FALSE)),"")</f>
        <v>3</v>
      </c>
      <c r="H259" s="169">
        <f>IFERROR(IF(VLOOKUP($A259,'Annex 2 EHV charges'!$A:$O,11,FALSE)=0,"",VLOOKUP($A259,'Annex 2 EHV charges'!$A:$O,11,FALSE)),"")</f>
        <v>3</v>
      </c>
    </row>
    <row r="260" spans="1:8" x14ac:dyDescent="0.2">
      <c r="A260" s="165" t="str">
        <f t="array" ref="A260">IFERROR(INDEX('Annex 2 EHV charges'!$A$11:$A$302, MATCH(0, IF(ISBLANK('Annex 2 EHV charges'!$A$11:$A$302),1, COUNTIF(A$4:$A259, 'Annex 2 EHV charges'!$A$11:$A$302)), 0)),"")</f>
        <v>New Import 40</v>
      </c>
      <c r="B260" s="165" t="str">
        <f>IF($A260="","",VLOOKUP($A260,'Annex 2 EHV charges'!$A:$O,2,0))</f>
        <v>New Import 40</v>
      </c>
      <c r="C260" s="166" t="str">
        <f>IF($A260="","",VLOOKUP($A260,'Annex 2 EHV charges'!$A:$O,3,0))</f>
        <v>New Import 40</v>
      </c>
      <c r="D260" s="165" t="str">
        <f>IF($A260="","",VLOOKUP($A260,'Annex 2 EHV charges'!$A:$O,7,0))</f>
        <v xml:space="preserve">Hammond Court Farm </v>
      </c>
      <c r="E260" s="167">
        <f>IFERROR(IF(VLOOKUP($A260,'Annex 2 EHV charges'!$A:$O,8,FALSE)=0,"",VLOOKUP($A260,'Annex 2 EHV charges'!$A:$O,8,FALSE)),"")</f>
        <v>1.5840000000000001</v>
      </c>
      <c r="F260" s="168">
        <f>IFERROR(IF(VLOOKUP($A260,'Annex 2 EHV charges'!$A:$O,9,FALSE)=0,"",VLOOKUP($A260,'Annex 2 EHV charges'!$A:$O,9,FALSE)),"")</f>
        <v>17.7</v>
      </c>
      <c r="G260" s="169">
        <f>IFERROR(IF(VLOOKUP($A260,'Annex 2 EHV charges'!$A:$O,10,FALSE)=0,"",VLOOKUP($A260,'Annex 2 EHV charges'!$A:$O,10,FALSE)),"")</f>
        <v>2.91</v>
      </c>
      <c r="H260" s="169">
        <f>IFERROR(IF(VLOOKUP($A260,'Annex 2 EHV charges'!$A:$O,11,FALSE)=0,"",VLOOKUP($A260,'Annex 2 EHV charges'!$A:$O,11,FALSE)),"")</f>
        <v>2.91</v>
      </c>
    </row>
    <row r="261" spans="1:8" x14ac:dyDescent="0.2">
      <c r="A261" s="165" t="str">
        <f t="array" ref="A261">IFERROR(INDEX('Annex 2 EHV charges'!$A$11:$A$302, MATCH(0, IF(ISBLANK('Annex 2 EHV charges'!$A$11:$A$302),1, COUNTIF(A$4:$A260, 'Annex 2 EHV charges'!$A$11:$A$302)), 0)),"")</f>
        <v>New Import 41</v>
      </c>
      <c r="B261" s="165" t="str">
        <f>IF($A261="","",VLOOKUP($A261,'Annex 2 EHV charges'!$A:$O,2,0))</f>
        <v>New Import 41</v>
      </c>
      <c r="C261" s="166" t="str">
        <f>IF($A261="","",VLOOKUP($A261,'Annex 2 EHV charges'!$A:$O,3,0))</f>
        <v>New Import 41</v>
      </c>
      <c r="D261" s="165" t="str">
        <f>IF($A261="","",VLOOKUP($A261,'Annex 2 EHV charges'!$A:$O,7,0))</f>
        <v>Makro Exeter</v>
      </c>
      <c r="E261" s="167">
        <f>IFERROR(IF(VLOOKUP($A261,'Annex 2 EHV charges'!$A:$O,8,FALSE)=0,"",VLOOKUP($A261,'Annex 2 EHV charges'!$A:$O,8,FALSE)),"")</f>
        <v>0.92200000000000004</v>
      </c>
      <c r="F261" s="168">
        <f>IFERROR(IF(VLOOKUP($A261,'Annex 2 EHV charges'!$A:$O,9,FALSE)=0,"",VLOOKUP($A261,'Annex 2 EHV charges'!$A:$O,9,FALSE)),"")</f>
        <v>26.27</v>
      </c>
      <c r="G261" s="169">
        <f>IFERROR(IF(VLOOKUP($A261,'Annex 2 EHV charges'!$A:$O,10,FALSE)=0,"",VLOOKUP($A261,'Annex 2 EHV charges'!$A:$O,10,FALSE)),"")</f>
        <v>2.62</v>
      </c>
      <c r="H261" s="169">
        <f>IFERROR(IF(VLOOKUP($A261,'Annex 2 EHV charges'!$A:$O,11,FALSE)=0,"",VLOOKUP($A261,'Annex 2 EHV charges'!$A:$O,11,FALSE)),"")</f>
        <v>2.62</v>
      </c>
    </row>
    <row r="262" spans="1:8" x14ac:dyDescent="0.2">
      <c r="A262" s="165" t="str">
        <f t="array" ref="A262">IFERROR(INDEX('Annex 2 EHV charges'!$A$11:$A$302, MATCH(0, IF(ISBLANK('Annex 2 EHV charges'!$A$11:$A$302),1, COUNTIF(A$4:$A261, 'Annex 2 EHV charges'!$A$11:$A$302)), 0)),"")</f>
        <v>New Import 42</v>
      </c>
      <c r="B262" s="165" t="str">
        <f>IF($A262="","",VLOOKUP($A262,'Annex 2 EHV charges'!$A:$O,2,0))</f>
        <v>New Import 42</v>
      </c>
      <c r="C262" s="166" t="str">
        <f>IF($A262="","",VLOOKUP($A262,'Annex 2 EHV charges'!$A:$O,3,0))</f>
        <v>New Import 42</v>
      </c>
      <c r="D262" s="165" t="str">
        <f>IF($A262="","",VLOOKUP($A262,'Annex 2 EHV charges'!$A:$O,7,0))</f>
        <v>Great Houndbeare 2</v>
      </c>
      <c r="E262" s="167" t="str">
        <f>IFERROR(IF(VLOOKUP($A262,'Annex 2 EHV charges'!$A:$O,8,FALSE)=0,"",VLOOKUP($A262,'Annex 2 EHV charges'!$A:$O,8,FALSE)),"")</f>
        <v/>
      </c>
      <c r="F262" s="168">
        <f>IFERROR(IF(VLOOKUP($A262,'Annex 2 EHV charges'!$A:$O,9,FALSE)=0,"",VLOOKUP($A262,'Annex 2 EHV charges'!$A:$O,9,FALSE)),"")</f>
        <v>1.58</v>
      </c>
      <c r="G262" s="169">
        <f>IFERROR(IF(VLOOKUP($A262,'Annex 2 EHV charges'!$A:$O,10,FALSE)=0,"",VLOOKUP($A262,'Annex 2 EHV charges'!$A:$O,10,FALSE)),"")</f>
        <v>3.3</v>
      </c>
      <c r="H262" s="169">
        <f>IFERROR(IF(VLOOKUP($A262,'Annex 2 EHV charges'!$A:$O,11,FALSE)=0,"",VLOOKUP($A262,'Annex 2 EHV charges'!$A:$O,11,FALSE)),"")</f>
        <v>3.3</v>
      </c>
    </row>
    <row r="263" spans="1:8" x14ac:dyDescent="0.2">
      <c r="A263" s="165" t="str">
        <f t="array" ref="A263">IFERROR(INDEX('Annex 2 EHV charges'!$A$11:$A$302, MATCH(0, IF(ISBLANK('Annex 2 EHV charges'!$A$11:$A$302),1, COUNTIF(A$4:$A262, 'Annex 2 EHV charges'!$A$11:$A$302)), 0)),"")</f>
        <v>New Import 43</v>
      </c>
      <c r="B263" s="165" t="str">
        <f>IF($A263="","",VLOOKUP($A263,'Annex 2 EHV charges'!$A:$O,2,0))</f>
        <v>New Import 43</v>
      </c>
      <c r="C263" s="166" t="str">
        <f>IF($A263="","",VLOOKUP($A263,'Annex 2 EHV charges'!$A:$O,3,0))</f>
        <v>New Import 43</v>
      </c>
      <c r="D263" s="165" t="str">
        <f>IF($A263="","",VLOOKUP($A263,'Annex 2 EHV charges'!$A:$O,7,0))</f>
        <v>Ernesettle Biomass</v>
      </c>
      <c r="E263" s="167">
        <f>IFERROR(IF(VLOOKUP($A263,'Annex 2 EHV charges'!$A:$O,8,FALSE)=0,"",VLOOKUP($A263,'Annex 2 EHV charges'!$A:$O,8,FALSE)),"")</f>
        <v>0.63</v>
      </c>
      <c r="F263" s="168">
        <f>IFERROR(IF(VLOOKUP($A263,'Annex 2 EHV charges'!$A:$O,9,FALSE)=0,"",VLOOKUP($A263,'Annex 2 EHV charges'!$A:$O,9,FALSE)),"")</f>
        <v>39.35</v>
      </c>
      <c r="G263" s="169">
        <f>IFERROR(IF(VLOOKUP($A263,'Annex 2 EHV charges'!$A:$O,10,FALSE)=0,"",VLOOKUP($A263,'Annex 2 EHV charges'!$A:$O,10,FALSE)),"")</f>
        <v>2.5099999999999998</v>
      </c>
      <c r="H263" s="169">
        <f>IFERROR(IF(VLOOKUP($A263,'Annex 2 EHV charges'!$A:$O,11,FALSE)=0,"",VLOOKUP($A263,'Annex 2 EHV charges'!$A:$O,11,FALSE)),"")</f>
        <v>2.5099999999999998</v>
      </c>
    </row>
    <row r="264" spans="1:8" x14ac:dyDescent="0.2">
      <c r="A264" s="165" t="str">
        <f t="array" ref="A264">IFERROR(INDEX('Annex 2 EHV charges'!$A$11:$A$302, MATCH(0, IF(ISBLANK('Annex 2 EHV charges'!$A$11:$A$302),1, COUNTIF(A$4:$A263, 'Annex 2 EHV charges'!$A$11:$A$302)), 0)),"")</f>
        <v>New Import 44</v>
      </c>
      <c r="B264" s="165" t="str">
        <f>IF($A264="","",VLOOKUP($A264,'Annex 2 EHV charges'!$A:$O,2,0))</f>
        <v>New Import 44</v>
      </c>
      <c r="C264" s="166" t="str">
        <f>IF($A264="","",VLOOKUP($A264,'Annex 2 EHV charges'!$A:$O,3,0))</f>
        <v>New Import 44</v>
      </c>
      <c r="D264" s="165" t="str">
        <f>IF($A264="","",VLOOKUP($A264,'Annex 2 EHV charges'!$A:$O,7,0))</f>
        <v>The Barton</v>
      </c>
      <c r="E264" s="167" t="str">
        <f>IFERROR(IF(VLOOKUP($A264,'Annex 2 EHV charges'!$A:$O,8,FALSE)=0,"",VLOOKUP($A264,'Annex 2 EHV charges'!$A:$O,8,FALSE)),"")</f>
        <v/>
      </c>
      <c r="F264" s="168">
        <f>IFERROR(IF(VLOOKUP($A264,'Annex 2 EHV charges'!$A:$O,9,FALSE)=0,"",VLOOKUP($A264,'Annex 2 EHV charges'!$A:$O,9,FALSE)),"")</f>
        <v>6.9</v>
      </c>
      <c r="G264" s="169">
        <f>IFERROR(IF(VLOOKUP($A264,'Annex 2 EHV charges'!$A:$O,10,FALSE)=0,"",VLOOKUP($A264,'Annex 2 EHV charges'!$A:$O,10,FALSE)),"")</f>
        <v>2.8</v>
      </c>
      <c r="H264" s="169">
        <f>IFERROR(IF(VLOOKUP($A264,'Annex 2 EHV charges'!$A:$O,11,FALSE)=0,"",VLOOKUP($A264,'Annex 2 EHV charges'!$A:$O,11,FALSE)),"")</f>
        <v>2.8</v>
      </c>
    </row>
    <row r="265" spans="1:8" x14ac:dyDescent="0.2">
      <c r="A265" s="165" t="str">
        <f t="array" ref="A265">IFERROR(INDEX('Annex 2 EHV charges'!$A$11:$A$302, MATCH(0, IF(ISBLANK('Annex 2 EHV charges'!$A$11:$A$302),1, COUNTIF(A$4:$A264, 'Annex 2 EHV charges'!$A$11:$A$302)), 0)),"")</f>
        <v>New Import 45</v>
      </c>
      <c r="B265" s="165" t="str">
        <f>IF($A265="","",VLOOKUP($A265,'Annex 2 EHV charges'!$A:$O,2,0))</f>
        <v>New Import 45</v>
      </c>
      <c r="C265" s="166" t="str">
        <f>IF($A265="","",VLOOKUP($A265,'Annex 2 EHV charges'!$A:$O,3,0))</f>
        <v>New Import 45</v>
      </c>
      <c r="D265" s="165" t="str">
        <f>IF($A265="","",VLOOKUP($A265,'Annex 2 EHV charges'!$A:$O,7,0))</f>
        <v>Higher Oatley Farm</v>
      </c>
      <c r="E265" s="167">
        <f>IFERROR(IF(VLOOKUP($A265,'Annex 2 EHV charges'!$A:$O,8,FALSE)=0,"",VLOOKUP($A265,'Annex 2 EHV charges'!$A:$O,8,FALSE)),"")</f>
        <v>1.92</v>
      </c>
      <c r="F265" s="168">
        <f>IFERROR(IF(VLOOKUP($A265,'Annex 2 EHV charges'!$A:$O,9,FALSE)=0,"",VLOOKUP($A265,'Annex 2 EHV charges'!$A:$O,9,FALSE)),"")</f>
        <v>9</v>
      </c>
      <c r="G265" s="169">
        <f>IFERROR(IF(VLOOKUP($A265,'Annex 2 EHV charges'!$A:$O,10,FALSE)=0,"",VLOOKUP($A265,'Annex 2 EHV charges'!$A:$O,10,FALSE)),"")</f>
        <v>2.99</v>
      </c>
      <c r="H265" s="169">
        <f>IFERROR(IF(VLOOKUP($A265,'Annex 2 EHV charges'!$A:$O,11,FALSE)=0,"",VLOOKUP($A265,'Annex 2 EHV charges'!$A:$O,11,FALSE)),"")</f>
        <v>2.99</v>
      </c>
    </row>
    <row r="266" spans="1:8" x14ac:dyDescent="0.2">
      <c r="A266" s="165" t="str">
        <f t="array" ref="A266">IFERROR(INDEX('Annex 2 EHV charges'!$A$11:$A$302, MATCH(0, IF(ISBLANK('Annex 2 EHV charges'!$A$11:$A$302),1, COUNTIF(A$4:$A265, 'Annex 2 EHV charges'!$A$11:$A$302)), 0)),"")</f>
        <v>New Import 46</v>
      </c>
      <c r="B266" s="165" t="str">
        <f>IF($A266="","",VLOOKUP($A266,'Annex 2 EHV charges'!$A:$O,2,0))</f>
        <v>New Import 46</v>
      </c>
      <c r="C266" s="166" t="str">
        <f>IF($A266="","",VLOOKUP($A266,'Annex 2 EHV charges'!$A:$O,3,0))</f>
        <v>New Import 46</v>
      </c>
      <c r="D266" s="165" t="str">
        <f>IF($A266="","",VLOOKUP($A266,'Annex 2 EHV charges'!$A:$O,7,0))</f>
        <v>Axe View Way PV</v>
      </c>
      <c r="E266" s="167">
        <f>IFERROR(IF(VLOOKUP($A266,'Annex 2 EHV charges'!$A:$O,8,FALSE)=0,"",VLOOKUP($A266,'Annex 2 EHV charges'!$A:$O,8,FALSE)),"")</f>
        <v>0.2</v>
      </c>
      <c r="F266" s="168">
        <f>IFERROR(IF(VLOOKUP($A266,'Annex 2 EHV charges'!$A:$O,9,FALSE)=0,"",VLOOKUP($A266,'Annex 2 EHV charges'!$A:$O,9,FALSE)),"")</f>
        <v>3.38</v>
      </c>
      <c r="G266" s="169">
        <f>IFERROR(IF(VLOOKUP($A266,'Annex 2 EHV charges'!$A:$O,10,FALSE)=0,"",VLOOKUP($A266,'Annex 2 EHV charges'!$A:$O,10,FALSE)),"")</f>
        <v>3.22</v>
      </c>
      <c r="H266" s="169">
        <f>IFERROR(IF(VLOOKUP($A266,'Annex 2 EHV charges'!$A:$O,11,FALSE)=0,"",VLOOKUP($A266,'Annex 2 EHV charges'!$A:$O,11,FALSE)),"")</f>
        <v>3.22</v>
      </c>
    </row>
    <row r="267" spans="1:8" x14ac:dyDescent="0.2">
      <c r="A267" s="165" t="str">
        <f t="array" ref="A267">IFERROR(INDEX('Annex 2 EHV charges'!$A$11:$A$302, MATCH(0, IF(ISBLANK('Annex 2 EHV charges'!$A$11:$A$302),1, COUNTIF(A$4:$A266, 'Annex 2 EHV charges'!$A$11:$A$302)), 0)),"")</f>
        <v>New Import 47</v>
      </c>
      <c r="B267" s="165" t="str">
        <f>IF($A267="","",VLOOKUP($A267,'Annex 2 EHV charges'!$A:$O,2,0))</f>
        <v>New Import 47</v>
      </c>
      <c r="C267" s="166" t="str">
        <f>IF($A267="","",VLOOKUP($A267,'Annex 2 EHV charges'!$A:$O,3,0))</f>
        <v>New Import 47</v>
      </c>
      <c r="D267" s="165" t="str">
        <f>IF($A267="","",VLOOKUP($A267,'Annex 2 EHV charges'!$A:$O,7,0))</f>
        <v>Chewton Mendip</v>
      </c>
      <c r="E267" s="167">
        <f>IFERROR(IF(VLOOKUP($A267,'Annex 2 EHV charges'!$A:$O,8,FALSE)=0,"",VLOOKUP($A267,'Annex 2 EHV charges'!$A:$O,8,FALSE)),"")</f>
        <v>3.2949999999999999</v>
      </c>
      <c r="F267" s="168">
        <f>IFERROR(IF(VLOOKUP($A267,'Annex 2 EHV charges'!$A:$O,9,FALSE)=0,"",VLOOKUP($A267,'Annex 2 EHV charges'!$A:$O,9,FALSE)),"")</f>
        <v>2.02</v>
      </c>
      <c r="G267" s="169">
        <f>IFERROR(IF(VLOOKUP($A267,'Annex 2 EHV charges'!$A:$O,10,FALSE)=0,"",VLOOKUP($A267,'Annex 2 EHV charges'!$A:$O,10,FALSE)),"")</f>
        <v>3.28</v>
      </c>
      <c r="H267" s="169">
        <f>IFERROR(IF(VLOOKUP($A267,'Annex 2 EHV charges'!$A:$O,11,FALSE)=0,"",VLOOKUP($A267,'Annex 2 EHV charges'!$A:$O,11,FALSE)),"")</f>
        <v>3.28</v>
      </c>
    </row>
    <row r="268" spans="1:8" x14ac:dyDescent="0.2">
      <c r="A268" s="165" t="str">
        <f t="array" ref="A268">IFERROR(INDEX('Annex 2 EHV charges'!$A$11:$A$302, MATCH(0, IF(ISBLANK('Annex 2 EHV charges'!$A$11:$A$302),1, COUNTIF(A$4:$A267, 'Annex 2 EHV charges'!$A$11:$A$302)), 0)),"")</f>
        <v>New Import 48</v>
      </c>
      <c r="B268" s="165" t="str">
        <f>IF($A268="","",VLOOKUP($A268,'Annex 2 EHV charges'!$A:$O,2,0))</f>
        <v>New Import 48</v>
      </c>
      <c r="C268" s="166" t="str">
        <f>IF($A268="","",VLOOKUP($A268,'Annex 2 EHV charges'!$A:$O,3,0))</f>
        <v>New Import 48</v>
      </c>
      <c r="D268" s="165" t="str">
        <f>IF($A268="","",VLOOKUP($A268,'Annex 2 EHV charges'!$A:$O,7,0))</f>
        <v>Belsford</v>
      </c>
      <c r="E268" s="167">
        <f>IFERROR(IF(VLOOKUP($A268,'Annex 2 EHV charges'!$A:$O,8,FALSE)=0,"",VLOOKUP($A268,'Annex 2 EHV charges'!$A:$O,8,FALSE)),"")</f>
        <v>3.15</v>
      </c>
      <c r="F268" s="168">
        <f>IFERROR(IF(VLOOKUP($A268,'Annex 2 EHV charges'!$A:$O,9,FALSE)=0,"",VLOOKUP($A268,'Annex 2 EHV charges'!$A:$O,9,FALSE)),"")</f>
        <v>0.79</v>
      </c>
      <c r="G268" s="169">
        <f>IFERROR(IF(VLOOKUP($A268,'Annex 2 EHV charges'!$A:$O,10,FALSE)=0,"",VLOOKUP($A268,'Annex 2 EHV charges'!$A:$O,10,FALSE)),"")</f>
        <v>3.3</v>
      </c>
      <c r="H268" s="169">
        <f>IFERROR(IF(VLOOKUP($A268,'Annex 2 EHV charges'!$A:$O,11,FALSE)=0,"",VLOOKUP($A268,'Annex 2 EHV charges'!$A:$O,11,FALSE)),"")</f>
        <v>3.3</v>
      </c>
    </row>
    <row r="269" spans="1:8" x14ac:dyDescent="0.2">
      <c r="A269" s="165" t="str">
        <f t="array" ref="A269">IFERROR(INDEX('Annex 2 EHV charges'!$A$11:$A$302, MATCH(0, IF(ISBLANK('Annex 2 EHV charges'!$A$11:$A$302),1, COUNTIF(A$4:$A268, 'Annex 2 EHV charges'!$A$11:$A$302)), 0)),"")</f>
        <v>New Import 49</v>
      </c>
      <c r="B269" s="165" t="str">
        <f>IF($A269="","",VLOOKUP($A269,'Annex 2 EHV charges'!$A:$O,2,0))</f>
        <v>New Import 49</v>
      </c>
      <c r="C269" s="166" t="str">
        <f>IF($A269="","",VLOOKUP($A269,'Annex 2 EHV charges'!$A:$O,3,0))</f>
        <v>New Import 49</v>
      </c>
      <c r="D269" s="165" t="str">
        <f>IF($A269="","",VLOOKUP($A269,'Annex 2 EHV charges'!$A:$O,7,0))</f>
        <v>Lower Rixdale Farm</v>
      </c>
      <c r="E269" s="167">
        <f>IFERROR(IF(VLOOKUP($A269,'Annex 2 EHV charges'!$A:$O,8,FALSE)=0,"",VLOOKUP($A269,'Annex 2 EHV charges'!$A:$O,8,FALSE)),"")</f>
        <v>7.3550000000000004</v>
      </c>
      <c r="F269" s="168">
        <f>IFERROR(IF(VLOOKUP($A269,'Annex 2 EHV charges'!$A:$O,9,FALSE)=0,"",VLOOKUP($A269,'Annex 2 EHV charges'!$A:$O,9,FALSE)),"")</f>
        <v>1.98</v>
      </c>
      <c r="G269" s="169">
        <f>IFERROR(IF(VLOOKUP($A269,'Annex 2 EHV charges'!$A:$O,10,FALSE)=0,"",VLOOKUP($A269,'Annex 2 EHV charges'!$A:$O,10,FALSE)),"")</f>
        <v>3.51</v>
      </c>
      <c r="H269" s="169">
        <f>IFERROR(IF(VLOOKUP($A269,'Annex 2 EHV charges'!$A:$O,11,FALSE)=0,"",VLOOKUP($A269,'Annex 2 EHV charges'!$A:$O,11,FALSE)),"")</f>
        <v>3.51</v>
      </c>
    </row>
    <row r="270" spans="1:8" x14ac:dyDescent="0.2">
      <c r="A270" s="165" t="str">
        <f t="array" ref="A270">IFERROR(INDEX('Annex 2 EHV charges'!$A$11:$A$302, MATCH(0, IF(ISBLANK('Annex 2 EHV charges'!$A$11:$A$302),1, COUNTIF(A$4:$A269, 'Annex 2 EHV charges'!$A$11:$A$302)), 0)),"")</f>
        <v>New Import 50</v>
      </c>
      <c r="B270" s="165" t="str">
        <f>IF($A270="","",VLOOKUP($A270,'Annex 2 EHV charges'!$A:$O,2,0))</f>
        <v>New Import 50</v>
      </c>
      <c r="C270" s="166" t="str">
        <f>IF($A270="","",VLOOKUP($A270,'Annex 2 EHV charges'!$A:$O,3,0))</f>
        <v>New Import 50</v>
      </c>
      <c r="D270" s="165" t="str">
        <f>IF($A270="","",VLOOKUP($A270,'Annex 2 EHV charges'!$A:$O,7,0))</f>
        <v>Avonmouth Bio Power</v>
      </c>
      <c r="E270" s="167" t="str">
        <f>IFERROR(IF(VLOOKUP($A270,'Annex 2 EHV charges'!$A:$O,8,FALSE)=0,"",VLOOKUP($A270,'Annex 2 EHV charges'!$A:$O,8,FALSE)),"")</f>
        <v/>
      </c>
      <c r="F270" s="168">
        <f>IFERROR(IF(VLOOKUP($A270,'Annex 2 EHV charges'!$A:$O,9,FALSE)=0,"",VLOOKUP($A270,'Annex 2 EHV charges'!$A:$O,9,FALSE)),"")</f>
        <v>327.60000000000002</v>
      </c>
      <c r="G270" s="169">
        <f>IFERROR(IF(VLOOKUP($A270,'Annex 2 EHV charges'!$A:$O,10,FALSE)=0,"",VLOOKUP($A270,'Annex 2 EHV charges'!$A:$O,10,FALSE)),"")</f>
        <v>3.35</v>
      </c>
      <c r="H270" s="169">
        <f>IFERROR(IF(VLOOKUP($A270,'Annex 2 EHV charges'!$A:$O,11,FALSE)=0,"",VLOOKUP($A270,'Annex 2 EHV charges'!$A:$O,11,FALSE)),"")</f>
        <v>3.35</v>
      </c>
    </row>
    <row r="271" spans="1:8" x14ac:dyDescent="0.2">
      <c r="A271" s="165" t="str">
        <f t="array" ref="A271">IFERROR(INDEX('Annex 2 EHV charges'!$A$11:$A$302, MATCH(0, IF(ISBLANK('Annex 2 EHV charges'!$A$11:$A$302),1, COUNTIF(A$4:$A270, 'Annex 2 EHV charges'!$A$11:$A$302)), 0)),"")</f>
        <v>New Import 51</v>
      </c>
      <c r="B271" s="165" t="str">
        <f>IF($A271="","",VLOOKUP($A271,'Annex 2 EHV charges'!$A:$O,2,0))</f>
        <v>New Import 51</v>
      </c>
      <c r="C271" s="166" t="str">
        <f>IF($A271="","",VLOOKUP($A271,'Annex 2 EHV charges'!$A:$O,3,0))</f>
        <v>New Import 51</v>
      </c>
      <c r="D271" s="165" t="str">
        <f>IF($A271="","",VLOOKUP($A271,'Annex 2 EHV charges'!$A:$O,7,0))</f>
        <v>Avonmouth Biogas 2</v>
      </c>
      <c r="E271" s="167" t="str">
        <f>IFERROR(IF(VLOOKUP($A271,'Annex 2 EHV charges'!$A:$O,8,FALSE)=0,"",VLOOKUP($A271,'Annex 2 EHV charges'!$A:$O,8,FALSE)),"")</f>
        <v/>
      </c>
      <c r="F271" s="168">
        <f>IFERROR(IF(VLOOKUP($A271,'Annex 2 EHV charges'!$A:$O,9,FALSE)=0,"",VLOOKUP($A271,'Annex 2 EHV charges'!$A:$O,9,FALSE)),"")</f>
        <v>71.989999999999995</v>
      </c>
      <c r="G271" s="169">
        <f>IFERROR(IF(VLOOKUP($A271,'Annex 2 EHV charges'!$A:$O,10,FALSE)=0,"",VLOOKUP($A271,'Annex 2 EHV charges'!$A:$O,10,FALSE)),"")</f>
        <v>3.35</v>
      </c>
      <c r="H271" s="169">
        <f>IFERROR(IF(VLOOKUP($A271,'Annex 2 EHV charges'!$A:$O,11,FALSE)=0,"",VLOOKUP($A271,'Annex 2 EHV charges'!$A:$O,11,FALSE)),"")</f>
        <v>3.35</v>
      </c>
    </row>
    <row r="272" spans="1:8" x14ac:dyDescent="0.2">
      <c r="A272" s="165" t="str">
        <f t="array" ref="A272">IFERROR(INDEX('Annex 2 EHV charges'!$A$11:$A$302, MATCH(0, IF(ISBLANK('Annex 2 EHV charges'!$A$11:$A$302),1, COUNTIF(A$4:$A271, 'Annex 2 EHV charges'!$A$11:$A$302)), 0)),"")</f>
        <v>New Import 52</v>
      </c>
      <c r="B272" s="165" t="str">
        <f>IF($A272="","",VLOOKUP($A272,'Annex 2 EHV charges'!$A:$O,2,0))</f>
        <v>New Import 52</v>
      </c>
      <c r="C272" s="166" t="str">
        <f>IF($A272="","",VLOOKUP($A272,'Annex 2 EHV charges'!$A:$O,3,0))</f>
        <v>New Import 52</v>
      </c>
      <c r="D272" s="165" t="str">
        <f>IF($A272="","",VLOOKUP($A272,'Annex 2 EHV charges'!$A:$O,7,0))</f>
        <v>Barton Hill Way STOR</v>
      </c>
      <c r="E272" s="167">
        <f>IFERROR(IF(VLOOKUP($A272,'Annex 2 EHV charges'!$A:$O,8,FALSE)=0,"",VLOOKUP($A272,'Annex 2 EHV charges'!$A:$O,8,FALSE)),"")</f>
        <v>2.407</v>
      </c>
      <c r="F272" s="168">
        <f>IFERROR(IF(VLOOKUP($A272,'Annex 2 EHV charges'!$A:$O,9,FALSE)=0,"",VLOOKUP($A272,'Annex 2 EHV charges'!$A:$O,9,FALSE)),"")</f>
        <v>0.56000000000000005</v>
      </c>
      <c r="G272" s="169">
        <f>IFERROR(IF(VLOOKUP($A272,'Annex 2 EHV charges'!$A:$O,10,FALSE)=0,"",VLOOKUP($A272,'Annex 2 EHV charges'!$A:$O,10,FALSE)),"")</f>
        <v>1.72</v>
      </c>
      <c r="H272" s="169">
        <f>IFERROR(IF(VLOOKUP($A272,'Annex 2 EHV charges'!$A:$O,11,FALSE)=0,"",VLOOKUP($A272,'Annex 2 EHV charges'!$A:$O,11,FALSE)),"")</f>
        <v>1.72</v>
      </c>
    </row>
    <row r="273" spans="1:8" x14ac:dyDescent="0.2">
      <c r="A273" s="165" t="str">
        <f t="array" ref="A273">IFERROR(INDEX('Annex 2 EHV charges'!$A$11:$A$302, MATCH(0, IF(ISBLANK('Annex 2 EHV charges'!$A$11:$A$302),1, COUNTIF(A$4:$A272, 'Annex 2 EHV charges'!$A$11:$A$302)), 0)),"")</f>
        <v>New Import 53</v>
      </c>
      <c r="B273" s="165" t="str">
        <f>IF($A273="","",VLOOKUP($A273,'Annex 2 EHV charges'!$A:$O,2,0))</f>
        <v>New Import 53</v>
      </c>
      <c r="C273" s="166" t="str">
        <f>IF($A273="","",VLOOKUP($A273,'Annex 2 EHV charges'!$A:$O,3,0))</f>
        <v>New Import 53</v>
      </c>
      <c r="D273" s="165" t="str">
        <f>IF($A273="","",VLOOKUP($A273,'Annex 2 EHV charges'!$A:$O,7,0))</f>
        <v>Brixton Barton PV</v>
      </c>
      <c r="E273" s="167">
        <f>IFERROR(IF(VLOOKUP($A273,'Annex 2 EHV charges'!$A:$O,8,FALSE)=0,"",VLOOKUP($A273,'Annex 2 EHV charges'!$A:$O,8,FALSE)),"")</f>
        <v>4.2359999999999998</v>
      </c>
      <c r="F273" s="168">
        <f>IFERROR(IF(VLOOKUP($A273,'Annex 2 EHV charges'!$A:$O,9,FALSE)=0,"",VLOOKUP($A273,'Annex 2 EHV charges'!$A:$O,9,FALSE)),"")</f>
        <v>12.95</v>
      </c>
      <c r="G273" s="169">
        <f>IFERROR(IF(VLOOKUP($A273,'Annex 2 EHV charges'!$A:$O,10,FALSE)=0,"",VLOOKUP($A273,'Annex 2 EHV charges'!$A:$O,10,FALSE)),"")</f>
        <v>3.05</v>
      </c>
      <c r="H273" s="169">
        <f>IFERROR(IF(VLOOKUP($A273,'Annex 2 EHV charges'!$A:$O,11,FALSE)=0,"",VLOOKUP($A273,'Annex 2 EHV charges'!$A:$O,11,FALSE)),"")</f>
        <v>3.05</v>
      </c>
    </row>
    <row r="274" spans="1:8" x14ac:dyDescent="0.2">
      <c r="A274" s="165" t="str">
        <f t="array" ref="A274">IFERROR(INDEX('Annex 2 EHV charges'!$A$11:$A$302, MATCH(0, IF(ISBLANK('Annex 2 EHV charges'!$A$11:$A$302),1, COUNTIF(A$4:$A273, 'Annex 2 EHV charges'!$A$11:$A$302)), 0)),"")</f>
        <v>New Import 54</v>
      </c>
      <c r="B274" s="165" t="str">
        <f>IF($A274="","",VLOOKUP($A274,'Annex 2 EHV charges'!$A:$O,2,0))</f>
        <v>New Import 54</v>
      </c>
      <c r="C274" s="166" t="str">
        <f>IF($A274="","",VLOOKUP($A274,'Annex 2 EHV charges'!$A:$O,3,0))</f>
        <v>New Import 54</v>
      </c>
      <c r="D274" s="165" t="str">
        <f>IF($A274="","",VLOOKUP($A274,'Annex 2 EHV charges'!$A:$O,7,0))</f>
        <v>Carnhell Farm PV</v>
      </c>
      <c r="E274" s="167">
        <f>IFERROR(IF(VLOOKUP($A274,'Annex 2 EHV charges'!$A:$O,8,FALSE)=0,"",VLOOKUP($A274,'Annex 2 EHV charges'!$A:$O,8,FALSE)),"")</f>
        <v>16.151</v>
      </c>
      <c r="F274" s="168">
        <f>IFERROR(IF(VLOOKUP($A274,'Annex 2 EHV charges'!$A:$O,9,FALSE)=0,"",VLOOKUP($A274,'Annex 2 EHV charges'!$A:$O,9,FALSE)),"")</f>
        <v>1.39</v>
      </c>
      <c r="G274" s="169">
        <f>IFERROR(IF(VLOOKUP($A274,'Annex 2 EHV charges'!$A:$O,10,FALSE)=0,"",VLOOKUP($A274,'Annex 2 EHV charges'!$A:$O,10,FALSE)),"")</f>
        <v>3.33</v>
      </c>
      <c r="H274" s="169">
        <f>IFERROR(IF(VLOOKUP($A274,'Annex 2 EHV charges'!$A:$O,11,FALSE)=0,"",VLOOKUP($A274,'Annex 2 EHV charges'!$A:$O,11,FALSE)),"")</f>
        <v>3.33</v>
      </c>
    </row>
    <row r="275" spans="1:8" x14ac:dyDescent="0.2">
      <c r="A275" s="165" t="str">
        <f t="array" ref="A275">IFERROR(INDEX('Annex 2 EHV charges'!$A$11:$A$302, MATCH(0, IF(ISBLANK('Annex 2 EHV charges'!$A$11:$A$302),1, COUNTIF(A$4:$A274, 'Annex 2 EHV charges'!$A$11:$A$302)), 0)),"")</f>
        <v>New Import 55</v>
      </c>
      <c r="B275" s="165" t="str">
        <f>IF($A275="","",VLOOKUP($A275,'Annex 2 EHV charges'!$A:$O,2,0))</f>
        <v>New Import 55</v>
      </c>
      <c r="C275" s="166" t="str">
        <f>IF($A275="","",VLOOKUP($A275,'Annex 2 EHV charges'!$A:$O,3,0))</f>
        <v>New Import 55</v>
      </c>
      <c r="D275" s="165" t="str">
        <f>IF($A275="","",VLOOKUP($A275,'Annex 2 EHV charges'!$A:$O,7,0))</f>
        <v>Cattybrook STOR</v>
      </c>
      <c r="E275" s="167">
        <f>IFERROR(IF(VLOOKUP($A275,'Annex 2 EHV charges'!$A:$O,8,FALSE)=0,"",VLOOKUP($A275,'Annex 2 EHV charges'!$A:$O,8,FALSE)),"")</f>
        <v>2.4E-2</v>
      </c>
      <c r="F275" s="168">
        <f>IFERROR(IF(VLOOKUP($A275,'Annex 2 EHV charges'!$A:$O,9,FALSE)=0,"",VLOOKUP($A275,'Annex 2 EHV charges'!$A:$O,9,FALSE)),"")</f>
        <v>22.79</v>
      </c>
      <c r="G275" s="169">
        <f>IFERROR(IF(VLOOKUP($A275,'Annex 2 EHV charges'!$A:$O,10,FALSE)=0,"",VLOOKUP($A275,'Annex 2 EHV charges'!$A:$O,10,FALSE)),"")</f>
        <v>1.96</v>
      </c>
      <c r="H275" s="169">
        <f>IFERROR(IF(VLOOKUP($A275,'Annex 2 EHV charges'!$A:$O,11,FALSE)=0,"",VLOOKUP($A275,'Annex 2 EHV charges'!$A:$O,11,FALSE)),"")</f>
        <v>1.96</v>
      </c>
    </row>
    <row r="276" spans="1:8" x14ac:dyDescent="0.2">
      <c r="A276" s="165" t="str">
        <f t="array" ref="A276">IFERROR(INDEX('Annex 2 EHV charges'!$A$11:$A$302, MATCH(0, IF(ISBLANK('Annex 2 EHV charges'!$A$11:$A$302),1, COUNTIF(A$4:$A275, 'Annex 2 EHV charges'!$A$11:$A$302)), 0)),"")</f>
        <v>New Import 56</v>
      </c>
      <c r="B276" s="165" t="str">
        <f>IF($A276="","",VLOOKUP($A276,'Annex 2 EHV charges'!$A:$O,2,0))</f>
        <v>New Import 56</v>
      </c>
      <c r="C276" s="166" t="str">
        <f>IF($A276="","",VLOOKUP($A276,'Annex 2 EHV charges'!$A:$O,3,0))</f>
        <v>New Import 56</v>
      </c>
      <c r="D276" s="165" t="str">
        <f>IF($A276="","",VLOOKUP($A276,'Annex 2 EHV charges'!$A:$O,7,0))</f>
        <v>Chelson Meadow PV</v>
      </c>
      <c r="E276" s="167">
        <f>IFERROR(IF(VLOOKUP($A276,'Annex 2 EHV charges'!$A:$O,8,FALSE)=0,"",VLOOKUP($A276,'Annex 2 EHV charges'!$A:$O,8,FALSE)),"")</f>
        <v>3.4159999999999999</v>
      </c>
      <c r="F276" s="168">
        <f>IFERROR(IF(VLOOKUP($A276,'Annex 2 EHV charges'!$A:$O,9,FALSE)=0,"",VLOOKUP($A276,'Annex 2 EHV charges'!$A:$O,9,FALSE)),"")</f>
        <v>43.14</v>
      </c>
      <c r="G276" s="169">
        <f>IFERROR(IF(VLOOKUP($A276,'Annex 2 EHV charges'!$A:$O,10,FALSE)=0,"",VLOOKUP($A276,'Annex 2 EHV charges'!$A:$O,10,FALSE)),"")</f>
        <v>3.11</v>
      </c>
      <c r="H276" s="169">
        <f>IFERROR(IF(VLOOKUP($A276,'Annex 2 EHV charges'!$A:$O,11,FALSE)=0,"",VLOOKUP($A276,'Annex 2 EHV charges'!$A:$O,11,FALSE)),"")</f>
        <v>3.11</v>
      </c>
    </row>
    <row r="277" spans="1:8" x14ac:dyDescent="0.2">
      <c r="A277" s="165" t="str">
        <f t="array" ref="A277">IFERROR(INDEX('Annex 2 EHV charges'!$A$11:$A$302, MATCH(0, IF(ISBLANK('Annex 2 EHV charges'!$A$11:$A$302),1, COUNTIF(A$4:$A276, 'Annex 2 EHV charges'!$A$11:$A$302)), 0)),"")</f>
        <v>New Import 57</v>
      </c>
      <c r="B277" s="165" t="str">
        <f>IF($A277="","",VLOOKUP($A277,'Annex 2 EHV charges'!$A:$O,2,0))</f>
        <v>New Import 57</v>
      </c>
      <c r="C277" s="166" t="str">
        <f>IF($A277="","",VLOOKUP($A277,'Annex 2 EHV charges'!$A:$O,3,0))</f>
        <v>New Import 57</v>
      </c>
      <c r="D277" s="165" t="str">
        <f>IF($A277="","",VLOOKUP($A277,'Annex 2 EHV charges'!$A:$O,7,0))</f>
        <v>Dunscombe PV</v>
      </c>
      <c r="E277" s="167">
        <f>IFERROR(IF(VLOOKUP($A277,'Annex 2 EHV charges'!$A:$O,8,FALSE)=0,"",VLOOKUP($A277,'Annex 2 EHV charges'!$A:$O,8,FALSE)),"")</f>
        <v>0.186</v>
      </c>
      <c r="F277" s="168">
        <f>IFERROR(IF(VLOOKUP($A277,'Annex 2 EHV charges'!$A:$O,9,FALSE)=0,"",VLOOKUP($A277,'Annex 2 EHV charges'!$A:$O,9,FALSE)),"")</f>
        <v>10.210000000000001</v>
      </c>
      <c r="G277" s="169">
        <f>IFERROR(IF(VLOOKUP($A277,'Annex 2 EHV charges'!$A:$O,10,FALSE)=0,"",VLOOKUP($A277,'Annex 2 EHV charges'!$A:$O,10,FALSE)),"")</f>
        <v>3.86</v>
      </c>
      <c r="H277" s="169">
        <f>IFERROR(IF(VLOOKUP($A277,'Annex 2 EHV charges'!$A:$O,11,FALSE)=0,"",VLOOKUP($A277,'Annex 2 EHV charges'!$A:$O,11,FALSE)),"")</f>
        <v>3.86</v>
      </c>
    </row>
    <row r="278" spans="1:8" x14ac:dyDescent="0.2">
      <c r="A278" s="165" t="str">
        <f t="array" ref="A278">IFERROR(INDEX('Annex 2 EHV charges'!$A$11:$A$302, MATCH(0, IF(ISBLANK('Annex 2 EHV charges'!$A$11:$A$302),1, COUNTIF(A$4:$A277, 'Annex 2 EHV charges'!$A$11:$A$302)), 0)),"")</f>
        <v>New Import 58</v>
      </c>
      <c r="B278" s="165" t="str">
        <f>IF($A278="","",VLOOKUP($A278,'Annex 2 EHV charges'!$A:$O,2,0))</f>
        <v>New Import 58</v>
      </c>
      <c r="C278" s="166" t="str">
        <f>IF($A278="","",VLOOKUP($A278,'Annex 2 EHV charges'!$A:$O,3,0))</f>
        <v>New Import 58</v>
      </c>
      <c r="D278" s="165" t="str">
        <f>IF($A278="","",VLOOKUP($A278,'Annex 2 EHV charges'!$A:$O,7,0))</f>
        <v>Ernesettle Lane 2 STOR</v>
      </c>
      <c r="E278" s="167">
        <f>IFERROR(IF(VLOOKUP($A278,'Annex 2 EHV charges'!$A:$O,8,FALSE)=0,"",VLOOKUP($A278,'Annex 2 EHV charges'!$A:$O,8,FALSE)),"")</f>
        <v>0.63</v>
      </c>
      <c r="F278" s="168">
        <f>IFERROR(IF(VLOOKUP($A278,'Annex 2 EHV charges'!$A:$O,9,FALSE)=0,"",VLOOKUP($A278,'Annex 2 EHV charges'!$A:$O,9,FALSE)),"")</f>
        <v>6.59</v>
      </c>
      <c r="G278" s="169">
        <f>IFERROR(IF(VLOOKUP($A278,'Annex 2 EHV charges'!$A:$O,10,FALSE)=0,"",VLOOKUP($A278,'Annex 2 EHV charges'!$A:$O,10,FALSE)),"")</f>
        <v>1.73</v>
      </c>
      <c r="H278" s="169">
        <f>IFERROR(IF(VLOOKUP($A278,'Annex 2 EHV charges'!$A:$O,11,FALSE)=0,"",VLOOKUP($A278,'Annex 2 EHV charges'!$A:$O,11,FALSE)),"")</f>
        <v>1.73</v>
      </c>
    </row>
    <row r="279" spans="1:8" x14ac:dyDescent="0.2">
      <c r="A279" s="165" t="str">
        <f t="array" ref="A279">IFERROR(INDEX('Annex 2 EHV charges'!$A$11:$A$302, MATCH(0, IF(ISBLANK('Annex 2 EHV charges'!$A$11:$A$302),1, COUNTIF(A$4:$A278, 'Annex 2 EHV charges'!$A$11:$A$302)), 0)),"")</f>
        <v>New Import 59</v>
      </c>
      <c r="B279" s="165" t="str">
        <f>IF($A279="","",VLOOKUP($A279,'Annex 2 EHV charges'!$A:$O,2,0))</f>
        <v>New Import 59</v>
      </c>
      <c r="C279" s="166" t="str">
        <f>IF($A279="","",VLOOKUP($A279,'Annex 2 EHV charges'!$A:$O,3,0))</f>
        <v>New Import 59</v>
      </c>
      <c r="D279" s="165" t="str">
        <f>IF($A279="","",VLOOKUP($A279,'Annex 2 EHV charges'!$A:$O,7,0))</f>
        <v>Gashay Farm PV</v>
      </c>
      <c r="E279" s="167">
        <f>IFERROR(IF(VLOOKUP($A279,'Annex 2 EHV charges'!$A:$O,8,FALSE)=0,"",VLOOKUP($A279,'Annex 2 EHV charges'!$A:$O,8,FALSE)),"")</f>
        <v>0.192</v>
      </c>
      <c r="F279" s="168">
        <f>IFERROR(IF(VLOOKUP($A279,'Annex 2 EHV charges'!$A:$O,9,FALSE)=0,"",VLOOKUP($A279,'Annex 2 EHV charges'!$A:$O,9,FALSE)),"")</f>
        <v>6.37</v>
      </c>
      <c r="G279" s="169">
        <f>IFERROR(IF(VLOOKUP($A279,'Annex 2 EHV charges'!$A:$O,10,FALSE)=0,"",VLOOKUP($A279,'Annex 2 EHV charges'!$A:$O,10,FALSE)),"")</f>
        <v>3.1</v>
      </c>
      <c r="H279" s="169">
        <f>IFERROR(IF(VLOOKUP($A279,'Annex 2 EHV charges'!$A:$O,11,FALSE)=0,"",VLOOKUP($A279,'Annex 2 EHV charges'!$A:$O,11,FALSE)),"")</f>
        <v>3.1</v>
      </c>
    </row>
    <row r="280" spans="1:8" x14ac:dyDescent="0.2">
      <c r="A280" s="165" t="str">
        <f t="array" ref="A280">IFERROR(INDEX('Annex 2 EHV charges'!$A$11:$A$302, MATCH(0, IF(ISBLANK('Annex 2 EHV charges'!$A$11:$A$302),1, COUNTIF(A$4:$A279, 'Annex 2 EHV charges'!$A$11:$A$302)), 0)),"")</f>
        <v>New Import 60</v>
      </c>
      <c r="B280" s="165" t="str">
        <f>IF($A280="","",VLOOKUP($A280,'Annex 2 EHV charges'!$A:$O,2,0))</f>
        <v>New Import 60</v>
      </c>
      <c r="C280" s="166" t="str">
        <f>IF($A280="","",VLOOKUP($A280,'Annex 2 EHV charges'!$A:$O,3,0))</f>
        <v>New Import 60</v>
      </c>
      <c r="D280" s="165" t="str">
        <f>IF($A280="","",VLOOKUP($A280,'Annex 2 EHV charges'!$A:$O,7,0))</f>
        <v>Halvasso PV</v>
      </c>
      <c r="E280" s="167">
        <f>IFERROR(IF(VLOOKUP($A280,'Annex 2 EHV charges'!$A:$O,8,FALSE)=0,"",VLOOKUP($A280,'Annex 2 EHV charges'!$A:$O,8,FALSE)),"")</f>
        <v>2.4529999999999998</v>
      </c>
      <c r="F280" s="168">
        <f>IFERROR(IF(VLOOKUP($A280,'Annex 2 EHV charges'!$A:$O,9,FALSE)=0,"",VLOOKUP($A280,'Annex 2 EHV charges'!$A:$O,9,FALSE)),"")</f>
        <v>3.56</v>
      </c>
      <c r="G280" s="169">
        <f>IFERROR(IF(VLOOKUP($A280,'Annex 2 EHV charges'!$A:$O,10,FALSE)=0,"",VLOOKUP($A280,'Annex 2 EHV charges'!$A:$O,10,FALSE)),"")</f>
        <v>3.35</v>
      </c>
      <c r="H280" s="169">
        <f>IFERROR(IF(VLOOKUP($A280,'Annex 2 EHV charges'!$A:$O,11,FALSE)=0,"",VLOOKUP($A280,'Annex 2 EHV charges'!$A:$O,11,FALSE)),"")</f>
        <v>3.35</v>
      </c>
    </row>
    <row r="281" spans="1:8" x14ac:dyDescent="0.2">
      <c r="A281" s="165" t="str">
        <f t="array" ref="A281">IFERROR(INDEX('Annex 2 EHV charges'!$A$11:$A$302, MATCH(0, IF(ISBLANK('Annex 2 EHV charges'!$A$11:$A$302),1, COUNTIF(A$4:$A280, 'Annex 2 EHV charges'!$A$11:$A$302)), 0)),"")</f>
        <v>New Import 61</v>
      </c>
      <c r="B281" s="165" t="str">
        <f>IF($A281="","",VLOOKUP($A281,'Annex 2 EHV charges'!$A:$O,2,0))</f>
        <v>New Import 61</v>
      </c>
      <c r="C281" s="166" t="str">
        <f>IF($A281="","",VLOOKUP($A281,'Annex 2 EHV charges'!$A:$O,3,0))</f>
        <v>New Import 61</v>
      </c>
      <c r="D281" s="165" t="str">
        <f>IF($A281="","",VLOOKUP($A281,'Annex 2 EHV charges'!$A:$O,7,0))</f>
        <v>Hill Barton 11kV</v>
      </c>
      <c r="E281" s="167">
        <f>IFERROR(IF(VLOOKUP($A281,'Annex 2 EHV charges'!$A:$O,8,FALSE)=0,"",VLOOKUP($A281,'Annex 2 EHV charges'!$A:$O,8,FALSE)),"")</f>
        <v>0.57499999999999996</v>
      </c>
      <c r="F281" s="168">
        <f>IFERROR(IF(VLOOKUP($A281,'Annex 2 EHV charges'!$A:$O,9,FALSE)=0,"",VLOOKUP($A281,'Annex 2 EHV charges'!$A:$O,9,FALSE)),"")</f>
        <v>14.73</v>
      </c>
      <c r="G281" s="169">
        <f>IFERROR(IF(VLOOKUP($A281,'Annex 2 EHV charges'!$A:$O,10,FALSE)=0,"",VLOOKUP($A281,'Annex 2 EHV charges'!$A:$O,10,FALSE)),"")</f>
        <v>4.34</v>
      </c>
      <c r="H281" s="169">
        <f>IFERROR(IF(VLOOKUP($A281,'Annex 2 EHV charges'!$A:$O,11,FALSE)=0,"",VLOOKUP($A281,'Annex 2 EHV charges'!$A:$O,11,FALSE)),"")</f>
        <v>4.34</v>
      </c>
    </row>
    <row r="282" spans="1:8" x14ac:dyDescent="0.2">
      <c r="A282" s="165" t="str">
        <f t="array" ref="A282">IFERROR(INDEX('Annex 2 EHV charges'!$A$11:$A$302, MATCH(0, IF(ISBLANK('Annex 2 EHV charges'!$A$11:$A$302),1, COUNTIF(A$4:$A281, 'Annex 2 EHV charges'!$A$11:$A$302)), 0)),"")</f>
        <v>New Import 62</v>
      </c>
      <c r="B282" s="165" t="str">
        <f>IF($A282="","",VLOOKUP($A282,'Annex 2 EHV charges'!$A:$O,2,0))</f>
        <v>New Import 62</v>
      </c>
      <c r="C282" s="166" t="str">
        <f>IF($A282="","",VLOOKUP($A282,'Annex 2 EHV charges'!$A:$O,3,0))</f>
        <v>New Import 62</v>
      </c>
      <c r="D282" s="165" t="str">
        <f>IF($A282="","",VLOOKUP($A282,'Annex 2 EHV charges'!$A:$O,7,0))</f>
        <v>Horsey Level</v>
      </c>
      <c r="E282" s="167" t="str">
        <f>IFERROR(IF(VLOOKUP($A282,'Annex 2 EHV charges'!$A:$O,8,FALSE)=0,"",VLOOKUP($A282,'Annex 2 EHV charges'!$A:$O,8,FALSE)),"")</f>
        <v/>
      </c>
      <c r="F282" s="168">
        <f>IFERROR(IF(VLOOKUP($A282,'Annex 2 EHV charges'!$A:$O,9,FALSE)=0,"",VLOOKUP($A282,'Annex 2 EHV charges'!$A:$O,9,FALSE)),"")</f>
        <v>25.76</v>
      </c>
      <c r="G282" s="169">
        <f>IFERROR(IF(VLOOKUP($A282,'Annex 2 EHV charges'!$A:$O,10,FALSE)=0,"",VLOOKUP($A282,'Annex 2 EHV charges'!$A:$O,10,FALSE)),"")</f>
        <v>2.94</v>
      </c>
      <c r="H282" s="169">
        <f>IFERROR(IF(VLOOKUP($A282,'Annex 2 EHV charges'!$A:$O,11,FALSE)=0,"",VLOOKUP($A282,'Annex 2 EHV charges'!$A:$O,11,FALSE)),"")</f>
        <v>2.94</v>
      </c>
    </row>
    <row r="283" spans="1:8" x14ac:dyDescent="0.2">
      <c r="A283" s="165" t="str">
        <f t="array" ref="A283">IFERROR(INDEX('Annex 2 EHV charges'!$A$11:$A$302, MATCH(0, IF(ISBLANK('Annex 2 EHV charges'!$A$11:$A$302),1, COUNTIF(A$4:$A282, 'Annex 2 EHV charges'!$A$11:$A$302)), 0)),"")</f>
        <v>New Import 63</v>
      </c>
      <c r="B283" s="165" t="str">
        <f>IF($A283="","",VLOOKUP($A283,'Annex 2 EHV charges'!$A:$O,2,0))</f>
        <v>New Import 63</v>
      </c>
      <c r="C283" s="166" t="str">
        <f>IF($A283="","",VLOOKUP($A283,'Annex 2 EHV charges'!$A:$O,3,0))</f>
        <v>New Import 63</v>
      </c>
      <c r="D283" s="165" t="str">
        <f>IF($A283="","",VLOOKUP($A283,'Annex 2 EHV charges'!$A:$O,7,0))</f>
        <v>Leaze Farm PV</v>
      </c>
      <c r="E283" s="167" t="str">
        <f>IFERROR(IF(VLOOKUP($A283,'Annex 2 EHV charges'!$A:$O,8,FALSE)=0,"",VLOOKUP($A283,'Annex 2 EHV charges'!$A:$O,8,FALSE)),"")</f>
        <v/>
      </c>
      <c r="F283" s="168">
        <f>IFERROR(IF(VLOOKUP($A283,'Annex 2 EHV charges'!$A:$O,9,FALSE)=0,"",VLOOKUP($A283,'Annex 2 EHV charges'!$A:$O,9,FALSE)),"")</f>
        <v>17.28</v>
      </c>
      <c r="G283" s="169">
        <f>IFERROR(IF(VLOOKUP($A283,'Annex 2 EHV charges'!$A:$O,10,FALSE)=0,"",VLOOKUP($A283,'Annex 2 EHV charges'!$A:$O,10,FALSE)),"")</f>
        <v>3.67</v>
      </c>
      <c r="H283" s="169">
        <f>IFERROR(IF(VLOOKUP($A283,'Annex 2 EHV charges'!$A:$O,11,FALSE)=0,"",VLOOKUP($A283,'Annex 2 EHV charges'!$A:$O,11,FALSE)),"")</f>
        <v>3.67</v>
      </c>
    </row>
    <row r="284" spans="1:8" x14ac:dyDescent="0.2">
      <c r="A284" s="165" t="str">
        <f t="array" ref="A284">IFERROR(INDEX('Annex 2 EHV charges'!$A$11:$A$302, MATCH(0, IF(ISBLANK('Annex 2 EHV charges'!$A$11:$A$302),1, COUNTIF(A$4:$A283, 'Annex 2 EHV charges'!$A$11:$A$302)), 0)),"")</f>
        <v>New Import 64</v>
      </c>
      <c r="B284" s="165" t="str">
        <f>IF($A284="","",VLOOKUP($A284,'Annex 2 EHV charges'!$A:$O,2,0))</f>
        <v>New Import 64</v>
      </c>
      <c r="C284" s="166" t="str">
        <f>IF($A284="","",VLOOKUP($A284,'Annex 2 EHV charges'!$A:$O,3,0))</f>
        <v>New Import 64</v>
      </c>
      <c r="D284" s="165" t="str">
        <f>IF($A284="","",VLOOKUP($A284,'Annex 2 EHV charges'!$A:$O,7,0))</f>
        <v>Lockleaze STOR</v>
      </c>
      <c r="E284" s="167">
        <f>IFERROR(IF(VLOOKUP($A284,'Annex 2 EHV charges'!$A:$O,8,FALSE)=0,"",VLOOKUP($A284,'Annex 2 EHV charges'!$A:$O,8,FALSE)),"")</f>
        <v>0.14299999999999999</v>
      </c>
      <c r="F284" s="168">
        <f>IFERROR(IF(VLOOKUP($A284,'Annex 2 EHV charges'!$A:$O,9,FALSE)=0,"",VLOOKUP($A284,'Annex 2 EHV charges'!$A:$O,9,FALSE)),"")</f>
        <v>9.01</v>
      </c>
      <c r="G284" s="169">
        <f>IFERROR(IF(VLOOKUP($A284,'Annex 2 EHV charges'!$A:$O,10,FALSE)=0,"",VLOOKUP($A284,'Annex 2 EHV charges'!$A:$O,10,FALSE)),"")</f>
        <v>1.9</v>
      </c>
      <c r="H284" s="169">
        <f>IFERROR(IF(VLOOKUP($A284,'Annex 2 EHV charges'!$A:$O,11,FALSE)=0,"",VLOOKUP($A284,'Annex 2 EHV charges'!$A:$O,11,FALSE)),"")</f>
        <v>1.9</v>
      </c>
    </row>
    <row r="285" spans="1:8" x14ac:dyDescent="0.2">
      <c r="A285" s="165" t="str">
        <f t="array" ref="A285">IFERROR(INDEX('Annex 2 EHV charges'!$A$11:$A$302, MATCH(0, IF(ISBLANK('Annex 2 EHV charges'!$A$11:$A$302),1, COUNTIF(A$4:$A284, 'Annex 2 EHV charges'!$A$11:$A$302)), 0)),"")</f>
        <v>New Import 65</v>
      </c>
      <c r="B285" s="165" t="str">
        <f>IF($A285="","",VLOOKUP($A285,'Annex 2 EHV charges'!$A:$O,2,0))</f>
        <v>New Import 65</v>
      </c>
      <c r="C285" s="166" t="str">
        <f>IF($A285="","",VLOOKUP($A285,'Annex 2 EHV charges'!$A:$O,3,0))</f>
        <v>New Import 65</v>
      </c>
      <c r="D285" s="165" t="str">
        <f>IF($A285="","",VLOOKUP($A285,'Annex 2 EHV charges'!$A:$O,7,0))</f>
        <v>Oakham Farm</v>
      </c>
      <c r="E285" s="167">
        <f>IFERROR(IF(VLOOKUP($A285,'Annex 2 EHV charges'!$A:$O,8,FALSE)=0,"",VLOOKUP($A285,'Annex 2 EHV charges'!$A:$O,8,FALSE)),"")</f>
        <v>0.125</v>
      </c>
      <c r="F285" s="168">
        <f>IFERROR(IF(VLOOKUP($A285,'Annex 2 EHV charges'!$A:$O,9,FALSE)=0,"",VLOOKUP($A285,'Annex 2 EHV charges'!$A:$O,9,FALSE)),"")</f>
        <v>2.2400000000000002</v>
      </c>
      <c r="G285" s="169">
        <f>IFERROR(IF(VLOOKUP($A285,'Annex 2 EHV charges'!$A:$O,10,FALSE)=0,"",VLOOKUP($A285,'Annex 2 EHV charges'!$A:$O,10,FALSE)),"")</f>
        <v>3.92</v>
      </c>
      <c r="H285" s="169">
        <f>IFERROR(IF(VLOOKUP($A285,'Annex 2 EHV charges'!$A:$O,11,FALSE)=0,"",VLOOKUP($A285,'Annex 2 EHV charges'!$A:$O,11,FALSE)),"")</f>
        <v>3.92</v>
      </c>
    </row>
    <row r="286" spans="1:8" x14ac:dyDescent="0.2">
      <c r="A286" s="165" t="str">
        <f t="array" ref="A286">IFERROR(INDEX('Annex 2 EHV charges'!$A$11:$A$302, MATCH(0, IF(ISBLANK('Annex 2 EHV charges'!$A$11:$A$302),1, COUNTIF(A$4:$A285, 'Annex 2 EHV charges'!$A$11:$A$302)), 0)),"")</f>
        <v>New Import 66</v>
      </c>
      <c r="B286" s="165" t="str">
        <f>IF($A286="","",VLOOKUP($A286,'Annex 2 EHV charges'!$A:$O,2,0))</f>
        <v>New Import 66</v>
      </c>
      <c r="C286" s="166" t="str">
        <f>IF($A286="","",VLOOKUP($A286,'Annex 2 EHV charges'!$A:$O,3,0))</f>
        <v>New Import 66</v>
      </c>
      <c r="D286" s="165" t="str">
        <f>IF($A286="","",VLOOKUP($A286,'Annex 2 EHV charges'!$A:$O,7,0))</f>
        <v>Old Green Wind Farm</v>
      </c>
      <c r="E286" s="167" t="str">
        <f>IFERROR(IF(VLOOKUP($A286,'Annex 2 EHV charges'!$A:$O,8,FALSE)=0,"",VLOOKUP($A286,'Annex 2 EHV charges'!$A:$O,8,FALSE)),"")</f>
        <v/>
      </c>
      <c r="F286" s="168">
        <f>IFERROR(IF(VLOOKUP($A286,'Annex 2 EHV charges'!$A:$O,9,FALSE)=0,"",VLOOKUP($A286,'Annex 2 EHV charges'!$A:$O,9,FALSE)),"")</f>
        <v>8.4499999999999993</v>
      </c>
      <c r="G286" s="169">
        <f>IFERROR(IF(VLOOKUP($A286,'Annex 2 EHV charges'!$A:$O,10,FALSE)=0,"",VLOOKUP($A286,'Annex 2 EHV charges'!$A:$O,10,FALSE)),"")</f>
        <v>2.2799999999999998</v>
      </c>
      <c r="H286" s="169">
        <f>IFERROR(IF(VLOOKUP($A286,'Annex 2 EHV charges'!$A:$O,11,FALSE)=0,"",VLOOKUP($A286,'Annex 2 EHV charges'!$A:$O,11,FALSE)),"")</f>
        <v>2.2799999999999998</v>
      </c>
    </row>
    <row r="287" spans="1:8" x14ac:dyDescent="0.2">
      <c r="A287" s="165" t="str">
        <f t="array" ref="A287">IFERROR(INDEX('Annex 2 EHV charges'!$A$11:$A$302, MATCH(0, IF(ISBLANK('Annex 2 EHV charges'!$A$11:$A$302),1, COUNTIF(A$4:$A286, 'Annex 2 EHV charges'!$A$11:$A$302)), 0)),"")</f>
        <v>New Import 67</v>
      </c>
      <c r="B287" s="165" t="str">
        <f>IF($A287="","",VLOOKUP($A287,'Annex 2 EHV charges'!$A:$O,2,0))</f>
        <v>New Import 67</v>
      </c>
      <c r="C287" s="166" t="str">
        <f>IF($A287="","",VLOOKUP($A287,'Annex 2 EHV charges'!$A:$O,3,0))</f>
        <v>New Import 67</v>
      </c>
      <c r="D287" s="165" t="str">
        <f>IF($A287="","",VLOOKUP($A287,'Annex 2 EHV charges'!$A:$O,7,0))</f>
        <v>Selwood PV</v>
      </c>
      <c r="E287" s="167" t="str">
        <f>IFERROR(IF(VLOOKUP($A287,'Annex 2 EHV charges'!$A:$O,8,FALSE)=0,"",VLOOKUP($A287,'Annex 2 EHV charges'!$A:$O,8,FALSE)),"")</f>
        <v/>
      </c>
      <c r="F287" s="168">
        <f>IFERROR(IF(VLOOKUP($A287,'Annex 2 EHV charges'!$A:$O,9,FALSE)=0,"",VLOOKUP($A287,'Annex 2 EHV charges'!$A:$O,9,FALSE)),"")</f>
        <v>3.44</v>
      </c>
      <c r="G287" s="169">
        <f>IFERROR(IF(VLOOKUP($A287,'Annex 2 EHV charges'!$A:$O,10,FALSE)=0,"",VLOOKUP($A287,'Annex 2 EHV charges'!$A:$O,10,FALSE)),"")</f>
        <v>3.67</v>
      </c>
      <c r="H287" s="169">
        <f>IFERROR(IF(VLOOKUP($A287,'Annex 2 EHV charges'!$A:$O,11,FALSE)=0,"",VLOOKUP($A287,'Annex 2 EHV charges'!$A:$O,11,FALSE)),"")</f>
        <v>3.67</v>
      </c>
    </row>
    <row r="288" spans="1:8" x14ac:dyDescent="0.2">
      <c r="A288" s="165" t="str">
        <f t="array" ref="A288">IFERROR(INDEX('Annex 2 EHV charges'!$A$11:$A$302, MATCH(0, IF(ISBLANK('Annex 2 EHV charges'!$A$11:$A$302),1, COUNTIF(A$4:$A287, 'Annex 2 EHV charges'!$A$11:$A$302)), 0)),"")</f>
        <v>New Import 68</v>
      </c>
      <c r="B288" s="165" t="str">
        <f>IF($A288="","",VLOOKUP($A288,'Annex 2 EHV charges'!$A:$O,2,0))</f>
        <v>New Import 68</v>
      </c>
      <c r="C288" s="166" t="str">
        <f>IF($A288="","",VLOOKUP($A288,'Annex 2 EHV charges'!$A:$O,3,0))</f>
        <v>New Import 68</v>
      </c>
      <c r="D288" s="165" t="str">
        <f>IF($A288="","",VLOOKUP($A288,'Annex 2 EHV charges'!$A:$O,7,0))</f>
        <v>Sharland Farm PV</v>
      </c>
      <c r="E288" s="167">
        <f>IFERROR(IF(VLOOKUP($A288,'Annex 2 EHV charges'!$A:$O,8,FALSE)=0,"",VLOOKUP($A288,'Annex 2 EHV charges'!$A:$O,8,FALSE)),"")</f>
        <v>0.16200000000000001</v>
      </c>
      <c r="F288" s="168">
        <f>IFERROR(IF(VLOOKUP($A288,'Annex 2 EHV charges'!$A:$O,9,FALSE)=0,"",VLOOKUP($A288,'Annex 2 EHV charges'!$A:$O,9,FALSE)),"")</f>
        <v>8.2200000000000006</v>
      </c>
      <c r="G288" s="169">
        <f>IFERROR(IF(VLOOKUP($A288,'Annex 2 EHV charges'!$A:$O,10,FALSE)=0,"",VLOOKUP($A288,'Annex 2 EHV charges'!$A:$O,10,FALSE)),"")</f>
        <v>4.05</v>
      </c>
      <c r="H288" s="169">
        <f>IFERROR(IF(VLOOKUP($A288,'Annex 2 EHV charges'!$A:$O,11,FALSE)=0,"",VLOOKUP($A288,'Annex 2 EHV charges'!$A:$O,11,FALSE)),"")</f>
        <v>4.05</v>
      </c>
    </row>
    <row r="289" spans="1:8" x14ac:dyDescent="0.2">
      <c r="A289" s="165" t="str">
        <f t="array" ref="A289">IFERROR(INDEX('Annex 2 EHV charges'!$A$11:$A$302, MATCH(0, IF(ISBLANK('Annex 2 EHV charges'!$A$11:$A$302),1, COUNTIF(A$4:$A288, 'Annex 2 EHV charges'!$A$11:$A$302)), 0)),"")</f>
        <v>New Import 69</v>
      </c>
      <c r="B289" s="165" t="str">
        <f>IF($A289="","",VLOOKUP($A289,'Annex 2 EHV charges'!$A:$O,2,0))</f>
        <v>New Import 69</v>
      </c>
      <c r="C289" s="166" t="str">
        <f>IF($A289="","",VLOOKUP($A289,'Annex 2 EHV charges'!$A:$O,3,0))</f>
        <v>New Import 69</v>
      </c>
      <c r="D289" s="165" t="str">
        <f>IF($A289="","",VLOOKUP($A289,'Annex 2 EHV charges'!$A:$O,7,0))</f>
        <v>St Johns Road PV</v>
      </c>
      <c r="E289" s="167" t="str">
        <f>IFERROR(IF(VLOOKUP($A289,'Annex 2 EHV charges'!$A:$O,8,FALSE)=0,"",VLOOKUP($A289,'Annex 2 EHV charges'!$A:$O,8,FALSE)),"")</f>
        <v/>
      </c>
      <c r="F289" s="168">
        <f>IFERROR(IF(VLOOKUP($A289,'Annex 2 EHV charges'!$A:$O,9,FALSE)=0,"",VLOOKUP($A289,'Annex 2 EHV charges'!$A:$O,9,FALSE)),"")</f>
        <v>5.35</v>
      </c>
      <c r="G289" s="169">
        <f>IFERROR(IF(VLOOKUP($A289,'Annex 2 EHV charges'!$A:$O,10,FALSE)=0,"",VLOOKUP($A289,'Annex 2 EHV charges'!$A:$O,10,FALSE)),"")</f>
        <v>2.96</v>
      </c>
      <c r="H289" s="169">
        <f>IFERROR(IF(VLOOKUP($A289,'Annex 2 EHV charges'!$A:$O,11,FALSE)=0,"",VLOOKUP($A289,'Annex 2 EHV charges'!$A:$O,11,FALSE)),"")</f>
        <v>2.96</v>
      </c>
    </row>
    <row r="290" spans="1:8" x14ac:dyDescent="0.2">
      <c r="A290" s="165">
        <f t="array" ref="A290">IFERROR(INDEX('Annex 2 EHV charges'!$A$11:$A$302, MATCH(0, IF(ISBLANK('Annex 2 EHV charges'!$A$11:$A$302),1, COUNTIF(A$4:$A289, 'Annex 2 EHV charges'!$A$11:$A$302)), 0)),"")</f>
        <v>331</v>
      </c>
      <c r="B290" s="165">
        <f>IF($A290="","",VLOOKUP($A290,'Annex 2 EHV charges'!$A:$O,2,0))</f>
        <v>331</v>
      </c>
      <c r="C290" s="166">
        <f>IF($A290="","",VLOOKUP($A290,'Annex 2 EHV charges'!$A:$O,3,0))</f>
        <v>2200042569134</v>
      </c>
      <c r="D290" s="165" t="str">
        <f>IF($A290="","",VLOOKUP($A290,'Annex 2 EHV charges'!$A:$O,7,0))</f>
        <v>Tonedale Farm PV</v>
      </c>
      <c r="E290" s="167" t="str">
        <f>IFERROR(IF(VLOOKUP($A290,'Annex 2 EHV charges'!$A:$O,8,FALSE)=0,"",VLOOKUP($A290,'Annex 2 EHV charges'!$A:$O,8,FALSE)),"")</f>
        <v/>
      </c>
      <c r="F290" s="168">
        <f>IFERROR(IF(VLOOKUP($A290,'Annex 2 EHV charges'!$A:$O,9,FALSE)=0,"",VLOOKUP($A290,'Annex 2 EHV charges'!$A:$O,9,FALSE)),"")</f>
        <v>57.51</v>
      </c>
      <c r="G290" s="169">
        <f>IFERROR(IF(VLOOKUP($A290,'Annex 2 EHV charges'!$A:$O,10,FALSE)=0,"",VLOOKUP($A290,'Annex 2 EHV charges'!$A:$O,10,FALSE)),"")</f>
        <v>3</v>
      </c>
      <c r="H290" s="169">
        <f>IFERROR(IF(VLOOKUP($A290,'Annex 2 EHV charges'!$A:$O,11,FALSE)=0,"",VLOOKUP($A290,'Annex 2 EHV charges'!$A:$O,11,FALSE)),"")</f>
        <v>3</v>
      </c>
    </row>
    <row r="291" spans="1:8" x14ac:dyDescent="0.2">
      <c r="A291" s="165" t="str">
        <f t="array" ref="A291">IFERROR(INDEX('Annex 2 EHV charges'!$A$11:$A$302, MATCH(0, IF(ISBLANK('Annex 2 EHV charges'!$A$11:$A$302),1, COUNTIF(A$4:$A290, 'Annex 2 EHV charges'!$A$11:$A$302)), 0)),"")</f>
        <v>New Import 70</v>
      </c>
      <c r="B291" s="165" t="str">
        <f>IF($A291="","",VLOOKUP($A291,'Annex 2 EHV charges'!$A:$O,2,0))</f>
        <v>New Import 70</v>
      </c>
      <c r="C291" s="166" t="str">
        <f>IF($A291="","",VLOOKUP($A291,'Annex 2 EHV charges'!$A:$O,3,0))</f>
        <v>New Import 70</v>
      </c>
      <c r="D291" s="165" t="str">
        <f>IF($A291="","",VLOOKUP($A291,'Annex 2 EHV charges'!$A:$O,7,0))</f>
        <v>Veiges Farm PV</v>
      </c>
      <c r="E291" s="167" t="str">
        <f>IFERROR(IF(VLOOKUP($A291,'Annex 2 EHV charges'!$A:$O,8,FALSE)=0,"",VLOOKUP($A291,'Annex 2 EHV charges'!$A:$O,8,FALSE)),"")</f>
        <v/>
      </c>
      <c r="F291" s="168">
        <f>IFERROR(IF(VLOOKUP($A291,'Annex 2 EHV charges'!$A:$O,9,FALSE)=0,"",VLOOKUP($A291,'Annex 2 EHV charges'!$A:$O,9,FALSE)),"")</f>
        <v>5.35</v>
      </c>
      <c r="G291" s="169">
        <f>IFERROR(IF(VLOOKUP($A291,'Annex 2 EHV charges'!$A:$O,10,FALSE)=0,"",VLOOKUP($A291,'Annex 2 EHV charges'!$A:$O,10,FALSE)),"")</f>
        <v>2.96</v>
      </c>
      <c r="H291" s="169">
        <f>IFERROR(IF(VLOOKUP($A291,'Annex 2 EHV charges'!$A:$O,11,FALSE)=0,"",VLOOKUP($A291,'Annex 2 EHV charges'!$A:$O,11,FALSE)),"")</f>
        <v>2.96</v>
      </c>
    </row>
    <row r="292" spans="1:8" x14ac:dyDescent="0.2">
      <c r="A292" s="165" t="str">
        <f t="array" ref="A292">IFERROR(INDEX('Annex 2 EHV charges'!$A$11:$A$302, MATCH(0, IF(ISBLANK('Annex 2 EHV charges'!$A$11:$A$302),1, COUNTIF(A$4:$A291, 'Annex 2 EHV charges'!$A$11:$A$302)), 0)),"")</f>
        <v>New Import 71</v>
      </c>
      <c r="B292" s="165" t="str">
        <f>IF($A292="","",VLOOKUP($A292,'Annex 2 EHV charges'!$A:$O,2,0))</f>
        <v>New Import 71</v>
      </c>
      <c r="C292" s="166" t="str">
        <f>IF($A292="","",VLOOKUP($A292,'Annex 2 EHV charges'!$A:$O,3,0))</f>
        <v>New Import 71</v>
      </c>
      <c r="D292" s="165" t="str">
        <f>IF($A292="","",VLOOKUP($A292,'Annex 2 EHV charges'!$A:$O,7,0))</f>
        <v>Venture Way STOR</v>
      </c>
      <c r="E292" s="167" t="str">
        <f>IFERROR(IF(VLOOKUP($A292,'Annex 2 EHV charges'!$A:$O,8,FALSE)=0,"",VLOOKUP($A292,'Annex 2 EHV charges'!$A:$O,8,FALSE)),"")</f>
        <v/>
      </c>
      <c r="F292" s="168">
        <f>IFERROR(IF(VLOOKUP($A292,'Annex 2 EHV charges'!$A:$O,9,FALSE)=0,"",VLOOKUP($A292,'Annex 2 EHV charges'!$A:$O,9,FALSE)),"")</f>
        <v>51.94</v>
      </c>
      <c r="G292" s="169">
        <f>IFERROR(IF(VLOOKUP($A292,'Annex 2 EHV charges'!$A:$O,10,FALSE)=0,"",VLOOKUP($A292,'Annex 2 EHV charges'!$A:$O,10,FALSE)),"")</f>
        <v>2.23</v>
      </c>
      <c r="H292" s="169">
        <f>IFERROR(IF(VLOOKUP($A292,'Annex 2 EHV charges'!$A:$O,11,FALSE)=0,"",VLOOKUP($A292,'Annex 2 EHV charges'!$A:$O,11,FALSE)),"")</f>
        <v>2.23</v>
      </c>
    </row>
    <row r="293" spans="1:8" x14ac:dyDescent="0.2">
      <c r="A293" s="165" t="str">
        <f t="array" ref="A293">IFERROR(INDEX('Annex 2 EHV charges'!$A$11:$A$302, MATCH(0, IF(ISBLANK('Annex 2 EHV charges'!$A$11:$A$302),1, COUNTIF(A$4:$A292, 'Annex 2 EHV charges'!$A$11:$A$302)), 0)),"")</f>
        <v>New Import 72</v>
      </c>
      <c r="B293" s="165" t="str">
        <f>IF($A293="","",VLOOKUP($A293,'Annex 2 EHV charges'!$A:$O,2,0))</f>
        <v>New Import 72</v>
      </c>
      <c r="C293" s="166" t="str">
        <f>IF($A293="","",VLOOKUP($A293,'Annex 2 EHV charges'!$A:$O,3,0))</f>
        <v>New Import 72</v>
      </c>
      <c r="D293" s="165" t="str">
        <f>IF($A293="","",VLOOKUP($A293,'Annex 2 EHV charges'!$A:$O,7,0))</f>
        <v>Waye Barton PV</v>
      </c>
      <c r="E293" s="167">
        <f>IFERROR(IF(VLOOKUP($A293,'Annex 2 EHV charges'!$A:$O,8,FALSE)=0,"",VLOOKUP($A293,'Annex 2 EHV charges'!$A:$O,8,FALSE)),"")</f>
        <v>3.2</v>
      </c>
      <c r="F293" s="168">
        <f>IFERROR(IF(VLOOKUP($A293,'Annex 2 EHV charges'!$A:$O,9,FALSE)=0,"",VLOOKUP($A293,'Annex 2 EHV charges'!$A:$O,9,FALSE)),"")</f>
        <v>24.21</v>
      </c>
      <c r="G293" s="169">
        <f>IFERROR(IF(VLOOKUP($A293,'Annex 2 EHV charges'!$A:$O,10,FALSE)=0,"",VLOOKUP($A293,'Annex 2 EHV charges'!$A:$O,10,FALSE)),"")</f>
        <v>3.42</v>
      </c>
      <c r="H293" s="169">
        <f>IFERROR(IF(VLOOKUP($A293,'Annex 2 EHV charges'!$A:$O,11,FALSE)=0,"",VLOOKUP($A293,'Annex 2 EHV charges'!$A:$O,11,FALSE)),"")</f>
        <v>3.42</v>
      </c>
    </row>
    <row r="294" spans="1:8" x14ac:dyDescent="0.2">
      <c r="A294" s="165" t="str">
        <f t="array" ref="A294">IFERROR(INDEX('Annex 2 EHV charges'!$A$11:$A$302, MATCH(0, IF(ISBLANK('Annex 2 EHV charges'!$A$11:$A$302),1, COUNTIF(A$4:$A293, 'Annex 2 EHV charges'!$A$11:$A$302)), 0)),"")</f>
        <v>New Import 73</v>
      </c>
      <c r="B294" s="165" t="str">
        <f>IF($A294="","",VLOOKUP($A294,'Annex 2 EHV charges'!$A:$O,2,0))</f>
        <v>New Import 73</v>
      </c>
      <c r="C294" s="166" t="str">
        <f>IF($A294="","",VLOOKUP($A294,'Annex 2 EHV charges'!$A:$O,3,0))</f>
        <v>New Import 73</v>
      </c>
      <c r="D294" s="165" t="str">
        <f>IF($A294="","",VLOOKUP($A294,'Annex 2 EHV charges'!$A:$O,7,0))</f>
        <v>Wick Farm 2</v>
      </c>
      <c r="E294" s="167" t="str">
        <f>IFERROR(IF(VLOOKUP($A294,'Annex 2 EHV charges'!$A:$O,8,FALSE)=0,"",VLOOKUP($A294,'Annex 2 EHV charges'!$A:$O,8,FALSE)),"")</f>
        <v/>
      </c>
      <c r="F294" s="168">
        <f>IFERROR(IF(VLOOKUP($A294,'Annex 2 EHV charges'!$A:$O,9,FALSE)=0,"",VLOOKUP($A294,'Annex 2 EHV charges'!$A:$O,9,FALSE)),"")</f>
        <v>5.6</v>
      </c>
      <c r="G294" s="169">
        <f>IFERROR(IF(VLOOKUP($A294,'Annex 2 EHV charges'!$A:$O,10,FALSE)=0,"",VLOOKUP($A294,'Annex 2 EHV charges'!$A:$O,10,FALSE)),"")</f>
        <v>3.7</v>
      </c>
      <c r="H294" s="169">
        <f>IFERROR(IF(VLOOKUP($A294,'Annex 2 EHV charges'!$A:$O,11,FALSE)=0,"",VLOOKUP($A294,'Annex 2 EHV charges'!$A:$O,11,FALSE)),"")</f>
        <v>3.7</v>
      </c>
    </row>
    <row r="295" spans="1:8" x14ac:dyDescent="0.2">
      <c r="A295" s="165" t="str">
        <f t="array" ref="A295">IFERROR(INDEX('Annex 2 EHV charges'!$A$11:$A$302, MATCH(0, IF(ISBLANK('Annex 2 EHV charges'!$A$11:$A$302),1, COUNTIF(A$4:$A294, 'Annex 2 EHV charges'!$A$11:$A$302)), 0)),"")</f>
        <v/>
      </c>
      <c r="B295" s="165" t="str">
        <f>IF($A295="","",VLOOKUP($A295,'Annex 2 EHV charges'!$A:$O,2,0))</f>
        <v/>
      </c>
      <c r="C295" s="166" t="str">
        <f>IF($A295="","",VLOOKUP($A295,'Annex 2 EHV charges'!$A:$O,3,0))</f>
        <v/>
      </c>
      <c r="D295" s="165" t="str">
        <f>IF($A295="","",VLOOKUP($A295,'Annex 2 EHV charges'!$A:$O,7,0))</f>
        <v/>
      </c>
      <c r="E295" s="167" t="str">
        <f>IFERROR(IF(VLOOKUP($A295,'Annex 2 EHV charges'!$A:$O,8,FALSE)=0,"",VLOOKUP($A295,'Annex 2 EHV charges'!$A:$O,8,FALSE)),"")</f>
        <v/>
      </c>
      <c r="F295" s="168" t="str">
        <f>IFERROR(IF(VLOOKUP($A295,'Annex 2 EHV charges'!$A:$O,9,FALSE)=0,"",VLOOKUP($A295,'Annex 2 EHV charges'!$A:$O,9,FALSE)),"")</f>
        <v/>
      </c>
      <c r="G295" s="169" t="str">
        <f>IFERROR(IF(VLOOKUP($A295,'Annex 2 EHV charges'!$A:$O,10,FALSE)=0,"",VLOOKUP($A295,'Annex 2 EHV charges'!$A:$O,10,FALSE)),"")</f>
        <v/>
      </c>
      <c r="H295" s="169" t="str">
        <f>IFERROR(IF(VLOOKUP($A295,'Annex 2 EHV charges'!$A:$O,11,FALSE)=0,"",VLOOKUP($A295,'Annex 2 EHV charges'!$A:$O,11,FALSE)),"")</f>
        <v/>
      </c>
    </row>
    <row r="296" spans="1:8" x14ac:dyDescent="0.2">
      <c r="A296" s="165" t="str">
        <f t="array" ref="A296">IFERROR(INDEX('Annex 2 EHV charges'!$A$11:$A$302, MATCH(0, IF(ISBLANK('Annex 2 EHV charges'!$A$11:$A$302),1, COUNTIF(A$4:$A295, 'Annex 2 EHV charges'!$A$11:$A$302)), 0)),"")</f>
        <v/>
      </c>
      <c r="B296" s="165" t="str">
        <f>IF($A296="","",VLOOKUP($A296,'Annex 2 EHV charges'!$A:$O,2,0))</f>
        <v/>
      </c>
      <c r="C296" s="166" t="str">
        <f>IF($A296="","",VLOOKUP($A296,'Annex 2 EHV charges'!$A:$O,3,0))</f>
        <v/>
      </c>
      <c r="D296" s="165" t="str">
        <f>IF($A296="","",VLOOKUP($A296,'Annex 2 EHV charges'!$A:$O,7,0))</f>
        <v/>
      </c>
      <c r="E296" s="167" t="str">
        <f>IFERROR(IF(VLOOKUP($A296,'Annex 2 EHV charges'!$A:$O,8,FALSE)=0,"",VLOOKUP($A296,'Annex 2 EHV charges'!$A:$O,8,FALSE)),"")</f>
        <v/>
      </c>
      <c r="F296" s="168" t="str">
        <f>IFERROR(IF(VLOOKUP($A296,'Annex 2 EHV charges'!$A:$O,9,FALSE)=0,"",VLOOKUP($A296,'Annex 2 EHV charges'!$A:$O,9,FALSE)),"")</f>
        <v/>
      </c>
      <c r="G296" s="169" t="str">
        <f>IFERROR(IF(VLOOKUP($A296,'Annex 2 EHV charges'!$A:$O,10,FALSE)=0,"",VLOOKUP($A296,'Annex 2 EHV charges'!$A:$O,10,FALSE)),"")</f>
        <v/>
      </c>
      <c r="H296" s="169" t="str">
        <f>IFERROR(IF(VLOOKUP($A296,'Annex 2 EHV charges'!$A:$O,11,FALSE)=0,"",VLOOKUP($A296,'Annex 2 EHV charges'!$A:$O,11,FALSE)),"")</f>
        <v/>
      </c>
    </row>
    <row r="297" spans="1:8" x14ac:dyDescent="0.2">
      <c r="A297" s="165" t="str">
        <f t="array" ref="A297">IFERROR(INDEX('Annex 2 EHV charges'!$A$11:$A$302, MATCH(0, IF(ISBLANK('Annex 2 EHV charges'!$A$11:$A$302),1, COUNTIF(A$4:$A296, 'Annex 2 EHV charges'!$A$11:$A$302)), 0)),"")</f>
        <v/>
      </c>
      <c r="B297" s="165" t="str">
        <f>IF($A297="","",VLOOKUP($A297,'Annex 2 EHV charges'!$A:$O,2,0))</f>
        <v/>
      </c>
      <c r="C297" s="166" t="str">
        <f>IF($A297="","",VLOOKUP($A297,'Annex 2 EHV charges'!$A:$O,3,0))</f>
        <v/>
      </c>
      <c r="D297" s="165" t="str">
        <f>IF($A297="","",VLOOKUP($A297,'Annex 2 EHV charges'!$A:$O,7,0))</f>
        <v/>
      </c>
      <c r="E297" s="167" t="str">
        <f>IFERROR(IF(VLOOKUP($A297,'Annex 2 EHV charges'!$A:$O,8,FALSE)=0,"",VLOOKUP($A297,'Annex 2 EHV charges'!$A:$O,8,FALSE)),"")</f>
        <v/>
      </c>
      <c r="F297" s="168" t="str">
        <f>IFERROR(IF(VLOOKUP($A297,'Annex 2 EHV charges'!$A:$O,9,FALSE)=0,"",VLOOKUP($A297,'Annex 2 EHV charges'!$A:$O,9,FALSE)),"")</f>
        <v/>
      </c>
      <c r="G297" s="169" t="str">
        <f>IFERROR(IF(VLOOKUP($A297,'Annex 2 EHV charges'!$A:$O,10,FALSE)=0,"",VLOOKUP($A297,'Annex 2 EHV charges'!$A:$O,10,FALSE)),"")</f>
        <v/>
      </c>
      <c r="H297" s="169" t="str">
        <f>IFERROR(IF(VLOOKUP($A297,'Annex 2 EHV charges'!$A:$O,11,FALSE)=0,"",VLOOKUP($A297,'Annex 2 EHV charges'!$A:$O,11,FALSE)),"")</f>
        <v/>
      </c>
    </row>
    <row r="298" spans="1:8" x14ac:dyDescent="0.2">
      <c r="A298" s="165" t="str">
        <f t="array" ref="A298">IFERROR(INDEX('Annex 2 EHV charges'!$A$11:$A$302, MATCH(0, IF(ISBLANK('Annex 2 EHV charges'!$A$11:$A$302),1, COUNTIF(A$4:$A297, 'Annex 2 EHV charges'!$A$11:$A$302)), 0)),"")</f>
        <v/>
      </c>
      <c r="B298" s="165" t="str">
        <f>IF($A298="","",VLOOKUP($A298,'Annex 2 EHV charges'!$A:$O,2,0))</f>
        <v/>
      </c>
      <c r="C298" s="166" t="str">
        <f>IF($A298="","",VLOOKUP($A298,'Annex 2 EHV charges'!$A:$O,3,0))</f>
        <v/>
      </c>
      <c r="D298" s="165" t="str">
        <f>IF($A298="","",VLOOKUP($A298,'Annex 2 EHV charges'!$A:$O,7,0))</f>
        <v/>
      </c>
      <c r="E298" s="167" t="str">
        <f>IFERROR(IF(VLOOKUP($A298,'Annex 2 EHV charges'!$A:$O,8,FALSE)=0,"",VLOOKUP($A298,'Annex 2 EHV charges'!$A:$O,8,FALSE)),"")</f>
        <v/>
      </c>
      <c r="F298" s="168" t="str">
        <f>IFERROR(IF(VLOOKUP($A298,'Annex 2 EHV charges'!$A:$O,9,FALSE)=0,"",VLOOKUP($A298,'Annex 2 EHV charges'!$A:$O,9,FALSE)),"")</f>
        <v/>
      </c>
      <c r="G298" s="169" t="str">
        <f>IFERROR(IF(VLOOKUP($A298,'Annex 2 EHV charges'!$A:$O,10,FALSE)=0,"",VLOOKUP($A298,'Annex 2 EHV charges'!$A:$O,10,FALSE)),"")</f>
        <v/>
      </c>
      <c r="H298" s="169" t="str">
        <f>IFERROR(IF(VLOOKUP($A298,'Annex 2 EHV charges'!$A:$O,11,FALSE)=0,"",VLOOKUP($A298,'Annex 2 EHV charges'!$A:$O,11,FALSE)),"")</f>
        <v/>
      </c>
    </row>
    <row r="299" spans="1:8" x14ac:dyDescent="0.2">
      <c r="A299" s="165" t="str">
        <f t="array" ref="A299">IFERROR(INDEX('Annex 2 EHV charges'!$A$11:$A$302, MATCH(0, IF(ISBLANK('Annex 2 EHV charges'!$A$11:$A$302),1, COUNTIF(A$4:$A298, 'Annex 2 EHV charges'!$A$11:$A$302)), 0)),"")</f>
        <v/>
      </c>
      <c r="B299" s="165" t="str">
        <f>IF($A299="","",VLOOKUP($A299,'Annex 2 EHV charges'!$A:$O,2,0))</f>
        <v/>
      </c>
      <c r="C299" s="166" t="str">
        <f>IF($A299="","",VLOOKUP($A299,'Annex 2 EHV charges'!$A:$O,3,0))</f>
        <v/>
      </c>
      <c r="D299" s="165" t="str">
        <f>IF($A299="","",VLOOKUP($A299,'Annex 2 EHV charges'!$A:$O,7,0))</f>
        <v/>
      </c>
      <c r="E299" s="167" t="str">
        <f>IFERROR(IF(VLOOKUP($A299,'Annex 2 EHV charges'!$A:$O,8,FALSE)=0,"",VLOOKUP($A299,'Annex 2 EHV charges'!$A:$O,8,FALSE)),"")</f>
        <v/>
      </c>
      <c r="F299" s="168" t="str">
        <f>IFERROR(IF(VLOOKUP($A299,'Annex 2 EHV charges'!$A:$O,9,FALSE)=0,"",VLOOKUP($A299,'Annex 2 EHV charges'!$A:$O,9,FALSE)),"")</f>
        <v/>
      </c>
      <c r="G299" s="169" t="str">
        <f>IFERROR(IF(VLOOKUP($A299,'Annex 2 EHV charges'!$A:$O,10,FALSE)=0,"",VLOOKUP($A299,'Annex 2 EHV charges'!$A:$O,10,FALSE)),"")</f>
        <v/>
      </c>
      <c r="H299" s="169" t="str">
        <f>IFERROR(IF(VLOOKUP($A299,'Annex 2 EHV charges'!$A:$O,11,FALSE)=0,"",VLOOKUP($A299,'Annex 2 EHV charges'!$A:$O,11,FALSE)),"")</f>
        <v/>
      </c>
    </row>
    <row r="300" spans="1:8" x14ac:dyDescent="0.2">
      <c r="A300" s="165" t="str">
        <f t="array" ref="A300">IFERROR(INDEX('Annex 2 EHV charges'!$A$11:$A$302, MATCH(0, IF(ISBLANK('Annex 2 EHV charges'!$A$11:$A$302),1, COUNTIF(A$4:$A299, 'Annex 2 EHV charges'!$A$11:$A$302)), 0)),"")</f>
        <v/>
      </c>
      <c r="B300" s="165" t="str">
        <f>IF($A300="","",VLOOKUP($A300,'Annex 2 EHV charges'!$A:$O,2,0))</f>
        <v/>
      </c>
      <c r="C300" s="166" t="str">
        <f>IF($A300="","",VLOOKUP($A300,'Annex 2 EHV charges'!$A:$O,3,0))</f>
        <v/>
      </c>
      <c r="D300" s="165" t="str">
        <f>IF($A300="","",VLOOKUP($A300,'Annex 2 EHV charges'!$A:$O,7,0))</f>
        <v/>
      </c>
      <c r="E300" s="167" t="str">
        <f>IFERROR(IF(VLOOKUP($A300,'Annex 2 EHV charges'!$A:$O,8,FALSE)=0,"",VLOOKUP($A300,'Annex 2 EHV charges'!$A:$O,8,FALSE)),"")</f>
        <v/>
      </c>
      <c r="F300" s="168" t="str">
        <f>IFERROR(IF(VLOOKUP($A300,'Annex 2 EHV charges'!$A:$O,9,FALSE)=0,"",VLOOKUP($A300,'Annex 2 EHV charges'!$A:$O,9,FALSE)),"")</f>
        <v/>
      </c>
      <c r="G300" s="169" t="str">
        <f>IFERROR(IF(VLOOKUP($A300,'Annex 2 EHV charges'!$A:$O,10,FALSE)=0,"",VLOOKUP($A300,'Annex 2 EHV charges'!$A:$O,10,FALSE)),"")</f>
        <v/>
      </c>
      <c r="H300" s="169" t="str">
        <f>IFERROR(IF(VLOOKUP($A300,'Annex 2 EHV charges'!$A:$O,11,FALSE)=0,"",VLOOKUP($A300,'Annex 2 EHV charges'!$A:$O,11,FALSE)),"")</f>
        <v/>
      </c>
    </row>
  </sheetData>
  <mergeCells count="2">
    <mergeCell ref="A2:H2"/>
    <mergeCell ref="A1:H1"/>
  </mergeCells>
  <pageMargins left="0.39370078740157483" right="0.35433070866141736" top="0.86614173228346458" bottom="0.74803149606299213" header="0.27559055118110237" footer="0.31496062992125984"/>
  <pageSetup paperSize="9" scale="93" fitToHeight="0" orientation="landscape" r:id="rId1"/>
  <headerFooter scaleWithDoc="0">
    <oddHeader>&amp;L&amp;"Arial,Bold"Annex 2a&amp;"Arial,Regular" - Schedule of Import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Footer xml:space="preserve">&amp;L&amp;8Note: The list of MPANs / MSIDs provided may be incomplete; the DNO reserves the right to apply the listed charges to any other MPANs / MSIDs associated with the site.
</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11"/>
  <sheetViews>
    <sheetView view="pageBreakPreview" topLeftCell="A264" zoomScaleNormal="100" zoomScaleSheetLayoutView="100" workbookViewId="0">
      <selection activeCell="D289" sqref="D289"/>
    </sheetView>
  </sheetViews>
  <sheetFormatPr defaultRowHeight="12.75" x14ac:dyDescent="0.2"/>
  <cols>
    <col min="1" max="1" width="14.7109375" style="77" customWidth="1"/>
    <col min="2" max="2" width="13.28515625" style="77" bestFit="1" customWidth="1"/>
    <col min="3" max="3" width="14.85546875" style="83" customWidth="1"/>
    <col min="4" max="4" width="50.7109375" style="83" customWidth="1"/>
    <col min="5" max="5" width="14.7109375" style="84" customWidth="1"/>
    <col min="6" max="7" width="14.7109375" style="85" customWidth="1"/>
    <col min="8" max="8" width="14.7109375" style="77" customWidth="1"/>
    <col min="9" max="9" width="15.5703125" style="77" customWidth="1"/>
    <col min="10" max="16384" width="9.140625" style="77"/>
  </cols>
  <sheetData>
    <row r="1" spans="1:15" ht="66.75" customHeight="1" x14ac:dyDescent="0.2">
      <c r="A1" s="285" t="s">
        <v>645</v>
      </c>
      <c r="B1" s="285"/>
      <c r="C1" s="285"/>
      <c r="D1" s="285"/>
      <c r="E1" s="285"/>
      <c r="F1" s="285"/>
      <c r="G1" s="285"/>
      <c r="H1" s="285"/>
    </row>
    <row r="2" spans="1:15" s="78" customFormat="1" ht="37.5" customHeight="1" x14ac:dyDescent="0.2">
      <c r="A2" s="271" t="str">
        <f>Overview!B4&amp; " - Effective between "&amp;Overview!D4&amp;" and "&amp;Overview!E4&amp;" - "&amp;Overview!F4&amp;" EDCM export charges"</f>
        <v>Western Power Distribution (South West) plc - Effective between 1/4/2016 and 31/3/2017 - Final EDCM export charges</v>
      </c>
      <c r="B2" s="272"/>
      <c r="C2" s="272"/>
      <c r="D2" s="272"/>
      <c r="E2" s="272"/>
      <c r="F2" s="272"/>
      <c r="G2" s="272"/>
      <c r="H2" s="273"/>
    </row>
    <row r="3" spans="1:15" s="105" customFormat="1" ht="18" x14ac:dyDescent="0.2">
      <c r="A3" s="163"/>
      <c r="B3" s="163"/>
      <c r="C3" s="163"/>
      <c r="D3" s="164"/>
      <c r="E3" s="111"/>
      <c r="F3" s="111"/>
      <c r="G3" s="112"/>
      <c r="H3" s="112"/>
      <c r="I3" s="102"/>
      <c r="J3" s="102"/>
      <c r="K3" s="102"/>
      <c r="L3" s="102"/>
      <c r="M3" s="102"/>
      <c r="N3" s="102"/>
      <c r="O3" s="102"/>
    </row>
    <row r="4" spans="1:15" ht="66" customHeight="1" x14ac:dyDescent="0.2">
      <c r="A4" s="193" t="s">
        <v>526</v>
      </c>
      <c r="B4" s="194" t="s">
        <v>490</v>
      </c>
      <c r="C4" s="193" t="s">
        <v>492</v>
      </c>
      <c r="D4" s="195" t="s">
        <v>201</v>
      </c>
      <c r="E4" s="192" t="str">
        <f>'Annex 2 EHV charges'!L10</f>
        <v>Export
Super Red
unit charge
(p/kWh)</v>
      </c>
      <c r="F4" s="195" t="str">
        <f>'Annex 2 EHV charges'!M10</f>
        <v>Export
fixed charge
(p/day)</v>
      </c>
      <c r="G4" s="195" t="str">
        <f>'Annex 2 EHV charges'!N10</f>
        <v>Export
capacity charge
(p/kVA/day)</v>
      </c>
      <c r="H4" s="195" t="str">
        <f>'Annex 2 EHV charges'!O10</f>
        <v>Export
excess capacity charge
(p/kVA/day)</v>
      </c>
    </row>
    <row r="5" spans="1:15" x14ac:dyDescent="0.2">
      <c r="A5" s="166">
        <f t="array" ref="A5">IFERROR(INDEX('Annex 2 EHV charges'!$D$11:$D$302, MATCH(0, IF(ISBLANK('Annex 2 EHV charges'!$D$11:$D$302),1, COUNTIF(A$4:$A4, 'Annex 2 EHV charges'!$D$11:$D$302)), 0)),"")</f>
        <v>373</v>
      </c>
      <c r="B5" s="165">
        <f>IF($A5="","",VLOOKUP($A5,'Annex 2 EHV charges'!$D:$O,2,0))</f>
        <v>373</v>
      </c>
      <c r="C5" s="166">
        <f>IF($A5="","",VLOOKUP($A5,'Annex 2 EHV charges'!$D:$O,3,0))</f>
        <v>2200042291229</v>
      </c>
      <c r="D5" s="165" t="str">
        <f>IF($A5="","",VLOOKUP($A5,'Annex 2 EHV charges'!$D:$O,4,0))</f>
        <v>Till House</v>
      </c>
      <c r="E5" s="170" t="str">
        <f>IFERROR(IF(VLOOKUP($A5,'Annex 2 EHV charges'!$D:$O,9,FALSE)=0,"",VLOOKUP($A5,'Annex 2 EHV charges'!$D:$O,9,FALSE)),"")</f>
        <v/>
      </c>
      <c r="F5" s="171">
        <f>IFERROR(IF(VLOOKUP($A5,'Annex 2 EHV charges'!$D:$O,10,FALSE)=0,"",VLOOKUP($A5,'Annex 2 EHV charges'!$D:$O,10,FALSE)),"")</f>
        <v>534.78</v>
      </c>
      <c r="G5" s="172">
        <f>IFERROR(IF(VLOOKUP($A5,'Annex 2 EHV charges'!$D:$O,11,FALSE)=0,"",VLOOKUP($A5,'Annex 2 EHV charges'!$D:$O,11,FALSE)),"")</f>
        <v>0.06</v>
      </c>
      <c r="H5" s="172">
        <f>IFERROR(IF(VLOOKUP($A5,'Annex 2 EHV charges'!$D:$O,12,FALSE)=0,"",VLOOKUP($A5,'Annex 2 EHV charges'!$D:$O,12,FALSE)),"")</f>
        <v>0.06</v>
      </c>
    </row>
    <row r="6" spans="1:15" x14ac:dyDescent="0.2">
      <c r="A6" s="166">
        <f t="array" ref="A6">IFERROR(INDEX('Annex 2 EHV charges'!$D$11:$D$302, MATCH(0, IF(ISBLANK('Annex 2 EHV charges'!$D$11:$D$302),1, COUNTIF(A$4:$A5, 'Annex 2 EHV charges'!$D$11:$D$302)), 0)),"")</f>
        <v>374</v>
      </c>
      <c r="B6" s="165">
        <f>IF($A6="","",VLOOKUP($A6,'Annex 2 EHV charges'!$D:$O,2,0))</f>
        <v>374</v>
      </c>
      <c r="C6" s="166">
        <f>IF($A6="","",VLOOKUP($A6,'Annex 2 EHV charges'!$D:$O,3,0))</f>
        <v>2200042297587</v>
      </c>
      <c r="D6" s="165" t="str">
        <f>IF($A6="","",VLOOKUP($A6,'Annex 2 EHV charges'!$D:$O,4,0))</f>
        <v>Outlands Wood</v>
      </c>
      <c r="E6" s="170" t="str">
        <f>IFERROR(IF(VLOOKUP($A6,'Annex 2 EHV charges'!$D:$O,9,FALSE)=0,"",VLOOKUP($A6,'Annex 2 EHV charges'!$D:$O,9,FALSE)),"")</f>
        <v/>
      </c>
      <c r="F6" s="171">
        <f>IFERROR(IF(VLOOKUP($A6,'Annex 2 EHV charges'!$D:$O,10,FALSE)=0,"",VLOOKUP($A6,'Annex 2 EHV charges'!$D:$O,10,FALSE)),"")</f>
        <v>333.01</v>
      </c>
      <c r="G6" s="172">
        <f>IFERROR(IF(VLOOKUP($A6,'Annex 2 EHV charges'!$D:$O,11,FALSE)=0,"",VLOOKUP($A6,'Annex 2 EHV charges'!$D:$O,11,FALSE)),"")</f>
        <v>0.06</v>
      </c>
      <c r="H6" s="172">
        <f>IFERROR(IF(VLOOKUP($A6,'Annex 2 EHV charges'!$D:$O,12,FALSE)=0,"",VLOOKUP($A6,'Annex 2 EHV charges'!$D:$O,12,FALSE)),"")</f>
        <v>0.06</v>
      </c>
    </row>
    <row r="7" spans="1:15" x14ac:dyDescent="0.2">
      <c r="A7" s="166">
        <f t="array" ref="A7">IFERROR(INDEX('Annex 2 EHV charges'!$D$11:$D$302, MATCH(0, IF(ISBLANK('Annex 2 EHV charges'!$D$11:$D$302),1, COUNTIF(A$4:$A6, 'Annex 2 EHV charges'!$D$11:$D$302)), 0)),"")</f>
        <v>375</v>
      </c>
      <c r="B7" s="165">
        <f>IF($A7="","",VLOOKUP($A7,'Annex 2 EHV charges'!$D:$O,2,0))</f>
        <v>375</v>
      </c>
      <c r="C7" s="166">
        <f>IF($A7="","",VLOOKUP($A7,'Annex 2 EHV charges'!$D:$O,3,0))</f>
        <v>2200042305485</v>
      </c>
      <c r="D7" s="165" t="str">
        <f>IF($A7="","",VLOOKUP($A7,'Annex 2 EHV charges'!$D:$O,4,0))</f>
        <v>Culmhead</v>
      </c>
      <c r="E7" s="170" t="str">
        <f>IFERROR(IF(VLOOKUP($A7,'Annex 2 EHV charges'!$D:$O,9,FALSE)=0,"",VLOOKUP($A7,'Annex 2 EHV charges'!$D:$O,9,FALSE)),"")</f>
        <v/>
      </c>
      <c r="F7" s="171">
        <f>IFERROR(IF(VLOOKUP($A7,'Annex 2 EHV charges'!$D:$O,10,FALSE)=0,"",VLOOKUP($A7,'Annex 2 EHV charges'!$D:$O,10,FALSE)),"")</f>
        <v>649.82000000000005</v>
      </c>
      <c r="G7" s="172">
        <f>IFERROR(IF(VLOOKUP($A7,'Annex 2 EHV charges'!$D:$O,11,FALSE)=0,"",VLOOKUP($A7,'Annex 2 EHV charges'!$D:$O,11,FALSE)),"")</f>
        <v>0.06</v>
      </c>
      <c r="H7" s="172">
        <f>IFERROR(IF(VLOOKUP($A7,'Annex 2 EHV charges'!$D:$O,12,FALSE)=0,"",VLOOKUP($A7,'Annex 2 EHV charges'!$D:$O,12,FALSE)),"")</f>
        <v>0.06</v>
      </c>
    </row>
    <row r="8" spans="1:15" x14ac:dyDescent="0.2">
      <c r="A8" s="166">
        <f t="array" ref="A8">IFERROR(INDEX('Annex 2 EHV charges'!$D$11:$D$302, MATCH(0, IF(ISBLANK('Annex 2 EHV charges'!$D$11:$D$302),1, COUNTIF(A$4:$A7, 'Annex 2 EHV charges'!$D$11:$D$302)), 0)),"")</f>
        <v>376</v>
      </c>
      <c r="B8" s="165">
        <f>IF($A8="","",VLOOKUP($A8,'Annex 2 EHV charges'!$D:$O,2,0))</f>
        <v>376</v>
      </c>
      <c r="C8" s="166">
        <f>IF($A8="","",VLOOKUP($A8,'Annex 2 EHV charges'!$D:$O,3,0))</f>
        <v>2200042308040</v>
      </c>
      <c r="D8" s="165" t="str">
        <f>IF($A8="","",VLOOKUP($A8,'Annex 2 EHV charges'!$D:$O,4,0))</f>
        <v>Whitchurch Farm PV</v>
      </c>
      <c r="E8" s="170" t="str">
        <f>IFERROR(IF(VLOOKUP($A8,'Annex 2 EHV charges'!$D:$O,9,FALSE)=0,"",VLOOKUP($A8,'Annex 2 EHV charges'!$D:$O,9,FALSE)),"")</f>
        <v/>
      </c>
      <c r="F8" s="171">
        <f>IFERROR(IF(VLOOKUP($A8,'Annex 2 EHV charges'!$D:$O,10,FALSE)=0,"",VLOOKUP($A8,'Annex 2 EHV charges'!$D:$O,10,FALSE)),"")</f>
        <v>342.97</v>
      </c>
      <c r="G8" s="172">
        <f>IFERROR(IF(VLOOKUP($A8,'Annex 2 EHV charges'!$D:$O,11,FALSE)=0,"",VLOOKUP($A8,'Annex 2 EHV charges'!$D:$O,11,FALSE)),"")</f>
        <v>0.06</v>
      </c>
      <c r="H8" s="172">
        <f>IFERROR(IF(VLOOKUP($A8,'Annex 2 EHV charges'!$D:$O,12,FALSE)=0,"",VLOOKUP($A8,'Annex 2 EHV charges'!$D:$O,12,FALSE)),"")</f>
        <v>0.06</v>
      </c>
    </row>
    <row r="9" spans="1:15" x14ac:dyDescent="0.2">
      <c r="A9" s="166">
        <f t="array" ref="A9">IFERROR(INDEX('Annex 2 EHV charges'!$D$11:$D$302, MATCH(0, IF(ISBLANK('Annex 2 EHV charges'!$D$11:$D$302),1, COUNTIF(A$4:$A8, 'Annex 2 EHV charges'!$D$11:$D$302)), 0)),"")</f>
        <v>377</v>
      </c>
      <c r="B9" s="165">
        <f>IF($A9="","",VLOOKUP($A9,'Annex 2 EHV charges'!$D:$O,2,0))</f>
        <v>377</v>
      </c>
      <c r="C9" s="166">
        <f>IF($A9="","",VLOOKUP($A9,'Annex 2 EHV charges'!$D:$O,3,0))</f>
        <v>2200042312881</v>
      </c>
      <c r="D9" s="165" t="str">
        <f>IF($A9="","",VLOOKUP($A9,'Annex 2 EHV charges'!$D:$O,4,0))</f>
        <v>Kingsland Barton</v>
      </c>
      <c r="E9" s="170" t="str">
        <f>IFERROR(IF(VLOOKUP($A9,'Annex 2 EHV charges'!$D:$O,9,FALSE)=0,"",VLOOKUP($A9,'Annex 2 EHV charges'!$D:$O,9,FALSE)),"")</f>
        <v/>
      </c>
      <c r="F9" s="171">
        <f>IFERROR(IF(VLOOKUP($A9,'Annex 2 EHV charges'!$D:$O,10,FALSE)=0,"",VLOOKUP($A9,'Annex 2 EHV charges'!$D:$O,10,FALSE)),"")</f>
        <v>325.97000000000003</v>
      </c>
      <c r="G9" s="172">
        <f>IFERROR(IF(VLOOKUP($A9,'Annex 2 EHV charges'!$D:$O,11,FALSE)=0,"",VLOOKUP($A9,'Annex 2 EHV charges'!$D:$O,11,FALSE)),"")</f>
        <v>0.06</v>
      </c>
      <c r="H9" s="172">
        <f>IFERROR(IF(VLOOKUP($A9,'Annex 2 EHV charges'!$D:$O,12,FALSE)=0,"",VLOOKUP($A9,'Annex 2 EHV charges'!$D:$O,12,FALSE)),"")</f>
        <v>0.06</v>
      </c>
    </row>
    <row r="10" spans="1:15" x14ac:dyDescent="0.2">
      <c r="A10" s="166">
        <f t="array" ref="A10">IFERROR(INDEX('Annex 2 EHV charges'!$D$11:$D$302, MATCH(0, IF(ISBLANK('Annex 2 EHV charges'!$D$11:$D$302),1, COUNTIF(A$4:$A9, 'Annex 2 EHV charges'!$D$11:$D$302)), 0)),"")</f>
        <v>378</v>
      </c>
      <c r="B10" s="165">
        <f>IF($A10="","",VLOOKUP($A10,'Annex 2 EHV charges'!$D:$O,2,0))</f>
        <v>378</v>
      </c>
      <c r="C10" s="166">
        <f>IF($A10="","",VLOOKUP($A10,'Annex 2 EHV charges'!$D:$O,3,0))</f>
        <v>2200042314995</v>
      </c>
      <c r="D10" s="165" t="str">
        <f>IF($A10="","",VLOOKUP($A10,'Annex 2 EHV charges'!$D:$O,4,0))</f>
        <v>Mendip Solar PV Farm</v>
      </c>
      <c r="E10" s="170" t="str">
        <f>IFERROR(IF(VLOOKUP($A10,'Annex 2 EHV charges'!$D:$O,9,FALSE)=0,"",VLOOKUP($A10,'Annex 2 EHV charges'!$D:$O,9,FALSE)),"")</f>
        <v/>
      </c>
      <c r="F10" s="171">
        <f>IFERROR(IF(VLOOKUP($A10,'Annex 2 EHV charges'!$D:$O,10,FALSE)=0,"",VLOOKUP($A10,'Annex 2 EHV charges'!$D:$O,10,FALSE)),"")</f>
        <v>336.62</v>
      </c>
      <c r="G10" s="172">
        <f>IFERROR(IF(VLOOKUP($A10,'Annex 2 EHV charges'!$D:$O,11,FALSE)=0,"",VLOOKUP($A10,'Annex 2 EHV charges'!$D:$O,11,FALSE)),"")</f>
        <v>0.06</v>
      </c>
      <c r="H10" s="172">
        <f>IFERROR(IF(VLOOKUP($A10,'Annex 2 EHV charges'!$D:$O,12,FALSE)=0,"",VLOOKUP($A10,'Annex 2 EHV charges'!$D:$O,12,FALSE)),"")</f>
        <v>0.06</v>
      </c>
    </row>
    <row r="11" spans="1:15" x14ac:dyDescent="0.2">
      <c r="A11" s="166">
        <f t="array" ref="A11">IFERROR(INDEX('Annex 2 EHV charges'!$D$11:$D$302, MATCH(0, IF(ISBLANK('Annex 2 EHV charges'!$D$11:$D$302),1, COUNTIF(A$4:$A10, 'Annex 2 EHV charges'!$D$11:$D$302)), 0)),"")</f>
        <v>379</v>
      </c>
      <c r="B11" s="165">
        <f>IF($A11="","",VLOOKUP($A11,'Annex 2 EHV charges'!$D:$O,2,0))</f>
        <v>379</v>
      </c>
      <c r="C11" s="166">
        <f>IF($A11="","",VLOOKUP($A11,'Annex 2 EHV charges'!$D:$O,3,0))</f>
        <v>2200042315749</v>
      </c>
      <c r="D11" s="165" t="str">
        <f>IF($A11="","",VLOOKUP($A11,'Annex 2 EHV charges'!$D:$O,4,0))</f>
        <v>St Stephen PV</v>
      </c>
      <c r="E11" s="170" t="str">
        <f>IFERROR(IF(VLOOKUP($A11,'Annex 2 EHV charges'!$D:$O,9,FALSE)=0,"",VLOOKUP($A11,'Annex 2 EHV charges'!$D:$O,9,FALSE)),"")</f>
        <v/>
      </c>
      <c r="F11" s="171">
        <f>IFERROR(IF(VLOOKUP($A11,'Annex 2 EHV charges'!$D:$O,10,FALSE)=0,"",VLOOKUP($A11,'Annex 2 EHV charges'!$D:$O,10,FALSE)),"")</f>
        <v>714.43</v>
      </c>
      <c r="G11" s="172">
        <f>IFERROR(IF(VLOOKUP($A11,'Annex 2 EHV charges'!$D:$O,11,FALSE)=0,"",VLOOKUP($A11,'Annex 2 EHV charges'!$D:$O,11,FALSE)),"")</f>
        <v>0.06</v>
      </c>
      <c r="H11" s="172">
        <f>IFERROR(IF(VLOOKUP($A11,'Annex 2 EHV charges'!$D:$O,12,FALSE)=0,"",VLOOKUP($A11,'Annex 2 EHV charges'!$D:$O,12,FALSE)),"")</f>
        <v>0.06</v>
      </c>
    </row>
    <row r="12" spans="1:15" x14ac:dyDescent="0.2">
      <c r="A12" s="166">
        <f t="array" ref="A12">IFERROR(INDEX('Annex 2 EHV charges'!$D$11:$D$302, MATCH(0, IF(ISBLANK('Annex 2 EHV charges'!$D$11:$D$302),1, COUNTIF(A$4:$A11, 'Annex 2 EHV charges'!$D$11:$D$302)), 0)),"")</f>
        <v>380</v>
      </c>
      <c r="B12" s="165">
        <f>IF($A12="","",VLOOKUP($A12,'Annex 2 EHV charges'!$D:$O,2,0))</f>
        <v>380</v>
      </c>
      <c r="C12" s="166">
        <f>IF($A12="","",VLOOKUP($A12,'Annex 2 EHV charges'!$D:$O,3,0))</f>
        <v>2200042315785</v>
      </c>
      <c r="D12" s="165" t="str">
        <f>IF($A12="","",VLOOKUP($A12,'Annex 2 EHV charges'!$D:$O,4,0))</f>
        <v>Trewidland farm PV</v>
      </c>
      <c r="E12" s="170" t="str">
        <f>IFERROR(IF(VLOOKUP($A12,'Annex 2 EHV charges'!$D:$O,9,FALSE)=0,"",VLOOKUP($A12,'Annex 2 EHV charges'!$D:$O,9,FALSE)),"")</f>
        <v/>
      </c>
      <c r="F12" s="171">
        <f>IFERROR(IF(VLOOKUP($A12,'Annex 2 EHV charges'!$D:$O,10,FALSE)=0,"",VLOOKUP($A12,'Annex 2 EHV charges'!$D:$O,10,FALSE)),"")</f>
        <v>602.26</v>
      </c>
      <c r="G12" s="172">
        <f>IFERROR(IF(VLOOKUP($A12,'Annex 2 EHV charges'!$D:$O,11,FALSE)=0,"",VLOOKUP($A12,'Annex 2 EHV charges'!$D:$O,11,FALSE)),"")</f>
        <v>0.06</v>
      </c>
      <c r="H12" s="172">
        <f>IFERROR(IF(VLOOKUP($A12,'Annex 2 EHV charges'!$D:$O,12,FALSE)=0,"",VLOOKUP($A12,'Annex 2 EHV charges'!$D:$O,12,FALSE)),"")</f>
        <v>0.06</v>
      </c>
    </row>
    <row r="13" spans="1:15" x14ac:dyDescent="0.2">
      <c r="A13" s="166">
        <f t="array" ref="A13">IFERROR(INDEX('Annex 2 EHV charges'!$D$11:$D$302, MATCH(0, IF(ISBLANK('Annex 2 EHV charges'!$D$11:$D$302),1, COUNTIF(A$4:$A12, 'Annex 2 EHV charges'!$D$11:$D$302)), 0)),"")</f>
        <v>381</v>
      </c>
      <c r="B13" s="165">
        <f>IF($A13="","",VLOOKUP($A13,'Annex 2 EHV charges'!$D:$O,2,0))</f>
        <v>381</v>
      </c>
      <c r="C13" s="166">
        <f>IF($A13="","",VLOOKUP($A13,'Annex 2 EHV charges'!$D:$O,3,0))</f>
        <v>2200042316789</v>
      </c>
      <c r="D13" s="165" t="str">
        <f>IF($A13="","",VLOOKUP($A13,'Annex 2 EHV charges'!$D:$O,4,0))</f>
        <v>Watchfield Lawn</v>
      </c>
      <c r="E13" s="170" t="str">
        <f>IFERROR(IF(VLOOKUP($A13,'Annex 2 EHV charges'!$D:$O,9,FALSE)=0,"",VLOOKUP($A13,'Annex 2 EHV charges'!$D:$O,9,FALSE)),"")</f>
        <v/>
      </c>
      <c r="F13" s="171">
        <f>IFERROR(IF(VLOOKUP($A13,'Annex 2 EHV charges'!$D:$O,10,FALSE)=0,"",VLOOKUP($A13,'Annex 2 EHV charges'!$D:$O,10,FALSE)),"")</f>
        <v>370.53</v>
      </c>
      <c r="G13" s="172">
        <f>IFERROR(IF(VLOOKUP($A13,'Annex 2 EHV charges'!$D:$O,11,FALSE)=0,"",VLOOKUP($A13,'Annex 2 EHV charges'!$D:$O,11,FALSE)),"")</f>
        <v>0.06</v>
      </c>
      <c r="H13" s="172">
        <f>IFERROR(IF(VLOOKUP($A13,'Annex 2 EHV charges'!$D:$O,12,FALSE)=0,"",VLOOKUP($A13,'Annex 2 EHV charges'!$D:$O,12,FALSE)),"")</f>
        <v>0.06</v>
      </c>
    </row>
    <row r="14" spans="1:15" x14ac:dyDescent="0.2">
      <c r="A14" s="166">
        <f t="array" ref="A14">IFERROR(INDEX('Annex 2 EHV charges'!$D$11:$D$302, MATCH(0, IF(ISBLANK('Annex 2 EHV charges'!$D$11:$D$302),1, COUNTIF(A$4:$A13, 'Annex 2 EHV charges'!$D$11:$D$302)), 0)),"")</f>
        <v>382</v>
      </c>
      <c r="B14" s="165">
        <f>IF($A14="","",VLOOKUP($A14,'Annex 2 EHV charges'!$D:$O,2,0))</f>
        <v>382</v>
      </c>
      <c r="C14" s="166">
        <f>IF($A14="","",VLOOKUP($A14,'Annex 2 EHV charges'!$D:$O,3,0))</f>
        <v>2200042382639</v>
      </c>
      <c r="D14" s="165" t="str">
        <f>IF($A14="","",VLOOKUP($A14,'Annex 2 EHV charges'!$D:$O,4,0))</f>
        <v>Gover Park</v>
      </c>
      <c r="E14" s="170" t="str">
        <f>IFERROR(IF(VLOOKUP($A14,'Annex 2 EHV charges'!$D:$O,9,FALSE)=0,"",VLOOKUP($A14,'Annex 2 EHV charges'!$D:$O,9,FALSE)),"")</f>
        <v/>
      </c>
      <c r="F14" s="171">
        <f>IFERROR(IF(VLOOKUP($A14,'Annex 2 EHV charges'!$D:$O,10,FALSE)=0,"",VLOOKUP($A14,'Annex 2 EHV charges'!$D:$O,10,FALSE)),"")</f>
        <v>498.17</v>
      </c>
      <c r="G14" s="172">
        <f>IFERROR(IF(VLOOKUP($A14,'Annex 2 EHV charges'!$D:$O,11,FALSE)=0,"",VLOOKUP($A14,'Annex 2 EHV charges'!$D:$O,11,FALSE)),"")</f>
        <v>0.06</v>
      </c>
      <c r="H14" s="172">
        <f>IFERROR(IF(VLOOKUP($A14,'Annex 2 EHV charges'!$D:$O,12,FALSE)=0,"",VLOOKUP($A14,'Annex 2 EHV charges'!$D:$O,12,FALSE)),"")</f>
        <v>0.06</v>
      </c>
    </row>
    <row r="15" spans="1:15" x14ac:dyDescent="0.2">
      <c r="A15" s="166">
        <f t="array" ref="A15">IFERROR(INDEX('Annex 2 EHV charges'!$D$11:$D$302, MATCH(0, IF(ISBLANK('Annex 2 EHV charges'!$D$11:$D$302),1, COUNTIF(A$4:$A14, 'Annex 2 EHV charges'!$D$11:$D$302)), 0)),"")</f>
        <v>383</v>
      </c>
      <c r="B15" s="165">
        <f>IF($A15="","",VLOOKUP($A15,'Annex 2 EHV charges'!$D:$O,2,0))</f>
        <v>383</v>
      </c>
      <c r="C15" s="166">
        <f>IF($A15="","",VLOOKUP($A15,'Annex 2 EHV charges'!$D:$O,3,0))</f>
        <v>2200042323137</v>
      </c>
      <c r="D15" s="165" t="str">
        <f>IF($A15="","",VLOOKUP($A15,'Annex 2 EHV charges'!$D:$O,4,0))</f>
        <v>North Wayton</v>
      </c>
      <c r="E15" s="170" t="str">
        <f>IFERROR(IF(VLOOKUP($A15,'Annex 2 EHV charges'!$D:$O,9,FALSE)=0,"",VLOOKUP($A15,'Annex 2 EHV charges'!$D:$O,9,FALSE)),"")</f>
        <v/>
      </c>
      <c r="F15" s="171">
        <f>IFERROR(IF(VLOOKUP($A15,'Annex 2 EHV charges'!$D:$O,10,FALSE)=0,"",VLOOKUP($A15,'Annex 2 EHV charges'!$D:$O,10,FALSE)),"")</f>
        <v>541.61</v>
      </c>
      <c r="G15" s="172">
        <f>IFERROR(IF(VLOOKUP($A15,'Annex 2 EHV charges'!$D:$O,11,FALSE)=0,"",VLOOKUP($A15,'Annex 2 EHV charges'!$D:$O,11,FALSE)),"")</f>
        <v>0.06</v>
      </c>
      <c r="H15" s="172">
        <f>IFERROR(IF(VLOOKUP($A15,'Annex 2 EHV charges'!$D:$O,12,FALSE)=0,"",VLOOKUP($A15,'Annex 2 EHV charges'!$D:$O,12,FALSE)),"")</f>
        <v>0.06</v>
      </c>
    </row>
    <row r="16" spans="1:15" x14ac:dyDescent="0.2">
      <c r="A16" s="166">
        <f t="array" ref="A16">IFERROR(INDEX('Annex 2 EHV charges'!$D$11:$D$302, MATCH(0, IF(ISBLANK('Annex 2 EHV charges'!$D$11:$D$302),1, COUNTIF(A$4:$A15, 'Annex 2 EHV charges'!$D$11:$D$302)), 0)),"")</f>
        <v>384</v>
      </c>
      <c r="B16" s="165">
        <f>IF($A16="","",VLOOKUP($A16,'Annex 2 EHV charges'!$D:$O,2,0))</f>
        <v>384</v>
      </c>
      <c r="C16" s="166">
        <f>IF($A16="","",VLOOKUP($A16,'Annex 2 EHV charges'!$D:$O,3,0))</f>
        <v>2200042324460</v>
      </c>
      <c r="D16" s="165" t="str">
        <f>IF($A16="","",VLOOKUP($A16,'Annex 2 EHV charges'!$D:$O,4,0))</f>
        <v>Week Farm</v>
      </c>
      <c r="E16" s="170" t="str">
        <f>IFERROR(IF(VLOOKUP($A16,'Annex 2 EHV charges'!$D:$O,9,FALSE)=0,"",VLOOKUP($A16,'Annex 2 EHV charges'!$D:$O,9,FALSE)),"")</f>
        <v/>
      </c>
      <c r="F16" s="171">
        <f>IFERROR(IF(VLOOKUP($A16,'Annex 2 EHV charges'!$D:$O,10,FALSE)=0,"",VLOOKUP($A16,'Annex 2 EHV charges'!$D:$O,10,FALSE)),"")</f>
        <v>774.29</v>
      </c>
      <c r="G16" s="172">
        <f>IFERROR(IF(VLOOKUP($A16,'Annex 2 EHV charges'!$D:$O,11,FALSE)=0,"",VLOOKUP($A16,'Annex 2 EHV charges'!$D:$O,11,FALSE)),"")</f>
        <v>0.06</v>
      </c>
      <c r="H16" s="172">
        <f>IFERROR(IF(VLOOKUP($A16,'Annex 2 EHV charges'!$D:$O,12,FALSE)=0,"",VLOOKUP($A16,'Annex 2 EHV charges'!$D:$O,12,FALSE)),"")</f>
        <v>0.06</v>
      </c>
    </row>
    <row r="17" spans="1:8" x14ac:dyDescent="0.2">
      <c r="A17" s="166">
        <f t="array" ref="A17">IFERROR(INDEX('Annex 2 EHV charges'!$D$11:$D$302, MATCH(0, IF(ISBLANK('Annex 2 EHV charges'!$D$11:$D$302),1, COUNTIF(A$4:$A16, 'Annex 2 EHV charges'!$D$11:$D$302)), 0)),"")</f>
        <v>385</v>
      </c>
      <c r="B17" s="165">
        <f>IF($A17="","",VLOOKUP($A17,'Annex 2 EHV charges'!$D:$O,2,0))</f>
        <v>385</v>
      </c>
      <c r="C17" s="166">
        <f>IF($A17="","",VLOOKUP($A17,'Annex 2 EHV charges'!$D:$O,3,0))</f>
        <v>2200042326059</v>
      </c>
      <c r="D17" s="165" t="str">
        <f>IF($A17="","",VLOOKUP($A17,'Annex 2 EHV charges'!$D:$O,4,0))</f>
        <v>Cullompton</v>
      </c>
      <c r="E17" s="170" t="str">
        <f>IFERROR(IF(VLOOKUP($A17,'Annex 2 EHV charges'!$D:$O,9,FALSE)=0,"",VLOOKUP($A17,'Annex 2 EHV charges'!$D:$O,9,FALSE)),"")</f>
        <v/>
      </c>
      <c r="F17" s="171">
        <f>IFERROR(IF(VLOOKUP($A17,'Annex 2 EHV charges'!$D:$O,10,FALSE)=0,"",VLOOKUP($A17,'Annex 2 EHV charges'!$D:$O,10,FALSE)),"")</f>
        <v>616.13</v>
      </c>
      <c r="G17" s="172">
        <f>IFERROR(IF(VLOOKUP($A17,'Annex 2 EHV charges'!$D:$O,11,FALSE)=0,"",VLOOKUP($A17,'Annex 2 EHV charges'!$D:$O,11,FALSE)),"")</f>
        <v>0.06</v>
      </c>
      <c r="H17" s="172">
        <f>IFERROR(IF(VLOOKUP($A17,'Annex 2 EHV charges'!$D:$O,12,FALSE)=0,"",VLOOKUP($A17,'Annex 2 EHV charges'!$D:$O,12,FALSE)),"")</f>
        <v>0.06</v>
      </c>
    </row>
    <row r="18" spans="1:8" x14ac:dyDescent="0.2">
      <c r="A18" s="166">
        <f t="array" ref="A18">IFERROR(INDEX('Annex 2 EHV charges'!$D$11:$D$302, MATCH(0, IF(ISBLANK('Annex 2 EHV charges'!$D$11:$D$302),1, COUNTIF(A$4:$A17, 'Annex 2 EHV charges'!$D$11:$D$302)), 0)),"")</f>
        <v>386</v>
      </c>
      <c r="B18" s="165">
        <f>IF($A18="","",VLOOKUP($A18,'Annex 2 EHV charges'!$D:$O,2,0))</f>
        <v>386</v>
      </c>
      <c r="C18" s="166">
        <f>IF($A18="","",VLOOKUP($A18,'Annex 2 EHV charges'!$D:$O,3,0))</f>
        <v>2200042329087</v>
      </c>
      <c r="D18" s="165" t="str">
        <f>IF($A18="","",VLOOKUP($A18,'Annex 2 EHV charges'!$D:$O,4,0))</f>
        <v>Dinder Farm</v>
      </c>
      <c r="E18" s="170" t="str">
        <f>IFERROR(IF(VLOOKUP($A18,'Annex 2 EHV charges'!$D:$O,9,FALSE)=0,"",VLOOKUP($A18,'Annex 2 EHV charges'!$D:$O,9,FALSE)),"")</f>
        <v/>
      </c>
      <c r="F18" s="171">
        <f>IFERROR(IF(VLOOKUP($A18,'Annex 2 EHV charges'!$D:$O,10,FALSE)=0,"",VLOOKUP($A18,'Annex 2 EHV charges'!$D:$O,10,FALSE)),"")</f>
        <v>326</v>
      </c>
      <c r="G18" s="172">
        <f>IFERROR(IF(VLOOKUP($A18,'Annex 2 EHV charges'!$D:$O,11,FALSE)=0,"",VLOOKUP($A18,'Annex 2 EHV charges'!$D:$O,11,FALSE)),"")</f>
        <v>0.06</v>
      </c>
      <c r="H18" s="172">
        <f>IFERROR(IF(VLOOKUP($A18,'Annex 2 EHV charges'!$D:$O,12,FALSE)=0,"",VLOOKUP($A18,'Annex 2 EHV charges'!$D:$O,12,FALSE)),"")</f>
        <v>0.06</v>
      </c>
    </row>
    <row r="19" spans="1:8" x14ac:dyDescent="0.2">
      <c r="A19" s="166">
        <f t="array" ref="A19">IFERROR(INDEX('Annex 2 EHV charges'!$D$11:$D$302, MATCH(0, IF(ISBLANK('Annex 2 EHV charges'!$D$11:$D$302),1, COUNTIF(A$4:$A18, 'Annex 2 EHV charges'!$D$11:$D$302)), 0)),"")</f>
        <v>388</v>
      </c>
      <c r="B19" s="165">
        <f>IF($A19="","",VLOOKUP($A19,'Annex 2 EHV charges'!$D:$O,2,0))</f>
        <v>388</v>
      </c>
      <c r="C19" s="166">
        <f>IF($A19="","",VLOOKUP($A19,'Annex 2 EHV charges'!$D:$O,3,0))</f>
        <v>2200042329069</v>
      </c>
      <c r="D19" s="165" t="str">
        <f>IF($A19="","",VLOOKUP($A19,'Annex 2 EHV charges'!$D:$O,4,0))</f>
        <v>Pitts Farm</v>
      </c>
      <c r="E19" s="170" t="str">
        <f>IFERROR(IF(VLOOKUP($A19,'Annex 2 EHV charges'!$D:$O,9,FALSE)=0,"",VLOOKUP($A19,'Annex 2 EHV charges'!$D:$O,9,FALSE)),"")</f>
        <v/>
      </c>
      <c r="F19" s="171">
        <f>IFERROR(IF(VLOOKUP($A19,'Annex 2 EHV charges'!$D:$O,10,FALSE)=0,"",VLOOKUP($A19,'Annex 2 EHV charges'!$D:$O,10,FALSE)),"")</f>
        <v>324.12</v>
      </c>
      <c r="G19" s="172">
        <f>IFERROR(IF(VLOOKUP($A19,'Annex 2 EHV charges'!$D:$O,11,FALSE)=0,"",VLOOKUP($A19,'Annex 2 EHV charges'!$D:$O,11,FALSE)),"")</f>
        <v>0.06</v>
      </c>
      <c r="H19" s="172">
        <f>IFERROR(IF(VLOOKUP($A19,'Annex 2 EHV charges'!$D:$O,12,FALSE)=0,"",VLOOKUP($A19,'Annex 2 EHV charges'!$D:$O,12,FALSE)),"")</f>
        <v>0.06</v>
      </c>
    </row>
    <row r="20" spans="1:8" x14ac:dyDescent="0.2">
      <c r="A20" s="166">
        <f t="array" ref="A20">IFERROR(INDEX('Annex 2 EHV charges'!$D$11:$D$302, MATCH(0, IF(ISBLANK('Annex 2 EHV charges'!$D$11:$D$302),1, COUNTIF(A$4:$A19, 'Annex 2 EHV charges'!$D$11:$D$302)), 0)),"")</f>
        <v>389</v>
      </c>
      <c r="B20" s="165">
        <f>IF($A20="","",VLOOKUP($A20,'Annex 2 EHV charges'!$D:$O,2,0))</f>
        <v>389</v>
      </c>
      <c r="C20" s="166">
        <f>IF($A20="","",VLOOKUP($A20,'Annex 2 EHV charges'!$D:$O,3,0))</f>
        <v>2200042333687</v>
      </c>
      <c r="D20" s="165" t="str">
        <f>IF($A20="","",VLOOKUP($A20,'Annex 2 EHV charges'!$D:$O,4,0))</f>
        <v>Kerriers</v>
      </c>
      <c r="E20" s="170" t="str">
        <f>IFERROR(IF(VLOOKUP($A20,'Annex 2 EHV charges'!$D:$O,9,FALSE)=0,"",VLOOKUP($A20,'Annex 2 EHV charges'!$D:$O,9,FALSE)),"")</f>
        <v/>
      </c>
      <c r="F20" s="171">
        <f>IFERROR(IF(VLOOKUP($A20,'Annex 2 EHV charges'!$D:$O,10,FALSE)=0,"",VLOOKUP($A20,'Annex 2 EHV charges'!$D:$O,10,FALSE)),"")</f>
        <v>2195.7199999999998</v>
      </c>
      <c r="G20" s="172">
        <f>IFERROR(IF(VLOOKUP($A20,'Annex 2 EHV charges'!$D:$O,11,FALSE)=0,"",VLOOKUP($A20,'Annex 2 EHV charges'!$D:$O,11,FALSE)),"")</f>
        <v>0.06</v>
      </c>
      <c r="H20" s="172">
        <f>IFERROR(IF(VLOOKUP($A20,'Annex 2 EHV charges'!$D:$O,12,FALSE)=0,"",VLOOKUP($A20,'Annex 2 EHV charges'!$D:$O,12,FALSE)),"")</f>
        <v>0.06</v>
      </c>
    </row>
    <row r="21" spans="1:8" x14ac:dyDescent="0.2">
      <c r="A21" s="166">
        <f t="array" ref="A21">IFERROR(INDEX('Annex 2 EHV charges'!$D$11:$D$302, MATCH(0, IF(ISBLANK('Annex 2 EHV charges'!$D$11:$D$302),1, COUNTIF(A$4:$A20, 'Annex 2 EHV charges'!$D$11:$D$302)), 0)),"")</f>
        <v>390</v>
      </c>
      <c r="B21" s="165">
        <f>IF($A21="","",VLOOKUP($A21,'Annex 2 EHV charges'!$D:$O,2,0))</f>
        <v>390</v>
      </c>
      <c r="C21" s="166">
        <f>IF($A21="","",VLOOKUP($A21,'Annex 2 EHV charges'!$D:$O,3,0))</f>
        <v>2200042333710</v>
      </c>
      <c r="D21" s="165" t="str">
        <f>IF($A21="","",VLOOKUP($A21,'Annex 2 EHV charges'!$D:$O,4,0))</f>
        <v>Ernesettle Lane</v>
      </c>
      <c r="E21" s="170">
        <f>IFERROR(IF(VLOOKUP($A21,'Annex 2 EHV charges'!$D:$O,9,FALSE)=0,"",VLOOKUP($A21,'Annex 2 EHV charges'!$D:$O,9,FALSE)),"")</f>
        <v>-0.69</v>
      </c>
      <c r="F21" s="171">
        <f>IFERROR(IF(VLOOKUP($A21,'Annex 2 EHV charges'!$D:$O,10,FALSE)=0,"",VLOOKUP($A21,'Annex 2 EHV charges'!$D:$O,10,FALSE)),"")</f>
        <v>423.67</v>
      </c>
      <c r="G21" s="172">
        <f>IFERROR(IF(VLOOKUP($A21,'Annex 2 EHV charges'!$D:$O,11,FALSE)=0,"",VLOOKUP($A21,'Annex 2 EHV charges'!$D:$O,11,FALSE)),"")</f>
        <v>0.06</v>
      </c>
      <c r="H21" s="172">
        <f>IFERROR(IF(VLOOKUP($A21,'Annex 2 EHV charges'!$D:$O,12,FALSE)=0,"",VLOOKUP($A21,'Annex 2 EHV charges'!$D:$O,12,FALSE)),"")</f>
        <v>0.06</v>
      </c>
    </row>
    <row r="22" spans="1:8" x14ac:dyDescent="0.2">
      <c r="A22" s="166">
        <f t="array" ref="A22">IFERROR(INDEX('Annex 2 EHV charges'!$D$11:$D$302, MATCH(0, IF(ISBLANK('Annex 2 EHV charges'!$D$11:$D$302),1, COUNTIF(A$4:$A21, 'Annex 2 EHV charges'!$D$11:$D$302)), 0)),"")</f>
        <v>392</v>
      </c>
      <c r="B22" s="165">
        <f>IF($A22="","",VLOOKUP($A22,'Annex 2 EHV charges'!$D:$O,2,0))</f>
        <v>392</v>
      </c>
      <c r="C22" s="166">
        <f>IF($A22="","",VLOOKUP($A22,'Annex 2 EHV charges'!$D:$O,3,0))</f>
        <v>2200042340230</v>
      </c>
      <c r="D22" s="165" t="str">
        <f>IF($A22="","",VLOOKUP($A22,'Annex 2 EHV charges'!$D:$O,4,0))</f>
        <v>Goonhilly Solar Park</v>
      </c>
      <c r="E22" s="170" t="str">
        <f>IFERROR(IF(VLOOKUP($A22,'Annex 2 EHV charges'!$D:$O,9,FALSE)=0,"",VLOOKUP($A22,'Annex 2 EHV charges'!$D:$O,9,FALSE)),"")</f>
        <v/>
      </c>
      <c r="F22" s="171">
        <f>IFERROR(IF(VLOOKUP($A22,'Annex 2 EHV charges'!$D:$O,10,FALSE)=0,"",VLOOKUP($A22,'Annex 2 EHV charges'!$D:$O,10,FALSE)),"")</f>
        <v>319.52</v>
      </c>
      <c r="G22" s="172">
        <f>IFERROR(IF(VLOOKUP($A22,'Annex 2 EHV charges'!$D:$O,11,FALSE)=0,"",VLOOKUP($A22,'Annex 2 EHV charges'!$D:$O,11,FALSE)),"")</f>
        <v>0.06</v>
      </c>
      <c r="H22" s="172">
        <f>IFERROR(IF(VLOOKUP($A22,'Annex 2 EHV charges'!$D:$O,12,FALSE)=0,"",VLOOKUP($A22,'Annex 2 EHV charges'!$D:$O,12,FALSE)),"")</f>
        <v>0.06</v>
      </c>
    </row>
    <row r="23" spans="1:8" x14ac:dyDescent="0.2">
      <c r="A23" s="166">
        <f t="array" ref="A23">IFERROR(INDEX('Annex 2 EHV charges'!$D$11:$D$302, MATCH(0, IF(ISBLANK('Annex 2 EHV charges'!$D$11:$D$302),1, COUNTIF(A$4:$A22, 'Annex 2 EHV charges'!$D$11:$D$302)), 0)),"")</f>
        <v>393</v>
      </c>
      <c r="B23" s="165">
        <f>IF($A23="","",VLOOKUP($A23,'Annex 2 EHV charges'!$D:$O,2,0))</f>
        <v>393</v>
      </c>
      <c r="C23" s="166">
        <f>IF($A23="","",VLOOKUP($A23,'Annex 2 EHV charges'!$D:$O,3,0))</f>
        <v>2200042348674</v>
      </c>
      <c r="D23" s="165" t="str">
        <f>IF($A23="","",VLOOKUP($A23,'Annex 2 EHV charges'!$D:$O,4,0))</f>
        <v>Nanteague</v>
      </c>
      <c r="E23" s="170" t="str">
        <f>IFERROR(IF(VLOOKUP($A23,'Annex 2 EHV charges'!$D:$O,9,FALSE)=0,"",VLOOKUP($A23,'Annex 2 EHV charges'!$D:$O,9,FALSE)),"")</f>
        <v/>
      </c>
      <c r="F23" s="171">
        <f>IFERROR(IF(VLOOKUP($A23,'Annex 2 EHV charges'!$D:$O,10,FALSE)=0,"",VLOOKUP($A23,'Annex 2 EHV charges'!$D:$O,10,FALSE)),"")</f>
        <v>1153.22</v>
      </c>
      <c r="G23" s="172">
        <f>IFERROR(IF(VLOOKUP($A23,'Annex 2 EHV charges'!$D:$O,11,FALSE)=0,"",VLOOKUP($A23,'Annex 2 EHV charges'!$D:$O,11,FALSE)),"")</f>
        <v>0.06</v>
      </c>
      <c r="H23" s="172">
        <f>IFERROR(IF(VLOOKUP($A23,'Annex 2 EHV charges'!$D:$O,12,FALSE)=0,"",VLOOKUP($A23,'Annex 2 EHV charges'!$D:$O,12,FALSE)),"")</f>
        <v>0.06</v>
      </c>
    </row>
    <row r="24" spans="1:8" x14ac:dyDescent="0.2">
      <c r="A24" s="166">
        <f t="array" ref="A24">IFERROR(INDEX('Annex 2 EHV charges'!$D$11:$D$302, MATCH(0, IF(ISBLANK('Annex 2 EHV charges'!$D$11:$D$302),1, COUNTIF(A$4:$A23, 'Annex 2 EHV charges'!$D$11:$D$302)), 0)),"")</f>
        <v>394</v>
      </c>
      <c r="B24" s="165">
        <f>IF($A24="","",VLOOKUP($A24,'Annex 2 EHV charges'!$D:$O,2,0))</f>
        <v>394</v>
      </c>
      <c r="C24" s="166">
        <f>IF($A24="","",VLOOKUP($A24,'Annex 2 EHV charges'!$D:$O,3,0))</f>
        <v>2200042340824</v>
      </c>
      <c r="D24" s="165" t="str">
        <f>IF($A24="","",VLOOKUP($A24,'Annex 2 EHV charges'!$D:$O,4,0))</f>
        <v>Bidwell Dartington PV</v>
      </c>
      <c r="E24" s="170" t="str">
        <f>IFERROR(IF(VLOOKUP($A24,'Annex 2 EHV charges'!$D:$O,9,FALSE)=0,"",VLOOKUP($A24,'Annex 2 EHV charges'!$D:$O,9,FALSE)),"")</f>
        <v/>
      </c>
      <c r="F24" s="171">
        <f>IFERROR(IF(VLOOKUP($A24,'Annex 2 EHV charges'!$D:$O,10,FALSE)=0,"",VLOOKUP($A24,'Annex 2 EHV charges'!$D:$O,10,FALSE)),"")</f>
        <v>346.21</v>
      </c>
      <c r="G24" s="172">
        <f>IFERROR(IF(VLOOKUP($A24,'Annex 2 EHV charges'!$D:$O,11,FALSE)=0,"",VLOOKUP($A24,'Annex 2 EHV charges'!$D:$O,11,FALSE)),"")</f>
        <v>0.06</v>
      </c>
      <c r="H24" s="172">
        <f>IFERROR(IF(VLOOKUP($A24,'Annex 2 EHV charges'!$D:$O,12,FALSE)=0,"",VLOOKUP($A24,'Annex 2 EHV charges'!$D:$O,12,FALSE)),"")</f>
        <v>0.06</v>
      </c>
    </row>
    <row r="25" spans="1:8" x14ac:dyDescent="0.2">
      <c r="A25" s="166">
        <f t="array" ref="A25">IFERROR(INDEX('Annex 2 EHV charges'!$D$11:$D$302, MATCH(0, IF(ISBLANK('Annex 2 EHV charges'!$D$11:$D$302),1, COUNTIF(A$4:$A24, 'Annex 2 EHV charges'!$D$11:$D$302)), 0)),"")</f>
        <v>395</v>
      </c>
      <c r="B25" s="165">
        <f>IF($A25="","",VLOOKUP($A25,'Annex 2 EHV charges'!$D:$O,2,0))</f>
        <v>395</v>
      </c>
      <c r="C25" s="166">
        <f>IF($A25="","",VLOOKUP($A25,'Annex 2 EHV charges'!$D:$O,3,0))</f>
        <v>2200042343221</v>
      </c>
      <c r="D25" s="165" t="str">
        <f>IF($A25="","",VLOOKUP($A25,'Annex 2 EHV charges'!$D:$O,4,0))</f>
        <v>New Row Farm</v>
      </c>
      <c r="E25" s="170" t="str">
        <f>IFERROR(IF(VLOOKUP($A25,'Annex 2 EHV charges'!$D:$O,9,FALSE)=0,"",VLOOKUP($A25,'Annex 2 EHV charges'!$D:$O,9,FALSE)),"")</f>
        <v/>
      </c>
      <c r="F25" s="171">
        <f>IFERROR(IF(VLOOKUP($A25,'Annex 2 EHV charges'!$D:$O,10,FALSE)=0,"",VLOOKUP($A25,'Annex 2 EHV charges'!$D:$O,10,FALSE)),"")</f>
        <v>346.16</v>
      </c>
      <c r="G25" s="172">
        <f>IFERROR(IF(VLOOKUP($A25,'Annex 2 EHV charges'!$D:$O,11,FALSE)=0,"",VLOOKUP($A25,'Annex 2 EHV charges'!$D:$O,11,FALSE)),"")</f>
        <v>0.06</v>
      </c>
      <c r="H25" s="172">
        <f>IFERROR(IF(VLOOKUP($A25,'Annex 2 EHV charges'!$D:$O,12,FALSE)=0,"",VLOOKUP($A25,'Annex 2 EHV charges'!$D:$O,12,FALSE)),"")</f>
        <v>0.06</v>
      </c>
    </row>
    <row r="26" spans="1:8" x14ac:dyDescent="0.2">
      <c r="A26" s="166">
        <f t="array" ref="A26">IFERROR(INDEX('Annex 2 EHV charges'!$D$11:$D$302, MATCH(0, IF(ISBLANK('Annex 2 EHV charges'!$D$11:$D$302),1, COUNTIF(A$4:$A25, 'Annex 2 EHV charges'!$D$11:$D$302)), 0)),"")</f>
        <v>396</v>
      </c>
      <c r="B26" s="165">
        <f>IF($A26="","",VLOOKUP($A26,'Annex 2 EHV charges'!$D:$O,2,0))</f>
        <v>396</v>
      </c>
      <c r="C26" s="166">
        <f>IF($A26="","",VLOOKUP($A26,'Annex 2 EHV charges'!$D:$O,3,0))</f>
        <v>2200042354214</v>
      </c>
      <c r="D26" s="165" t="str">
        <f>IF($A26="","",VLOOKUP($A26,'Annex 2 EHV charges'!$D:$O,4,0))</f>
        <v>Woodland Barton Windfarm</v>
      </c>
      <c r="E26" s="170" t="str">
        <f>IFERROR(IF(VLOOKUP($A26,'Annex 2 EHV charges'!$D:$O,9,FALSE)=0,"",VLOOKUP($A26,'Annex 2 EHV charges'!$D:$O,9,FALSE)),"")</f>
        <v/>
      </c>
      <c r="F26" s="171">
        <f>IFERROR(IF(VLOOKUP($A26,'Annex 2 EHV charges'!$D:$O,10,FALSE)=0,"",VLOOKUP($A26,'Annex 2 EHV charges'!$D:$O,10,FALSE)),"")</f>
        <v>2010.49</v>
      </c>
      <c r="G26" s="172">
        <f>IFERROR(IF(VLOOKUP($A26,'Annex 2 EHV charges'!$D:$O,11,FALSE)=0,"",VLOOKUP($A26,'Annex 2 EHV charges'!$D:$O,11,FALSE)),"")</f>
        <v>0.06</v>
      </c>
      <c r="H26" s="172">
        <f>IFERROR(IF(VLOOKUP($A26,'Annex 2 EHV charges'!$D:$O,12,FALSE)=0,"",VLOOKUP($A26,'Annex 2 EHV charges'!$D:$O,12,FALSE)),"")</f>
        <v>0.06</v>
      </c>
    </row>
    <row r="27" spans="1:8" x14ac:dyDescent="0.2">
      <c r="A27" s="166">
        <f t="array" ref="A27">IFERROR(INDEX('Annex 2 EHV charges'!$D$11:$D$302, MATCH(0, IF(ISBLANK('Annex 2 EHV charges'!$D$11:$D$302),1, COUNTIF(A$4:$A26, 'Annex 2 EHV charges'!$D$11:$D$302)), 0)),"")</f>
        <v>397</v>
      </c>
      <c r="B27" s="165">
        <f>IF($A27="","",VLOOKUP($A27,'Annex 2 EHV charges'!$D:$O,2,0))</f>
        <v>397</v>
      </c>
      <c r="C27" s="166">
        <f>IF($A27="","",VLOOKUP($A27,'Annex 2 EHV charges'!$D:$O,3,0))</f>
        <v>2200042387502</v>
      </c>
      <c r="D27" s="165" t="str">
        <f>IF($A27="","",VLOOKUP($A27,'Annex 2 EHV charges'!$D:$O,4,0))</f>
        <v>Four Burrows 2</v>
      </c>
      <c r="E27" s="170" t="str">
        <f>IFERROR(IF(VLOOKUP($A27,'Annex 2 EHV charges'!$D:$O,9,FALSE)=0,"",VLOOKUP($A27,'Annex 2 EHV charges'!$D:$O,9,FALSE)),"")</f>
        <v/>
      </c>
      <c r="F27" s="171">
        <f>IFERROR(IF(VLOOKUP($A27,'Annex 2 EHV charges'!$D:$O,10,FALSE)=0,"",VLOOKUP($A27,'Annex 2 EHV charges'!$D:$O,10,FALSE)),"")</f>
        <v>656.07</v>
      </c>
      <c r="G27" s="172">
        <f>IFERROR(IF(VLOOKUP($A27,'Annex 2 EHV charges'!$D:$O,11,FALSE)=0,"",VLOOKUP($A27,'Annex 2 EHV charges'!$D:$O,11,FALSE)),"")</f>
        <v>0.06</v>
      </c>
      <c r="H27" s="172">
        <f>IFERROR(IF(VLOOKUP($A27,'Annex 2 EHV charges'!$D:$O,12,FALSE)=0,"",VLOOKUP($A27,'Annex 2 EHV charges'!$D:$O,12,FALSE)),"")</f>
        <v>0.06</v>
      </c>
    </row>
    <row r="28" spans="1:8" x14ac:dyDescent="0.2">
      <c r="A28" s="166">
        <f t="array" ref="A28">IFERROR(INDEX('Annex 2 EHV charges'!$D$11:$D$302, MATCH(0, IF(ISBLANK('Annex 2 EHV charges'!$D$11:$D$302),1, COUNTIF(A$4:$A27, 'Annex 2 EHV charges'!$D$11:$D$302)), 0)),"")</f>
        <v>398</v>
      </c>
      <c r="B28" s="165">
        <f>IF($A28="","",VLOOKUP($A28,'Annex 2 EHV charges'!$D:$O,2,0))</f>
        <v>398</v>
      </c>
      <c r="C28" s="166">
        <f>IF($A28="","",VLOOKUP($A28,'Annex 2 EHV charges'!$D:$O,3,0))</f>
        <v>2200042398220</v>
      </c>
      <c r="D28" s="165" t="str">
        <f>IF($A28="","",VLOOKUP($A28,'Annex 2 EHV charges'!$D:$O,4,0))</f>
        <v>Redlands Farm</v>
      </c>
      <c r="E28" s="170" t="str">
        <f>IFERROR(IF(VLOOKUP($A28,'Annex 2 EHV charges'!$D:$O,9,FALSE)=0,"",VLOOKUP($A28,'Annex 2 EHV charges'!$D:$O,9,FALSE)),"")</f>
        <v/>
      </c>
      <c r="F28" s="171">
        <f>IFERROR(IF(VLOOKUP($A28,'Annex 2 EHV charges'!$D:$O,10,FALSE)=0,"",VLOOKUP($A28,'Annex 2 EHV charges'!$D:$O,10,FALSE)),"")</f>
        <v>712.29</v>
      </c>
      <c r="G28" s="172">
        <f>IFERROR(IF(VLOOKUP($A28,'Annex 2 EHV charges'!$D:$O,11,FALSE)=0,"",VLOOKUP($A28,'Annex 2 EHV charges'!$D:$O,11,FALSE)),"")</f>
        <v>0.06</v>
      </c>
      <c r="H28" s="172">
        <f>IFERROR(IF(VLOOKUP($A28,'Annex 2 EHV charges'!$D:$O,12,FALSE)=0,"",VLOOKUP($A28,'Annex 2 EHV charges'!$D:$O,12,FALSE)),"")</f>
        <v>0.06</v>
      </c>
    </row>
    <row r="29" spans="1:8" x14ac:dyDescent="0.2">
      <c r="A29" s="166">
        <f t="array" ref="A29">IFERROR(INDEX('Annex 2 EHV charges'!$D$11:$D$302, MATCH(0, IF(ISBLANK('Annex 2 EHV charges'!$D$11:$D$302),1, COUNTIF(A$4:$A28, 'Annex 2 EHV charges'!$D$11:$D$302)), 0)),"")</f>
        <v>399</v>
      </c>
      <c r="B29" s="165">
        <f>IF($A29="","",VLOOKUP($A29,'Annex 2 EHV charges'!$D:$O,2,0))</f>
        <v>399</v>
      </c>
      <c r="C29" s="166">
        <f>IF($A29="","",VLOOKUP($A29,'Annex 2 EHV charges'!$D:$O,3,0))</f>
        <v>2200042400891</v>
      </c>
      <c r="D29" s="165" t="str">
        <f>IF($A29="","",VLOOKUP($A29,'Annex 2 EHV charges'!$D:$O,4,0))</f>
        <v>Tengore Lane PV</v>
      </c>
      <c r="E29" s="170" t="str">
        <f>IFERROR(IF(VLOOKUP($A29,'Annex 2 EHV charges'!$D:$O,9,FALSE)=0,"",VLOOKUP($A29,'Annex 2 EHV charges'!$D:$O,9,FALSE)),"")</f>
        <v/>
      </c>
      <c r="F29" s="171">
        <f>IFERROR(IF(VLOOKUP($A29,'Annex 2 EHV charges'!$D:$O,10,FALSE)=0,"",VLOOKUP($A29,'Annex 2 EHV charges'!$D:$O,10,FALSE)),"")</f>
        <v>519.20000000000005</v>
      </c>
      <c r="G29" s="172">
        <f>IFERROR(IF(VLOOKUP($A29,'Annex 2 EHV charges'!$D:$O,11,FALSE)=0,"",VLOOKUP($A29,'Annex 2 EHV charges'!$D:$O,11,FALSE)),"")</f>
        <v>0.06</v>
      </c>
      <c r="H29" s="172">
        <f>IFERROR(IF(VLOOKUP($A29,'Annex 2 EHV charges'!$D:$O,12,FALSE)=0,"",VLOOKUP($A29,'Annex 2 EHV charges'!$D:$O,12,FALSE)),"")</f>
        <v>0.06</v>
      </c>
    </row>
    <row r="30" spans="1:8" x14ac:dyDescent="0.2">
      <c r="A30" s="166">
        <f t="array" ref="A30">IFERROR(INDEX('Annex 2 EHV charges'!$D$11:$D$302, MATCH(0, IF(ISBLANK('Annex 2 EHV charges'!$D$11:$D$302),1, COUNTIF(A$4:$A29, 'Annex 2 EHV charges'!$D$11:$D$302)), 0)),"")</f>
        <v>400</v>
      </c>
      <c r="B30" s="165">
        <f>IF($A30="","",VLOOKUP($A30,'Annex 2 EHV charges'!$D:$O,2,0))</f>
        <v>400</v>
      </c>
      <c r="C30" s="166">
        <f>IF($A30="","",VLOOKUP($A30,'Annex 2 EHV charges'!$D:$O,3,0))</f>
        <v>2200042400873</v>
      </c>
      <c r="D30" s="165" t="str">
        <f>IF($A30="","",VLOOKUP($A30,'Annex 2 EHV charges'!$D:$O,4,0))</f>
        <v>Liverton Farm</v>
      </c>
      <c r="E30" s="170" t="str">
        <f>IFERROR(IF(VLOOKUP($A30,'Annex 2 EHV charges'!$D:$O,9,FALSE)=0,"",VLOOKUP($A30,'Annex 2 EHV charges'!$D:$O,9,FALSE)),"")</f>
        <v/>
      </c>
      <c r="F30" s="171">
        <f>IFERROR(IF(VLOOKUP($A30,'Annex 2 EHV charges'!$D:$O,10,FALSE)=0,"",VLOOKUP($A30,'Annex 2 EHV charges'!$D:$O,10,FALSE)),"")</f>
        <v>326.39</v>
      </c>
      <c r="G30" s="172">
        <f>IFERROR(IF(VLOOKUP($A30,'Annex 2 EHV charges'!$D:$O,11,FALSE)=0,"",VLOOKUP($A30,'Annex 2 EHV charges'!$D:$O,11,FALSE)),"")</f>
        <v>0.06</v>
      </c>
      <c r="H30" s="172">
        <f>IFERROR(IF(VLOOKUP($A30,'Annex 2 EHV charges'!$D:$O,12,FALSE)=0,"",VLOOKUP($A30,'Annex 2 EHV charges'!$D:$O,12,FALSE)),"")</f>
        <v>0.06</v>
      </c>
    </row>
    <row r="31" spans="1:8" x14ac:dyDescent="0.2">
      <c r="A31" s="166">
        <f t="array" ref="A31">IFERROR(INDEX('Annex 2 EHV charges'!$D$11:$D$302, MATCH(0, IF(ISBLANK('Annex 2 EHV charges'!$D$11:$D$302),1, COUNTIF(A$4:$A30, 'Annex 2 EHV charges'!$D$11:$D$302)), 0)),"")</f>
        <v>401</v>
      </c>
      <c r="B31" s="165">
        <f>IF($A31="","",VLOOKUP($A31,'Annex 2 EHV charges'!$D:$O,2,0))</f>
        <v>401</v>
      </c>
      <c r="C31" s="166">
        <f>IF($A31="","",VLOOKUP($A31,'Annex 2 EHV charges'!$D:$O,3,0))</f>
        <v>2200042407879</v>
      </c>
      <c r="D31" s="165" t="str">
        <f>IF($A31="","",VLOOKUP($A31,'Annex 2 EHV charges'!$D:$O,4,0))</f>
        <v>Yonder Parks Farm</v>
      </c>
      <c r="E31" s="170" t="str">
        <f>IFERROR(IF(VLOOKUP($A31,'Annex 2 EHV charges'!$D:$O,9,FALSE)=0,"",VLOOKUP($A31,'Annex 2 EHV charges'!$D:$O,9,FALSE)),"")</f>
        <v/>
      </c>
      <c r="F31" s="171">
        <f>IFERROR(IF(VLOOKUP($A31,'Annex 2 EHV charges'!$D:$O,10,FALSE)=0,"",VLOOKUP($A31,'Annex 2 EHV charges'!$D:$O,10,FALSE)),"")</f>
        <v>749.82</v>
      </c>
      <c r="G31" s="172">
        <f>IFERROR(IF(VLOOKUP($A31,'Annex 2 EHV charges'!$D:$O,11,FALSE)=0,"",VLOOKUP($A31,'Annex 2 EHV charges'!$D:$O,11,FALSE)),"")</f>
        <v>0.06</v>
      </c>
      <c r="H31" s="172">
        <f>IFERROR(IF(VLOOKUP($A31,'Annex 2 EHV charges'!$D:$O,12,FALSE)=0,"",VLOOKUP($A31,'Annex 2 EHV charges'!$D:$O,12,FALSE)),"")</f>
        <v>0.06</v>
      </c>
    </row>
    <row r="32" spans="1:8" x14ac:dyDescent="0.2">
      <c r="A32" s="166">
        <f t="array" ref="A32">IFERROR(INDEX('Annex 2 EHV charges'!$D$11:$D$302, MATCH(0, IF(ISBLANK('Annex 2 EHV charges'!$D$11:$D$302),1, COUNTIF(A$4:$A31, 'Annex 2 EHV charges'!$D$11:$D$302)), 0)),"")</f>
        <v>402</v>
      </c>
      <c r="B32" s="165">
        <f>IF($A32="","",VLOOKUP($A32,'Annex 2 EHV charges'!$D:$O,2,0))</f>
        <v>402</v>
      </c>
      <c r="C32" s="166">
        <f>IF($A32="","",VLOOKUP($A32,'Annex 2 EHV charges'!$D:$O,3,0))</f>
        <v>2200042410339</v>
      </c>
      <c r="D32" s="165" t="str">
        <f>IF($A32="","",VLOOKUP($A32,'Annex 2 EHV charges'!$D:$O,4,0))</f>
        <v>Somerton Door</v>
      </c>
      <c r="E32" s="170" t="str">
        <f>IFERROR(IF(VLOOKUP($A32,'Annex 2 EHV charges'!$D:$O,9,FALSE)=0,"",VLOOKUP($A32,'Annex 2 EHV charges'!$D:$O,9,FALSE)),"")</f>
        <v/>
      </c>
      <c r="F32" s="171">
        <f>IFERROR(IF(VLOOKUP($A32,'Annex 2 EHV charges'!$D:$O,10,FALSE)=0,"",VLOOKUP($A32,'Annex 2 EHV charges'!$D:$O,10,FALSE)),"")</f>
        <v>352.24</v>
      </c>
      <c r="G32" s="172">
        <f>IFERROR(IF(VLOOKUP($A32,'Annex 2 EHV charges'!$D:$O,11,FALSE)=0,"",VLOOKUP($A32,'Annex 2 EHV charges'!$D:$O,11,FALSE)),"")</f>
        <v>0.06</v>
      </c>
      <c r="H32" s="172">
        <f>IFERROR(IF(VLOOKUP($A32,'Annex 2 EHV charges'!$D:$O,12,FALSE)=0,"",VLOOKUP($A32,'Annex 2 EHV charges'!$D:$O,12,FALSE)),"")</f>
        <v>0.06</v>
      </c>
    </row>
    <row r="33" spans="1:8" x14ac:dyDescent="0.2">
      <c r="A33" s="166">
        <f t="array" ref="A33">IFERROR(INDEX('Annex 2 EHV charges'!$D$11:$D$302, MATCH(0, IF(ISBLANK('Annex 2 EHV charges'!$D$11:$D$302),1, COUNTIF(A$4:$A32, 'Annex 2 EHV charges'!$D$11:$D$302)), 0)),"")</f>
        <v>403</v>
      </c>
      <c r="B33" s="165">
        <f>IF($A33="","",VLOOKUP($A33,'Annex 2 EHV charges'!$D:$O,2,0))</f>
        <v>403</v>
      </c>
      <c r="C33" s="166">
        <f>IF($A33="","",VLOOKUP($A33,'Annex 2 EHV charges'!$D:$O,3,0))</f>
        <v>2200042414867</v>
      </c>
      <c r="D33" s="165" t="str">
        <f>IF($A33="","",VLOOKUP($A33,'Annex 2 EHV charges'!$D:$O,4,0))</f>
        <v>Carditch Drove</v>
      </c>
      <c r="E33" s="170" t="str">
        <f>IFERROR(IF(VLOOKUP($A33,'Annex 2 EHV charges'!$D:$O,9,FALSE)=0,"",VLOOKUP($A33,'Annex 2 EHV charges'!$D:$O,9,FALSE)),"")</f>
        <v/>
      </c>
      <c r="F33" s="171">
        <f>IFERROR(IF(VLOOKUP($A33,'Annex 2 EHV charges'!$D:$O,10,FALSE)=0,"",VLOOKUP($A33,'Annex 2 EHV charges'!$D:$O,10,FALSE)),"")</f>
        <v>340.46</v>
      </c>
      <c r="G33" s="172">
        <f>IFERROR(IF(VLOOKUP($A33,'Annex 2 EHV charges'!$D:$O,11,FALSE)=0,"",VLOOKUP($A33,'Annex 2 EHV charges'!$D:$O,11,FALSE)),"")</f>
        <v>0.06</v>
      </c>
      <c r="H33" s="172">
        <f>IFERROR(IF(VLOOKUP($A33,'Annex 2 EHV charges'!$D:$O,12,FALSE)=0,"",VLOOKUP($A33,'Annex 2 EHV charges'!$D:$O,12,FALSE)),"")</f>
        <v>0.06</v>
      </c>
    </row>
    <row r="34" spans="1:8" x14ac:dyDescent="0.2">
      <c r="A34" s="166">
        <f t="array" ref="A34">IFERROR(INDEX('Annex 2 EHV charges'!$D$11:$D$302, MATCH(0, IF(ISBLANK('Annex 2 EHV charges'!$D$11:$D$302),1, COUNTIF(A$4:$A33, 'Annex 2 EHV charges'!$D$11:$D$302)), 0)),"")</f>
        <v>404</v>
      </c>
      <c r="B34" s="165">
        <f>IF($A34="","",VLOOKUP($A34,'Annex 2 EHV charges'!$D:$O,2,0))</f>
        <v>404</v>
      </c>
      <c r="C34" s="166">
        <f>IF($A34="","",VLOOKUP($A34,'Annex 2 EHV charges'!$D:$O,3,0))</f>
        <v>2200042417803</v>
      </c>
      <c r="D34" s="165" t="str">
        <f>IF($A34="","",VLOOKUP($A34,'Annex 2 EHV charges'!$D:$O,4,0))</f>
        <v>Capelands Farm</v>
      </c>
      <c r="E34" s="170" t="str">
        <f>IFERROR(IF(VLOOKUP($A34,'Annex 2 EHV charges'!$D:$O,9,FALSE)=0,"",VLOOKUP($A34,'Annex 2 EHV charges'!$D:$O,9,FALSE)),"")</f>
        <v/>
      </c>
      <c r="F34" s="171">
        <f>IFERROR(IF(VLOOKUP($A34,'Annex 2 EHV charges'!$D:$O,10,FALSE)=0,"",VLOOKUP($A34,'Annex 2 EHV charges'!$D:$O,10,FALSE)),"")</f>
        <v>332.69</v>
      </c>
      <c r="G34" s="172">
        <f>IFERROR(IF(VLOOKUP($A34,'Annex 2 EHV charges'!$D:$O,11,FALSE)=0,"",VLOOKUP($A34,'Annex 2 EHV charges'!$D:$O,11,FALSE)),"")</f>
        <v>0.06</v>
      </c>
      <c r="H34" s="172">
        <f>IFERROR(IF(VLOOKUP($A34,'Annex 2 EHV charges'!$D:$O,12,FALSE)=0,"",VLOOKUP($A34,'Annex 2 EHV charges'!$D:$O,12,FALSE)),"")</f>
        <v>0.06</v>
      </c>
    </row>
    <row r="35" spans="1:8" x14ac:dyDescent="0.2">
      <c r="A35" s="166">
        <f t="array" ref="A35">IFERROR(INDEX('Annex 2 EHV charges'!$D$11:$D$302, MATCH(0, IF(ISBLANK('Annex 2 EHV charges'!$D$11:$D$302),1, COUNTIF(A$4:$A34, 'Annex 2 EHV charges'!$D$11:$D$302)), 0)),"")</f>
        <v>405</v>
      </c>
      <c r="B35" s="165">
        <f>IF($A35="","",VLOOKUP($A35,'Annex 2 EHV charges'!$D:$O,2,0))</f>
        <v>405</v>
      </c>
      <c r="C35" s="166">
        <f>IF($A35="","",VLOOKUP($A35,'Annex 2 EHV charges'!$D:$O,3,0))</f>
        <v>2200042418807</v>
      </c>
      <c r="D35" s="165" t="str">
        <f>IF($A35="","",VLOOKUP($A35,'Annex 2 EHV charges'!$D:$O,4,0))</f>
        <v>East Youlstone WF</v>
      </c>
      <c r="E35" s="170" t="str">
        <f>IFERROR(IF(VLOOKUP($A35,'Annex 2 EHV charges'!$D:$O,9,FALSE)=0,"",VLOOKUP($A35,'Annex 2 EHV charges'!$D:$O,9,FALSE)),"")</f>
        <v/>
      </c>
      <c r="F35" s="171">
        <f>IFERROR(IF(VLOOKUP($A35,'Annex 2 EHV charges'!$D:$O,10,FALSE)=0,"",VLOOKUP($A35,'Annex 2 EHV charges'!$D:$O,10,FALSE)),"")</f>
        <v>1651.25</v>
      </c>
      <c r="G35" s="172">
        <f>IFERROR(IF(VLOOKUP($A35,'Annex 2 EHV charges'!$D:$O,11,FALSE)=0,"",VLOOKUP($A35,'Annex 2 EHV charges'!$D:$O,11,FALSE)),"")</f>
        <v>0.06</v>
      </c>
      <c r="H35" s="172">
        <f>IFERROR(IF(VLOOKUP($A35,'Annex 2 EHV charges'!$D:$O,12,FALSE)=0,"",VLOOKUP($A35,'Annex 2 EHV charges'!$D:$O,12,FALSE)),"")</f>
        <v>0.06</v>
      </c>
    </row>
    <row r="36" spans="1:8" x14ac:dyDescent="0.2">
      <c r="A36" s="166">
        <f t="array" ref="A36">IFERROR(INDEX('Annex 2 EHV charges'!$D$11:$D$302, MATCH(0, IF(ISBLANK('Annex 2 EHV charges'!$D$11:$D$302),1, COUNTIF(A$4:$A35, 'Annex 2 EHV charges'!$D$11:$D$302)), 0)),"")</f>
        <v>406</v>
      </c>
      <c r="B36" s="165">
        <f>IF($A36="","",VLOOKUP($A36,'Annex 2 EHV charges'!$D:$O,2,0))</f>
        <v>406</v>
      </c>
      <c r="C36" s="166">
        <f>IF($A36="","",VLOOKUP($A36,'Annex 2 EHV charges'!$D:$O,3,0))</f>
        <v>2200042437368</v>
      </c>
      <c r="D36" s="165" t="str">
        <f>IF($A36="","",VLOOKUP($A36,'Annex 2 EHV charges'!$D:$O,4,0))</f>
        <v>Francis Court Farm</v>
      </c>
      <c r="E36" s="170" t="str">
        <f>IFERROR(IF(VLOOKUP($A36,'Annex 2 EHV charges'!$D:$O,9,FALSE)=0,"",VLOOKUP($A36,'Annex 2 EHV charges'!$D:$O,9,FALSE)),"")</f>
        <v/>
      </c>
      <c r="F36" s="171">
        <f>IFERROR(IF(VLOOKUP($A36,'Annex 2 EHV charges'!$D:$O,10,FALSE)=0,"",VLOOKUP($A36,'Annex 2 EHV charges'!$D:$O,10,FALSE)),"")</f>
        <v>347.99</v>
      </c>
      <c r="G36" s="172">
        <f>IFERROR(IF(VLOOKUP($A36,'Annex 2 EHV charges'!$D:$O,11,FALSE)=0,"",VLOOKUP($A36,'Annex 2 EHV charges'!$D:$O,11,FALSE)),"")</f>
        <v>0.06</v>
      </c>
      <c r="H36" s="172">
        <f>IFERROR(IF(VLOOKUP($A36,'Annex 2 EHV charges'!$D:$O,12,FALSE)=0,"",VLOOKUP($A36,'Annex 2 EHV charges'!$D:$O,12,FALSE)),"")</f>
        <v>0.06</v>
      </c>
    </row>
    <row r="37" spans="1:8" x14ac:dyDescent="0.2">
      <c r="A37" s="166">
        <f t="array" ref="A37">IFERROR(INDEX('Annex 2 EHV charges'!$D$11:$D$302, MATCH(0, IF(ISBLANK('Annex 2 EHV charges'!$D$11:$D$302),1, COUNTIF(A$4:$A36, 'Annex 2 EHV charges'!$D$11:$D$302)), 0)),"")</f>
        <v>407</v>
      </c>
      <c r="B37" s="165">
        <f>IF($A37="","",VLOOKUP($A37,'Annex 2 EHV charges'!$D:$O,2,0))</f>
        <v>407</v>
      </c>
      <c r="C37" s="166">
        <f>IF($A37="","",VLOOKUP($A37,'Annex 2 EHV charges'!$D:$O,3,0))</f>
        <v>2200042443325</v>
      </c>
      <c r="D37" s="165" t="str">
        <f>IF($A37="","",VLOOKUP($A37,'Annex 2 EHV charges'!$D:$O,4,0))</f>
        <v>Northwood</v>
      </c>
      <c r="E37" s="170" t="str">
        <f>IFERROR(IF(VLOOKUP($A37,'Annex 2 EHV charges'!$D:$O,9,FALSE)=0,"",VLOOKUP($A37,'Annex 2 EHV charges'!$D:$O,9,FALSE)),"")</f>
        <v/>
      </c>
      <c r="F37" s="171">
        <f>IFERROR(IF(VLOOKUP($A37,'Annex 2 EHV charges'!$D:$O,10,FALSE)=0,"",VLOOKUP($A37,'Annex 2 EHV charges'!$D:$O,10,FALSE)),"")</f>
        <v>554.97</v>
      </c>
      <c r="G37" s="172">
        <f>IFERROR(IF(VLOOKUP($A37,'Annex 2 EHV charges'!$D:$O,11,FALSE)=0,"",VLOOKUP($A37,'Annex 2 EHV charges'!$D:$O,11,FALSE)),"")</f>
        <v>0.06</v>
      </c>
      <c r="H37" s="172">
        <f>IFERROR(IF(VLOOKUP($A37,'Annex 2 EHV charges'!$D:$O,12,FALSE)=0,"",VLOOKUP($A37,'Annex 2 EHV charges'!$D:$O,12,FALSE)),"")</f>
        <v>0.06</v>
      </c>
    </row>
    <row r="38" spans="1:8" x14ac:dyDescent="0.2">
      <c r="A38" s="166">
        <f t="array" ref="A38">IFERROR(INDEX('Annex 2 EHV charges'!$D$11:$D$302, MATCH(0, IF(ISBLANK('Annex 2 EHV charges'!$D$11:$D$302),1, COUNTIF(A$4:$A37, 'Annex 2 EHV charges'!$D$11:$D$302)), 0)),"")</f>
        <v>408</v>
      </c>
      <c r="B38" s="165">
        <f>IF($A38="","",VLOOKUP($A38,'Annex 2 EHV charges'!$D:$O,2,0))</f>
        <v>408</v>
      </c>
      <c r="C38" s="166">
        <f>IF($A38="","",VLOOKUP($A38,'Annex 2 EHV charges'!$D:$O,3,0))</f>
        <v>2200042443361</v>
      </c>
      <c r="D38" s="165" t="str">
        <f>IF($A38="","",VLOOKUP($A38,'Annex 2 EHV charges'!$D:$O,4,0))</f>
        <v>Tricky Warren</v>
      </c>
      <c r="E38" s="170" t="str">
        <f>IFERROR(IF(VLOOKUP($A38,'Annex 2 EHV charges'!$D:$O,9,FALSE)=0,"",VLOOKUP($A38,'Annex 2 EHV charges'!$D:$O,9,FALSE)),"")</f>
        <v/>
      </c>
      <c r="F38" s="171">
        <f>IFERROR(IF(VLOOKUP($A38,'Annex 2 EHV charges'!$D:$O,10,FALSE)=0,"",VLOOKUP($A38,'Annex 2 EHV charges'!$D:$O,10,FALSE)),"")</f>
        <v>361.51</v>
      </c>
      <c r="G38" s="172">
        <f>IFERROR(IF(VLOOKUP($A38,'Annex 2 EHV charges'!$D:$O,11,FALSE)=0,"",VLOOKUP($A38,'Annex 2 EHV charges'!$D:$O,11,FALSE)),"")</f>
        <v>0.06</v>
      </c>
      <c r="H38" s="172">
        <f>IFERROR(IF(VLOOKUP($A38,'Annex 2 EHV charges'!$D:$O,12,FALSE)=0,"",VLOOKUP($A38,'Annex 2 EHV charges'!$D:$O,12,FALSE)),"")</f>
        <v>0.06</v>
      </c>
    </row>
    <row r="39" spans="1:8" x14ac:dyDescent="0.2">
      <c r="A39" s="166">
        <f t="array" ref="A39">IFERROR(INDEX('Annex 2 EHV charges'!$D$11:$D$302, MATCH(0, IF(ISBLANK('Annex 2 EHV charges'!$D$11:$D$302),1, COUNTIF(A$4:$A38, 'Annex 2 EHV charges'!$D$11:$D$302)), 0)),"")</f>
        <v>409</v>
      </c>
      <c r="B39" s="165">
        <f>IF($A39="","",VLOOKUP($A39,'Annex 2 EHV charges'!$D:$O,2,0))</f>
        <v>409</v>
      </c>
      <c r="C39" s="166">
        <f>IF($A39="","",VLOOKUP($A39,'Annex 2 EHV charges'!$D:$O,3,0))</f>
        <v>2200042447019</v>
      </c>
      <c r="D39" s="165" t="str">
        <f>IF($A39="","",VLOOKUP($A39,'Annex 2 EHV charges'!$D:$O,4,0))</f>
        <v>Iwood Lane</v>
      </c>
      <c r="E39" s="170" t="str">
        <f>IFERROR(IF(VLOOKUP($A39,'Annex 2 EHV charges'!$D:$O,9,FALSE)=0,"",VLOOKUP($A39,'Annex 2 EHV charges'!$D:$O,9,FALSE)),"")</f>
        <v/>
      </c>
      <c r="F39" s="171">
        <f>IFERROR(IF(VLOOKUP($A39,'Annex 2 EHV charges'!$D:$O,10,FALSE)=0,"",VLOOKUP($A39,'Annex 2 EHV charges'!$D:$O,10,FALSE)),"")</f>
        <v>373.9</v>
      </c>
      <c r="G39" s="172">
        <f>IFERROR(IF(VLOOKUP($A39,'Annex 2 EHV charges'!$D:$O,11,FALSE)=0,"",VLOOKUP($A39,'Annex 2 EHV charges'!$D:$O,11,FALSE)),"")</f>
        <v>0.06</v>
      </c>
      <c r="H39" s="172">
        <f>IFERROR(IF(VLOOKUP($A39,'Annex 2 EHV charges'!$D:$O,12,FALSE)=0,"",VLOOKUP($A39,'Annex 2 EHV charges'!$D:$O,12,FALSE)),"")</f>
        <v>0.06</v>
      </c>
    </row>
    <row r="40" spans="1:8" x14ac:dyDescent="0.2">
      <c r="A40" s="166">
        <f t="array" ref="A40">IFERROR(INDEX('Annex 2 EHV charges'!$D$11:$D$302, MATCH(0, IF(ISBLANK('Annex 2 EHV charges'!$D$11:$D$302),1, COUNTIF(A$4:$A39, 'Annex 2 EHV charges'!$D$11:$D$302)), 0)),"")</f>
        <v>410</v>
      </c>
      <c r="B40" s="165">
        <f>IF($A40="","",VLOOKUP($A40,'Annex 2 EHV charges'!$D:$O,2,0))</f>
        <v>410</v>
      </c>
      <c r="C40" s="166">
        <f>IF($A40="","",VLOOKUP($A40,'Annex 2 EHV charges'!$D:$O,3,0))</f>
        <v>2200042446993</v>
      </c>
      <c r="D40" s="165" t="str">
        <f>IF($A40="","",VLOOKUP($A40,'Annex 2 EHV charges'!$D:$O,4,0))</f>
        <v>Rydon Farm</v>
      </c>
      <c r="E40" s="170" t="str">
        <f>IFERROR(IF(VLOOKUP($A40,'Annex 2 EHV charges'!$D:$O,9,FALSE)=0,"",VLOOKUP($A40,'Annex 2 EHV charges'!$D:$O,9,FALSE)),"")</f>
        <v/>
      </c>
      <c r="F40" s="171">
        <f>IFERROR(IF(VLOOKUP($A40,'Annex 2 EHV charges'!$D:$O,10,FALSE)=0,"",VLOOKUP($A40,'Annex 2 EHV charges'!$D:$O,10,FALSE)),"")</f>
        <v>1717.1</v>
      </c>
      <c r="G40" s="172">
        <f>IFERROR(IF(VLOOKUP($A40,'Annex 2 EHV charges'!$D:$O,11,FALSE)=0,"",VLOOKUP($A40,'Annex 2 EHV charges'!$D:$O,11,FALSE)),"")</f>
        <v>0.06</v>
      </c>
      <c r="H40" s="172">
        <f>IFERROR(IF(VLOOKUP($A40,'Annex 2 EHV charges'!$D:$O,12,FALSE)=0,"",VLOOKUP($A40,'Annex 2 EHV charges'!$D:$O,12,FALSE)),"")</f>
        <v>0.06</v>
      </c>
    </row>
    <row r="41" spans="1:8" x14ac:dyDescent="0.2">
      <c r="A41" s="166">
        <f t="array" ref="A41">IFERROR(INDEX('Annex 2 EHV charges'!$D$11:$D$302, MATCH(0, IF(ISBLANK('Annex 2 EHV charges'!$D$11:$D$302),1, COUNTIF(A$4:$A40, 'Annex 2 EHV charges'!$D$11:$D$302)), 0)),"")</f>
        <v>411</v>
      </c>
      <c r="B41" s="165">
        <f>IF($A41="","",VLOOKUP($A41,'Annex 2 EHV charges'!$D:$O,2,0))</f>
        <v>411</v>
      </c>
      <c r="C41" s="166">
        <f>IF($A41="","",VLOOKUP($A41,'Annex 2 EHV charges'!$D:$O,3,0))</f>
        <v>2200042446975</v>
      </c>
      <c r="D41" s="165" t="str">
        <f>IF($A41="","",VLOOKUP($A41,'Annex 2 EHV charges'!$D:$O,4,0))</f>
        <v>Balls Wood</v>
      </c>
      <c r="E41" s="170" t="str">
        <f>IFERROR(IF(VLOOKUP($A41,'Annex 2 EHV charges'!$D:$O,9,FALSE)=0,"",VLOOKUP($A41,'Annex 2 EHV charges'!$D:$O,9,FALSE)),"")</f>
        <v/>
      </c>
      <c r="F41" s="171">
        <f>IFERROR(IF(VLOOKUP($A41,'Annex 2 EHV charges'!$D:$O,10,FALSE)=0,"",VLOOKUP($A41,'Annex 2 EHV charges'!$D:$O,10,FALSE)),"")</f>
        <v>531.17999999999995</v>
      </c>
      <c r="G41" s="172">
        <f>IFERROR(IF(VLOOKUP($A41,'Annex 2 EHV charges'!$D:$O,11,FALSE)=0,"",VLOOKUP($A41,'Annex 2 EHV charges'!$D:$O,11,FALSE)),"")</f>
        <v>0.06</v>
      </c>
      <c r="H41" s="172">
        <f>IFERROR(IF(VLOOKUP($A41,'Annex 2 EHV charges'!$D:$O,12,FALSE)=0,"",VLOOKUP($A41,'Annex 2 EHV charges'!$D:$O,12,FALSE)),"")</f>
        <v>0.06</v>
      </c>
    </row>
    <row r="42" spans="1:8" x14ac:dyDescent="0.2">
      <c r="A42" s="166">
        <f t="array" ref="A42">IFERROR(INDEX('Annex 2 EHV charges'!$D$11:$D$302, MATCH(0, IF(ISBLANK('Annex 2 EHV charges'!$D$11:$D$302),1, COUNTIF(A$4:$A41, 'Annex 2 EHV charges'!$D$11:$D$302)), 0)),"")</f>
        <v>412</v>
      </c>
      <c r="B42" s="165">
        <f>IF($A42="","",VLOOKUP($A42,'Annex 2 EHV charges'!$D:$O,2,0))</f>
        <v>412</v>
      </c>
      <c r="C42" s="166">
        <f>IF($A42="","",VLOOKUP($A42,'Annex 2 EHV charges'!$D:$O,3,0))</f>
        <v>2200042457499</v>
      </c>
      <c r="D42" s="165" t="str">
        <f>IF($A42="","",VLOOKUP($A42,'Annex 2 EHV charges'!$D:$O,4,0))</f>
        <v>Ashlawn Farm</v>
      </c>
      <c r="E42" s="170" t="str">
        <f>IFERROR(IF(VLOOKUP($A42,'Annex 2 EHV charges'!$D:$O,9,FALSE)=0,"",VLOOKUP($A42,'Annex 2 EHV charges'!$D:$O,9,FALSE)),"")</f>
        <v/>
      </c>
      <c r="F42" s="171">
        <f>IFERROR(IF(VLOOKUP($A42,'Annex 2 EHV charges'!$D:$O,10,FALSE)=0,"",VLOOKUP($A42,'Annex 2 EHV charges'!$D:$O,10,FALSE)),"")</f>
        <v>622.49</v>
      </c>
      <c r="G42" s="172">
        <f>IFERROR(IF(VLOOKUP($A42,'Annex 2 EHV charges'!$D:$O,11,FALSE)=0,"",VLOOKUP($A42,'Annex 2 EHV charges'!$D:$O,11,FALSE)),"")</f>
        <v>0.06</v>
      </c>
      <c r="H42" s="172">
        <f>IFERROR(IF(VLOOKUP($A42,'Annex 2 EHV charges'!$D:$O,12,FALSE)=0,"",VLOOKUP($A42,'Annex 2 EHV charges'!$D:$O,12,FALSE)),"")</f>
        <v>0.06</v>
      </c>
    </row>
    <row r="43" spans="1:8" x14ac:dyDescent="0.2">
      <c r="A43" s="166">
        <f t="array" ref="A43">IFERROR(INDEX('Annex 2 EHV charges'!$D$11:$D$302, MATCH(0, IF(ISBLANK('Annex 2 EHV charges'!$D$11:$D$302),1, COUNTIF(A$4:$A42, 'Annex 2 EHV charges'!$D$11:$D$302)), 0)),"")</f>
        <v>413</v>
      </c>
      <c r="B43" s="165">
        <f>IF($A43="","",VLOOKUP($A43,'Annex 2 EHV charges'!$D:$O,2,0))</f>
        <v>413</v>
      </c>
      <c r="C43" s="166">
        <f>IF($A43="","",VLOOKUP($A43,'Annex 2 EHV charges'!$D:$O,3,0))</f>
        <v>2200042457912</v>
      </c>
      <c r="D43" s="165" t="str">
        <f>IF($A43="","",VLOOKUP($A43,'Annex 2 EHV charges'!$D:$O,4,0))</f>
        <v>Pencoose Farm</v>
      </c>
      <c r="E43" s="170" t="str">
        <f>IFERROR(IF(VLOOKUP($A43,'Annex 2 EHV charges'!$D:$O,9,FALSE)=0,"",VLOOKUP($A43,'Annex 2 EHV charges'!$D:$O,9,FALSE)),"")</f>
        <v/>
      </c>
      <c r="F43" s="171">
        <f>IFERROR(IF(VLOOKUP($A43,'Annex 2 EHV charges'!$D:$O,10,FALSE)=0,"",VLOOKUP($A43,'Annex 2 EHV charges'!$D:$O,10,FALSE)),"")</f>
        <v>664.89</v>
      </c>
      <c r="G43" s="172">
        <f>IFERROR(IF(VLOOKUP($A43,'Annex 2 EHV charges'!$D:$O,11,FALSE)=0,"",VLOOKUP($A43,'Annex 2 EHV charges'!$D:$O,11,FALSE)),"")</f>
        <v>0.06</v>
      </c>
      <c r="H43" s="172">
        <f>IFERROR(IF(VLOOKUP($A43,'Annex 2 EHV charges'!$D:$O,12,FALSE)=0,"",VLOOKUP($A43,'Annex 2 EHV charges'!$D:$O,12,FALSE)),"")</f>
        <v>0.06</v>
      </c>
    </row>
    <row r="44" spans="1:8" x14ac:dyDescent="0.2">
      <c r="A44" s="166">
        <f t="array" ref="A44">IFERROR(INDEX('Annex 2 EHV charges'!$D$11:$D$302, MATCH(0, IF(ISBLANK('Annex 2 EHV charges'!$D$11:$D$302),1, COUNTIF(A$4:$A43, 'Annex 2 EHV charges'!$D$11:$D$302)), 0)),"")</f>
        <v>414</v>
      </c>
      <c r="B44" s="165">
        <f>IF($A44="","",VLOOKUP($A44,'Annex 2 EHV charges'!$D:$O,2,0))</f>
        <v>414</v>
      </c>
      <c r="C44" s="166">
        <f>IF($A44="","",VLOOKUP($A44,'Annex 2 EHV charges'!$D:$O,3,0))</f>
        <v>2200042457995</v>
      </c>
      <c r="D44" s="165" t="str">
        <f>IF($A44="","",VLOOKUP($A44,'Annex 2 EHV charges'!$D:$O,4,0))</f>
        <v>Hawkers Farm</v>
      </c>
      <c r="E44" s="170" t="str">
        <f>IFERROR(IF(VLOOKUP($A44,'Annex 2 EHV charges'!$D:$O,9,FALSE)=0,"",VLOOKUP($A44,'Annex 2 EHV charges'!$D:$O,9,FALSE)),"")</f>
        <v/>
      </c>
      <c r="F44" s="171">
        <f>IFERROR(IF(VLOOKUP($A44,'Annex 2 EHV charges'!$D:$O,10,FALSE)=0,"",VLOOKUP($A44,'Annex 2 EHV charges'!$D:$O,10,FALSE)),"")</f>
        <v>540.46</v>
      </c>
      <c r="G44" s="172">
        <f>IFERROR(IF(VLOOKUP($A44,'Annex 2 EHV charges'!$D:$O,11,FALSE)=0,"",VLOOKUP($A44,'Annex 2 EHV charges'!$D:$O,11,FALSE)),"")</f>
        <v>0.06</v>
      </c>
      <c r="H44" s="172">
        <f>IFERROR(IF(VLOOKUP($A44,'Annex 2 EHV charges'!$D:$O,12,FALSE)=0,"",VLOOKUP($A44,'Annex 2 EHV charges'!$D:$O,12,FALSE)),"")</f>
        <v>0.06</v>
      </c>
    </row>
    <row r="45" spans="1:8" x14ac:dyDescent="0.2">
      <c r="A45" s="166">
        <f t="array" ref="A45">IFERROR(INDEX('Annex 2 EHV charges'!$D$11:$D$302, MATCH(0, IF(ISBLANK('Annex 2 EHV charges'!$D$11:$D$302),1, COUNTIF(A$4:$A44, 'Annex 2 EHV charges'!$D$11:$D$302)), 0)),"")</f>
        <v>415</v>
      </c>
      <c r="B45" s="165">
        <f>IF($A45="","",VLOOKUP($A45,'Annex 2 EHV charges'!$D:$O,2,0))</f>
        <v>415</v>
      </c>
      <c r="C45" s="166">
        <f>IF($A45="","",VLOOKUP($A45,'Annex 2 EHV charges'!$D:$O,3,0))</f>
        <v>2200042459566</v>
      </c>
      <c r="D45" s="165" t="str">
        <f>IF($A45="","",VLOOKUP($A45,'Annex 2 EHV charges'!$D:$O,4,0))</f>
        <v>Hurcott</v>
      </c>
      <c r="E45" s="170" t="str">
        <f>IFERROR(IF(VLOOKUP($A45,'Annex 2 EHV charges'!$D:$O,9,FALSE)=0,"",VLOOKUP($A45,'Annex 2 EHV charges'!$D:$O,9,FALSE)),"")</f>
        <v/>
      </c>
      <c r="F45" s="171">
        <f>IFERROR(IF(VLOOKUP($A45,'Annex 2 EHV charges'!$D:$O,10,FALSE)=0,"",VLOOKUP($A45,'Annex 2 EHV charges'!$D:$O,10,FALSE)),"")</f>
        <v>341.89</v>
      </c>
      <c r="G45" s="172">
        <f>IFERROR(IF(VLOOKUP($A45,'Annex 2 EHV charges'!$D:$O,11,FALSE)=0,"",VLOOKUP($A45,'Annex 2 EHV charges'!$D:$O,11,FALSE)),"")</f>
        <v>0.06</v>
      </c>
      <c r="H45" s="172">
        <f>IFERROR(IF(VLOOKUP($A45,'Annex 2 EHV charges'!$D:$O,12,FALSE)=0,"",VLOOKUP($A45,'Annex 2 EHV charges'!$D:$O,12,FALSE)),"")</f>
        <v>0.06</v>
      </c>
    </row>
    <row r="46" spans="1:8" x14ac:dyDescent="0.2">
      <c r="A46" s="166">
        <f t="array" ref="A46">IFERROR(INDEX('Annex 2 EHV charges'!$D$11:$D$302, MATCH(0, IF(ISBLANK('Annex 2 EHV charges'!$D$11:$D$302),1, COUNTIF(A$4:$A45, 'Annex 2 EHV charges'!$D$11:$D$302)), 0)),"")</f>
        <v>416</v>
      </c>
      <c r="B46" s="165">
        <f>IF($A46="","",VLOOKUP($A46,'Annex 2 EHV charges'!$D:$O,2,0))</f>
        <v>416</v>
      </c>
      <c r="C46" s="166">
        <f>IF($A46="","",VLOOKUP($A46,'Annex 2 EHV charges'!$D:$O,3,0))</f>
        <v>2200042461306</v>
      </c>
      <c r="D46" s="165" t="str">
        <f>IF($A46="","",VLOOKUP($A46,'Annex 2 EHV charges'!$D:$O,4,0))</f>
        <v>Garvinack</v>
      </c>
      <c r="E46" s="170" t="str">
        <f>IFERROR(IF(VLOOKUP($A46,'Annex 2 EHV charges'!$D:$O,9,FALSE)=0,"",VLOOKUP($A46,'Annex 2 EHV charges'!$D:$O,9,FALSE)),"")</f>
        <v/>
      </c>
      <c r="F46" s="171">
        <f>IFERROR(IF(VLOOKUP($A46,'Annex 2 EHV charges'!$D:$O,10,FALSE)=0,"",VLOOKUP($A46,'Annex 2 EHV charges'!$D:$O,10,FALSE)),"")</f>
        <v>643.30999999999995</v>
      </c>
      <c r="G46" s="172">
        <f>IFERROR(IF(VLOOKUP($A46,'Annex 2 EHV charges'!$D:$O,11,FALSE)=0,"",VLOOKUP($A46,'Annex 2 EHV charges'!$D:$O,11,FALSE)),"")</f>
        <v>0.06</v>
      </c>
      <c r="H46" s="172">
        <f>IFERROR(IF(VLOOKUP($A46,'Annex 2 EHV charges'!$D:$O,12,FALSE)=0,"",VLOOKUP($A46,'Annex 2 EHV charges'!$D:$O,12,FALSE)),"")</f>
        <v>0.06</v>
      </c>
    </row>
    <row r="47" spans="1:8" x14ac:dyDescent="0.2">
      <c r="A47" s="166">
        <f t="array" ref="A47">IFERROR(INDEX('Annex 2 EHV charges'!$D$11:$D$302, MATCH(0, IF(ISBLANK('Annex 2 EHV charges'!$D$11:$D$302),1, COUNTIF(A$4:$A46, 'Annex 2 EHV charges'!$D$11:$D$302)), 0)),"")</f>
        <v>417</v>
      </c>
      <c r="B47" s="165">
        <f>IF($A47="","",VLOOKUP($A47,'Annex 2 EHV charges'!$D:$O,2,0))</f>
        <v>417</v>
      </c>
      <c r="C47" s="166">
        <f>IF($A47="","",VLOOKUP($A47,'Annex 2 EHV charges'!$D:$O,3,0))</f>
        <v>2200042462188</v>
      </c>
      <c r="D47" s="165" t="str">
        <f>IF($A47="","",VLOOKUP($A47,'Annex 2 EHV charges'!$D:$O,4,0))</f>
        <v>New Barton</v>
      </c>
      <c r="E47" s="170" t="str">
        <f>IFERROR(IF(VLOOKUP($A47,'Annex 2 EHV charges'!$D:$O,9,FALSE)=0,"",VLOOKUP($A47,'Annex 2 EHV charges'!$D:$O,9,FALSE)),"")</f>
        <v/>
      </c>
      <c r="F47" s="171">
        <f>IFERROR(IF(VLOOKUP($A47,'Annex 2 EHV charges'!$D:$O,10,FALSE)=0,"",VLOOKUP($A47,'Annex 2 EHV charges'!$D:$O,10,FALSE)),"")</f>
        <v>2815.85</v>
      </c>
      <c r="G47" s="172">
        <f>IFERROR(IF(VLOOKUP($A47,'Annex 2 EHV charges'!$D:$O,11,FALSE)=0,"",VLOOKUP($A47,'Annex 2 EHV charges'!$D:$O,11,FALSE)),"")</f>
        <v>0.06</v>
      </c>
      <c r="H47" s="172">
        <f>IFERROR(IF(VLOOKUP($A47,'Annex 2 EHV charges'!$D:$O,12,FALSE)=0,"",VLOOKUP($A47,'Annex 2 EHV charges'!$D:$O,12,FALSE)),"")</f>
        <v>0.06</v>
      </c>
    </row>
    <row r="48" spans="1:8" x14ac:dyDescent="0.2">
      <c r="A48" s="166">
        <f t="array" ref="A48">IFERROR(INDEX('Annex 2 EHV charges'!$D$11:$D$302, MATCH(0, IF(ISBLANK('Annex 2 EHV charges'!$D$11:$D$302),1, COUNTIF(A$4:$A47, 'Annex 2 EHV charges'!$D$11:$D$302)), 0)),"")</f>
        <v>418</v>
      </c>
      <c r="B48" s="165">
        <f>IF($A48="","",VLOOKUP($A48,'Annex 2 EHV charges'!$D:$O,2,0))</f>
        <v>418</v>
      </c>
      <c r="C48" s="166">
        <f>IF($A48="","",VLOOKUP($A48,'Annex 2 EHV charges'!$D:$O,3,0))</f>
        <v>2200042465170</v>
      </c>
      <c r="D48" s="165" t="str">
        <f>IF($A48="","",VLOOKUP($A48,'Annex 2 EHV charges'!$D:$O,4,0))</f>
        <v>Coombeshead Farm</v>
      </c>
      <c r="E48" s="170" t="str">
        <f>IFERROR(IF(VLOOKUP($A48,'Annex 2 EHV charges'!$D:$O,9,FALSE)=0,"",VLOOKUP($A48,'Annex 2 EHV charges'!$D:$O,9,FALSE)),"")</f>
        <v/>
      </c>
      <c r="F48" s="171">
        <f>IFERROR(IF(VLOOKUP($A48,'Annex 2 EHV charges'!$D:$O,10,FALSE)=0,"",VLOOKUP($A48,'Annex 2 EHV charges'!$D:$O,10,FALSE)),"")</f>
        <v>370</v>
      </c>
      <c r="G48" s="172">
        <f>IFERROR(IF(VLOOKUP($A48,'Annex 2 EHV charges'!$D:$O,11,FALSE)=0,"",VLOOKUP($A48,'Annex 2 EHV charges'!$D:$O,11,FALSE)),"")</f>
        <v>0.06</v>
      </c>
      <c r="H48" s="172">
        <f>IFERROR(IF(VLOOKUP($A48,'Annex 2 EHV charges'!$D:$O,12,FALSE)=0,"",VLOOKUP($A48,'Annex 2 EHV charges'!$D:$O,12,FALSE)),"")</f>
        <v>0.06</v>
      </c>
    </row>
    <row r="49" spans="1:8" x14ac:dyDescent="0.2">
      <c r="A49" s="166">
        <f t="array" ref="A49">IFERROR(INDEX('Annex 2 EHV charges'!$D$11:$D$302, MATCH(0, IF(ISBLANK('Annex 2 EHV charges'!$D$11:$D$302),1, COUNTIF(A$4:$A48, 'Annex 2 EHV charges'!$D$11:$D$302)), 0)),"")</f>
        <v>419</v>
      </c>
      <c r="B49" s="165">
        <f>IF($A49="","",VLOOKUP($A49,'Annex 2 EHV charges'!$D:$O,2,0))</f>
        <v>419</v>
      </c>
      <c r="C49" s="166">
        <f>IF($A49="","",VLOOKUP($A49,'Annex 2 EHV charges'!$D:$O,3,0))</f>
        <v>2200042465198</v>
      </c>
      <c r="D49" s="165" t="str">
        <f>IF($A49="","",VLOOKUP($A49,'Annex 2 EHV charges'!$D:$O,4,0))</f>
        <v>Walland Farm</v>
      </c>
      <c r="E49" s="170" t="str">
        <f>IFERROR(IF(VLOOKUP($A49,'Annex 2 EHV charges'!$D:$O,9,FALSE)=0,"",VLOOKUP($A49,'Annex 2 EHV charges'!$D:$O,9,FALSE)),"")</f>
        <v/>
      </c>
      <c r="F49" s="171">
        <f>IFERROR(IF(VLOOKUP($A49,'Annex 2 EHV charges'!$D:$O,10,FALSE)=0,"",VLOOKUP($A49,'Annex 2 EHV charges'!$D:$O,10,FALSE)),"")</f>
        <v>330.25</v>
      </c>
      <c r="G49" s="172">
        <f>IFERROR(IF(VLOOKUP($A49,'Annex 2 EHV charges'!$D:$O,11,FALSE)=0,"",VLOOKUP($A49,'Annex 2 EHV charges'!$D:$O,11,FALSE)),"")</f>
        <v>0.06</v>
      </c>
      <c r="H49" s="172">
        <f>IFERROR(IF(VLOOKUP($A49,'Annex 2 EHV charges'!$D:$O,12,FALSE)=0,"",VLOOKUP($A49,'Annex 2 EHV charges'!$D:$O,12,FALSE)),"")</f>
        <v>0.06</v>
      </c>
    </row>
    <row r="50" spans="1:8" x14ac:dyDescent="0.2">
      <c r="A50" s="166">
        <f t="array" ref="A50">IFERROR(INDEX('Annex 2 EHV charges'!$D$11:$D$302, MATCH(0, IF(ISBLANK('Annex 2 EHV charges'!$D$11:$D$302),1, COUNTIF(A$4:$A49, 'Annex 2 EHV charges'!$D$11:$D$302)), 0)),"")</f>
        <v>420</v>
      </c>
      <c r="B50" s="165">
        <f>IF($A50="","",VLOOKUP($A50,'Annex 2 EHV charges'!$D:$O,2,0))</f>
        <v>420</v>
      </c>
      <c r="C50" s="166">
        <f>IF($A50="","",VLOOKUP($A50,'Annex 2 EHV charges'!$D:$O,3,0))</f>
        <v>2200042467600</v>
      </c>
      <c r="D50" s="165" t="str">
        <f>IF($A50="","",VLOOKUP($A50,'Annex 2 EHV charges'!$D:$O,4,0))</f>
        <v xml:space="preserve">Ashcombe </v>
      </c>
      <c r="E50" s="170" t="str">
        <f>IFERROR(IF(VLOOKUP($A50,'Annex 2 EHV charges'!$D:$O,9,FALSE)=0,"",VLOOKUP($A50,'Annex 2 EHV charges'!$D:$O,9,FALSE)),"")</f>
        <v/>
      </c>
      <c r="F50" s="171">
        <f>IFERROR(IF(VLOOKUP($A50,'Annex 2 EHV charges'!$D:$O,10,FALSE)=0,"",VLOOKUP($A50,'Annex 2 EHV charges'!$D:$O,10,FALSE)),"")</f>
        <v>353.71</v>
      </c>
      <c r="G50" s="172">
        <f>IFERROR(IF(VLOOKUP($A50,'Annex 2 EHV charges'!$D:$O,11,FALSE)=0,"",VLOOKUP($A50,'Annex 2 EHV charges'!$D:$O,11,FALSE)),"")</f>
        <v>0.06</v>
      </c>
      <c r="H50" s="172">
        <f>IFERROR(IF(VLOOKUP($A50,'Annex 2 EHV charges'!$D:$O,12,FALSE)=0,"",VLOOKUP($A50,'Annex 2 EHV charges'!$D:$O,12,FALSE)),"")</f>
        <v>0.06</v>
      </c>
    </row>
    <row r="51" spans="1:8" x14ac:dyDescent="0.2">
      <c r="A51" s="166">
        <f t="array" ref="A51">IFERROR(INDEX('Annex 2 EHV charges'!$D$11:$D$302, MATCH(0, IF(ISBLANK('Annex 2 EHV charges'!$D$11:$D$302),1, COUNTIF(A$4:$A50, 'Annex 2 EHV charges'!$D$11:$D$302)), 0)),"")</f>
        <v>421</v>
      </c>
      <c r="B51" s="165">
        <f>IF($A51="","",VLOOKUP($A51,'Annex 2 EHV charges'!$D:$O,2,0))</f>
        <v>421</v>
      </c>
      <c r="C51" s="166">
        <f>IF($A51="","",VLOOKUP($A51,'Annex 2 EHV charges'!$D:$O,3,0))</f>
        <v>2200042469893</v>
      </c>
      <c r="D51" s="165" t="str">
        <f>IF($A51="","",VLOOKUP($A51,'Annex 2 EHV charges'!$D:$O,4,0))</f>
        <v>Newnham Farm</v>
      </c>
      <c r="E51" s="170" t="str">
        <f>IFERROR(IF(VLOOKUP($A51,'Annex 2 EHV charges'!$D:$O,9,FALSE)=0,"",VLOOKUP($A51,'Annex 2 EHV charges'!$D:$O,9,FALSE)),"")</f>
        <v/>
      </c>
      <c r="F51" s="171">
        <f>IFERROR(IF(VLOOKUP($A51,'Annex 2 EHV charges'!$D:$O,10,FALSE)=0,"",VLOOKUP($A51,'Annex 2 EHV charges'!$D:$O,10,FALSE)),"")</f>
        <v>2082.11</v>
      </c>
      <c r="G51" s="172">
        <f>IFERROR(IF(VLOOKUP($A51,'Annex 2 EHV charges'!$D:$O,11,FALSE)=0,"",VLOOKUP($A51,'Annex 2 EHV charges'!$D:$O,11,FALSE)),"")</f>
        <v>0.06</v>
      </c>
      <c r="H51" s="172">
        <f>IFERROR(IF(VLOOKUP($A51,'Annex 2 EHV charges'!$D:$O,12,FALSE)=0,"",VLOOKUP($A51,'Annex 2 EHV charges'!$D:$O,12,FALSE)),"")</f>
        <v>0.06</v>
      </c>
    </row>
    <row r="52" spans="1:8" x14ac:dyDescent="0.2">
      <c r="A52" s="166">
        <f t="array" ref="A52">IFERROR(INDEX('Annex 2 EHV charges'!$D$11:$D$302, MATCH(0, IF(ISBLANK('Annex 2 EHV charges'!$D$11:$D$302),1, COUNTIF(A$4:$A51, 'Annex 2 EHV charges'!$D$11:$D$302)), 0)),"")</f>
        <v>422</v>
      </c>
      <c r="B52" s="165">
        <f>IF($A52="","",VLOOKUP($A52,'Annex 2 EHV charges'!$D:$O,2,0))</f>
        <v>422</v>
      </c>
      <c r="C52" s="166">
        <f>IF($A52="","",VLOOKUP($A52,'Annex 2 EHV charges'!$D:$O,3,0))</f>
        <v>2200042473472</v>
      </c>
      <c r="D52" s="165" t="str">
        <f>IF($A52="","",VLOOKUP($A52,'Annex 2 EHV charges'!$D:$O,4,0))</f>
        <v>Roskrow Barton PV</v>
      </c>
      <c r="E52" s="170" t="str">
        <f>IFERROR(IF(VLOOKUP($A52,'Annex 2 EHV charges'!$D:$O,9,FALSE)=0,"",VLOOKUP($A52,'Annex 2 EHV charges'!$D:$O,9,FALSE)),"")</f>
        <v/>
      </c>
      <c r="F52" s="171">
        <f>IFERROR(IF(VLOOKUP($A52,'Annex 2 EHV charges'!$D:$O,10,FALSE)=0,"",VLOOKUP($A52,'Annex 2 EHV charges'!$D:$O,10,FALSE)),"")</f>
        <v>590.62</v>
      </c>
      <c r="G52" s="172">
        <f>IFERROR(IF(VLOOKUP($A52,'Annex 2 EHV charges'!$D:$O,11,FALSE)=0,"",VLOOKUP($A52,'Annex 2 EHV charges'!$D:$O,11,FALSE)),"")</f>
        <v>0.06</v>
      </c>
      <c r="H52" s="172">
        <f>IFERROR(IF(VLOOKUP($A52,'Annex 2 EHV charges'!$D:$O,12,FALSE)=0,"",VLOOKUP($A52,'Annex 2 EHV charges'!$D:$O,12,FALSE)),"")</f>
        <v>0.06</v>
      </c>
    </row>
    <row r="53" spans="1:8" x14ac:dyDescent="0.2">
      <c r="A53" s="166">
        <f t="array" ref="A53">IFERROR(INDEX('Annex 2 EHV charges'!$D$11:$D$302, MATCH(0, IF(ISBLANK('Annex 2 EHV charges'!$D$11:$D$302),1, COUNTIF(A$4:$A52, 'Annex 2 EHV charges'!$D$11:$D$302)), 0)),"")</f>
        <v>423</v>
      </c>
      <c r="B53" s="165">
        <f>IF($A53="","",VLOOKUP($A53,'Annex 2 EHV charges'!$D:$O,2,0))</f>
        <v>423</v>
      </c>
      <c r="C53" s="166">
        <f>IF($A53="","",VLOOKUP($A53,'Annex 2 EHV charges'!$D:$O,3,0))</f>
        <v>2200042473454</v>
      </c>
      <c r="D53" s="165" t="str">
        <f>IF($A53="","",VLOOKUP($A53,'Annex 2 EHV charges'!$D:$O,4,0))</f>
        <v>Parkview Solar</v>
      </c>
      <c r="E53" s="170" t="str">
        <f>IFERROR(IF(VLOOKUP($A53,'Annex 2 EHV charges'!$D:$O,9,FALSE)=0,"",VLOOKUP($A53,'Annex 2 EHV charges'!$D:$O,9,FALSE)),"")</f>
        <v/>
      </c>
      <c r="F53" s="171">
        <f>IFERROR(IF(VLOOKUP($A53,'Annex 2 EHV charges'!$D:$O,10,FALSE)=0,"",VLOOKUP($A53,'Annex 2 EHV charges'!$D:$O,10,FALSE)),"")</f>
        <v>378.83</v>
      </c>
      <c r="G53" s="172">
        <f>IFERROR(IF(VLOOKUP($A53,'Annex 2 EHV charges'!$D:$O,11,FALSE)=0,"",VLOOKUP($A53,'Annex 2 EHV charges'!$D:$O,11,FALSE)),"")</f>
        <v>0.06</v>
      </c>
      <c r="H53" s="172">
        <f>IFERROR(IF(VLOOKUP($A53,'Annex 2 EHV charges'!$D:$O,12,FALSE)=0,"",VLOOKUP($A53,'Annex 2 EHV charges'!$D:$O,12,FALSE)),"")</f>
        <v>0.06</v>
      </c>
    </row>
    <row r="54" spans="1:8" x14ac:dyDescent="0.2">
      <c r="A54" s="166">
        <f t="array" ref="A54">IFERROR(INDEX('Annex 2 EHV charges'!$D$11:$D$302, MATCH(0, IF(ISBLANK('Annex 2 EHV charges'!$D$11:$D$302),1, COUNTIF(A$4:$A53, 'Annex 2 EHV charges'!$D$11:$D$302)), 0)),"")</f>
        <v>424</v>
      </c>
      <c r="B54" s="165">
        <f>IF($A54="","",VLOOKUP($A54,'Annex 2 EHV charges'!$D:$O,2,0))</f>
        <v>424</v>
      </c>
      <c r="C54" s="166">
        <f>IF($A54="","",VLOOKUP($A54,'Annex 2 EHV charges'!$D:$O,3,0))</f>
        <v>2200042475178</v>
      </c>
      <c r="D54" s="165" t="str">
        <f>IF($A54="","",VLOOKUP($A54,'Annex 2 EHV charges'!$D:$O,4,0))</f>
        <v>Towerhead Farm</v>
      </c>
      <c r="E54" s="170" t="str">
        <f>IFERROR(IF(VLOOKUP($A54,'Annex 2 EHV charges'!$D:$O,9,FALSE)=0,"",VLOOKUP($A54,'Annex 2 EHV charges'!$D:$O,9,FALSE)),"")</f>
        <v/>
      </c>
      <c r="F54" s="171">
        <f>IFERROR(IF(VLOOKUP($A54,'Annex 2 EHV charges'!$D:$O,10,FALSE)=0,"",VLOOKUP($A54,'Annex 2 EHV charges'!$D:$O,10,FALSE)),"")</f>
        <v>702.73</v>
      </c>
      <c r="G54" s="172">
        <f>IFERROR(IF(VLOOKUP($A54,'Annex 2 EHV charges'!$D:$O,11,FALSE)=0,"",VLOOKUP($A54,'Annex 2 EHV charges'!$D:$O,11,FALSE)),"")</f>
        <v>0.06</v>
      </c>
      <c r="H54" s="172">
        <f>IFERROR(IF(VLOOKUP($A54,'Annex 2 EHV charges'!$D:$O,12,FALSE)=0,"",VLOOKUP($A54,'Annex 2 EHV charges'!$D:$O,12,FALSE)),"")</f>
        <v>0.06</v>
      </c>
    </row>
    <row r="55" spans="1:8" x14ac:dyDescent="0.2">
      <c r="A55" s="166">
        <f t="array" ref="A55">IFERROR(INDEX('Annex 2 EHV charges'!$D$11:$D$302, MATCH(0, IF(ISBLANK('Annex 2 EHV charges'!$D$11:$D$302),1, COUNTIF(A$4:$A54, 'Annex 2 EHV charges'!$D$11:$D$302)), 0)),"")</f>
        <v>425</v>
      </c>
      <c r="B55" s="165">
        <f>IF($A55="","",VLOOKUP($A55,'Annex 2 EHV charges'!$D:$O,2,0))</f>
        <v>425</v>
      </c>
      <c r="C55" s="166">
        <f>IF($A55="","",VLOOKUP($A55,'Annex 2 EHV charges'!$D:$O,3,0))</f>
        <v>2200042475201</v>
      </c>
      <c r="D55" s="165" t="str">
        <f>IF($A55="","",VLOOKUP($A55,'Annex 2 EHV charges'!$D:$O,4,0))</f>
        <v xml:space="preserve">Rookery Farm </v>
      </c>
      <c r="E55" s="170" t="str">
        <f>IFERROR(IF(VLOOKUP($A55,'Annex 2 EHV charges'!$D:$O,9,FALSE)=0,"",VLOOKUP($A55,'Annex 2 EHV charges'!$D:$O,9,FALSE)),"")</f>
        <v/>
      </c>
      <c r="F55" s="171">
        <f>IFERROR(IF(VLOOKUP($A55,'Annex 2 EHV charges'!$D:$O,10,FALSE)=0,"",VLOOKUP($A55,'Annex 2 EHV charges'!$D:$O,10,FALSE)),"")</f>
        <v>333.85</v>
      </c>
      <c r="G55" s="172">
        <f>IFERROR(IF(VLOOKUP($A55,'Annex 2 EHV charges'!$D:$O,11,FALSE)=0,"",VLOOKUP($A55,'Annex 2 EHV charges'!$D:$O,11,FALSE)),"")</f>
        <v>0.06</v>
      </c>
      <c r="H55" s="172">
        <f>IFERROR(IF(VLOOKUP($A55,'Annex 2 EHV charges'!$D:$O,12,FALSE)=0,"",VLOOKUP($A55,'Annex 2 EHV charges'!$D:$O,12,FALSE)),"")</f>
        <v>0.06</v>
      </c>
    </row>
    <row r="56" spans="1:8" x14ac:dyDescent="0.2">
      <c r="A56" s="166">
        <f t="array" ref="A56">IFERROR(INDEX('Annex 2 EHV charges'!$D$11:$D$302, MATCH(0, IF(ISBLANK('Annex 2 EHV charges'!$D$11:$D$302),1, COUNTIF(A$4:$A55, 'Annex 2 EHV charges'!$D$11:$D$302)), 0)),"")</f>
        <v>426</v>
      </c>
      <c r="B56" s="165">
        <f>IF($A56="","",VLOOKUP($A56,'Annex 2 EHV charges'!$D:$O,2,0))</f>
        <v>426</v>
      </c>
      <c r="C56" s="166">
        <f>IF($A56="","",VLOOKUP($A56,'Annex 2 EHV charges'!$D:$O,3,0))</f>
        <v>2200042475424</v>
      </c>
      <c r="D56" s="165" t="str">
        <f>IF($A56="","",VLOOKUP($A56,'Annex 2 EHV charges'!$D:$O,4,0))</f>
        <v>Bystock Farm</v>
      </c>
      <c r="E56" s="170" t="str">
        <f>IFERROR(IF(VLOOKUP($A56,'Annex 2 EHV charges'!$D:$O,9,FALSE)=0,"",VLOOKUP($A56,'Annex 2 EHV charges'!$D:$O,9,FALSE)),"")</f>
        <v/>
      </c>
      <c r="F56" s="171">
        <f>IFERROR(IF(VLOOKUP($A56,'Annex 2 EHV charges'!$D:$O,10,FALSE)=0,"",VLOOKUP($A56,'Annex 2 EHV charges'!$D:$O,10,FALSE)),"")</f>
        <v>840.72</v>
      </c>
      <c r="G56" s="172">
        <f>IFERROR(IF(VLOOKUP($A56,'Annex 2 EHV charges'!$D:$O,11,FALSE)=0,"",VLOOKUP($A56,'Annex 2 EHV charges'!$D:$O,11,FALSE)),"")</f>
        <v>0.06</v>
      </c>
      <c r="H56" s="172">
        <f>IFERROR(IF(VLOOKUP($A56,'Annex 2 EHV charges'!$D:$O,12,FALSE)=0,"",VLOOKUP($A56,'Annex 2 EHV charges'!$D:$O,12,FALSE)),"")</f>
        <v>0.06</v>
      </c>
    </row>
    <row r="57" spans="1:8" x14ac:dyDescent="0.2">
      <c r="A57" s="166">
        <f t="array" ref="A57">IFERROR(INDEX('Annex 2 EHV charges'!$D$11:$D$302, MATCH(0, IF(ISBLANK('Annex 2 EHV charges'!$D$11:$D$302),1, COUNTIF(A$4:$A56, 'Annex 2 EHV charges'!$D$11:$D$302)), 0)),"")</f>
        <v>428</v>
      </c>
      <c r="B57" s="165">
        <f>IF($A57="","",VLOOKUP($A57,'Annex 2 EHV charges'!$D:$O,2,0))</f>
        <v>428</v>
      </c>
      <c r="C57" s="166">
        <f>IF($A57="","",VLOOKUP($A57,'Annex 2 EHV charges'!$D:$O,3,0))</f>
        <v>2200042475832</v>
      </c>
      <c r="D57" s="165" t="str">
        <f>IF($A57="","",VLOOKUP($A57,'Annex 2 EHV charges'!$D:$O,4,0))</f>
        <v>Burthy PV</v>
      </c>
      <c r="E57" s="170" t="str">
        <f>IFERROR(IF(VLOOKUP($A57,'Annex 2 EHV charges'!$D:$O,9,FALSE)=0,"",VLOOKUP($A57,'Annex 2 EHV charges'!$D:$O,9,FALSE)),"")</f>
        <v/>
      </c>
      <c r="F57" s="171">
        <f>IFERROR(IF(VLOOKUP($A57,'Annex 2 EHV charges'!$D:$O,10,FALSE)=0,"",VLOOKUP($A57,'Annex 2 EHV charges'!$D:$O,10,FALSE)),"")</f>
        <v>336.93</v>
      </c>
      <c r="G57" s="172">
        <f>IFERROR(IF(VLOOKUP($A57,'Annex 2 EHV charges'!$D:$O,11,FALSE)=0,"",VLOOKUP($A57,'Annex 2 EHV charges'!$D:$O,11,FALSE)),"")</f>
        <v>0.06</v>
      </c>
      <c r="H57" s="172">
        <f>IFERROR(IF(VLOOKUP($A57,'Annex 2 EHV charges'!$D:$O,12,FALSE)=0,"",VLOOKUP($A57,'Annex 2 EHV charges'!$D:$O,12,FALSE)),"")</f>
        <v>0.06</v>
      </c>
    </row>
    <row r="58" spans="1:8" x14ac:dyDescent="0.2">
      <c r="A58" s="166">
        <f t="array" ref="A58">IFERROR(INDEX('Annex 2 EHV charges'!$D$11:$D$302, MATCH(0, IF(ISBLANK('Annex 2 EHV charges'!$D$11:$D$302),1, COUNTIF(A$4:$A57, 'Annex 2 EHV charges'!$D$11:$D$302)), 0)),"")</f>
        <v>429</v>
      </c>
      <c r="B58" s="165">
        <f>IF($A58="","",VLOOKUP($A58,'Annex 2 EHV charges'!$D:$O,2,0))</f>
        <v>429</v>
      </c>
      <c r="C58" s="166">
        <f>IF($A58="","",VLOOKUP($A58,'Annex 2 EHV charges'!$D:$O,3,0))</f>
        <v>2200042480656</v>
      </c>
      <c r="D58" s="165" t="str">
        <f>IF($A58="","",VLOOKUP($A58,'Annex 2 EHV charges'!$D:$O,4,0))</f>
        <v>Wilton Farm PV</v>
      </c>
      <c r="E58" s="170" t="str">
        <f>IFERROR(IF(VLOOKUP($A58,'Annex 2 EHV charges'!$D:$O,9,FALSE)=0,"",VLOOKUP($A58,'Annex 2 EHV charges'!$D:$O,9,FALSE)),"")</f>
        <v/>
      </c>
      <c r="F58" s="171">
        <f>IFERROR(IF(VLOOKUP($A58,'Annex 2 EHV charges'!$D:$O,10,FALSE)=0,"",VLOOKUP($A58,'Annex 2 EHV charges'!$D:$O,10,FALSE)),"")</f>
        <v>1193.1400000000001</v>
      </c>
      <c r="G58" s="172">
        <f>IFERROR(IF(VLOOKUP($A58,'Annex 2 EHV charges'!$D:$O,11,FALSE)=0,"",VLOOKUP($A58,'Annex 2 EHV charges'!$D:$O,11,FALSE)),"")</f>
        <v>0.06</v>
      </c>
      <c r="H58" s="172">
        <f>IFERROR(IF(VLOOKUP($A58,'Annex 2 EHV charges'!$D:$O,12,FALSE)=0,"",VLOOKUP($A58,'Annex 2 EHV charges'!$D:$O,12,FALSE)),"")</f>
        <v>0.06</v>
      </c>
    </row>
    <row r="59" spans="1:8" x14ac:dyDescent="0.2">
      <c r="A59" s="166">
        <f t="array" ref="A59">IFERROR(INDEX('Annex 2 EHV charges'!$D$11:$D$302, MATCH(0, IF(ISBLANK('Annex 2 EHV charges'!$D$11:$D$302),1, COUNTIF(A$4:$A58, 'Annex 2 EHV charges'!$D$11:$D$302)), 0)),"")</f>
        <v>431</v>
      </c>
      <c r="B59" s="165">
        <f>IF($A59="","",VLOOKUP($A59,'Annex 2 EHV charges'!$D:$O,2,0))</f>
        <v>431</v>
      </c>
      <c r="C59" s="166">
        <f>IF($A59="","",VLOOKUP($A59,'Annex 2 EHV charges'!$D:$O,3,0))</f>
        <v>2200042484882</v>
      </c>
      <c r="D59" s="165" t="str">
        <f>IF($A59="","",VLOOKUP($A59,'Annex 2 EHV charges'!$D:$O,4,0))</f>
        <v>Woodmanton (Coombe) Farm</v>
      </c>
      <c r="E59" s="170" t="str">
        <f>IFERROR(IF(VLOOKUP($A59,'Annex 2 EHV charges'!$D:$O,9,FALSE)=0,"",VLOOKUP($A59,'Annex 2 EHV charges'!$D:$O,9,FALSE)),"")</f>
        <v/>
      </c>
      <c r="F59" s="171">
        <f>IFERROR(IF(VLOOKUP($A59,'Annex 2 EHV charges'!$D:$O,10,FALSE)=0,"",VLOOKUP($A59,'Annex 2 EHV charges'!$D:$O,10,FALSE)),"")</f>
        <v>640.5</v>
      </c>
      <c r="G59" s="172">
        <f>IFERROR(IF(VLOOKUP($A59,'Annex 2 EHV charges'!$D:$O,11,FALSE)=0,"",VLOOKUP($A59,'Annex 2 EHV charges'!$D:$O,11,FALSE)),"")</f>
        <v>0.06</v>
      </c>
      <c r="H59" s="172">
        <f>IFERROR(IF(VLOOKUP($A59,'Annex 2 EHV charges'!$D:$O,12,FALSE)=0,"",VLOOKUP($A59,'Annex 2 EHV charges'!$D:$O,12,FALSE)),"")</f>
        <v>0.06</v>
      </c>
    </row>
    <row r="60" spans="1:8" x14ac:dyDescent="0.2">
      <c r="A60" s="166">
        <f t="array" ref="A60">IFERROR(INDEX('Annex 2 EHV charges'!$D$11:$D$302, MATCH(0, IF(ISBLANK('Annex 2 EHV charges'!$D$11:$D$302),1, COUNTIF(A$4:$A59, 'Annex 2 EHV charges'!$D$11:$D$302)), 0)),"")</f>
        <v>432</v>
      </c>
      <c r="B60" s="165">
        <f>IF($A60="","",VLOOKUP($A60,'Annex 2 EHV charges'!$D:$O,2,0))</f>
        <v>432</v>
      </c>
      <c r="C60" s="166">
        <f>IF($A60="","",VLOOKUP($A60,'Annex 2 EHV charges'!$D:$O,3,0))</f>
        <v>2200042484855</v>
      </c>
      <c r="D60" s="165" t="str">
        <f>IF($A60="","",VLOOKUP($A60,'Annex 2 EHV charges'!$D:$O,4,0))</f>
        <v xml:space="preserve">Higher Bye Farm </v>
      </c>
      <c r="E60" s="170" t="str">
        <f>IFERROR(IF(VLOOKUP($A60,'Annex 2 EHV charges'!$D:$O,9,FALSE)=0,"",VLOOKUP($A60,'Annex 2 EHV charges'!$D:$O,9,FALSE)),"")</f>
        <v/>
      </c>
      <c r="F60" s="171">
        <f>IFERROR(IF(VLOOKUP($A60,'Annex 2 EHV charges'!$D:$O,10,FALSE)=0,"",VLOOKUP($A60,'Annex 2 EHV charges'!$D:$O,10,FALSE)),"")</f>
        <v>517.44000000000005</v>
      </c>
      <c r="G60" s="172">
        <f>IFERROR(IF(VLOOKUP($A60,'Annex 2 EHV charges'!$D:$O,11,FALSE)=0,"",VLOOKUP($A60,'Annex 2 EHV charges'!$D:$O,11,FALSE)),"")</f>
        <v>0.06</v>
      </c>
      <c r="H60" s="172">
        <f>IFERROR(IF(VLOOKUP($A60,'Annex 2 EHV charges'!$D:$O,12,FALSE)=0,"",VLOOKUP($A60,'Annex 2 EHV charges'!$D:$O,12,FALSE)),"")</f>
        <v>0.06</v>
      </c>
    </row>
    <row r="61" spans="1:8" x14ac:dyDescent="0.2">
      <c r="A61" s="166">
        <f t="array" ref="A61">IFERROR(INDEX('Annex 2 EHV charges'!$D$11:$D$302, MATCH(0, IF(ISBLANK('Annex 2 EHV charges'!$D$11:$D$302),1, COUNTIF(A$4:$A60, 'Annex 2 EHV charges'!$D$11:$D$302)), 0)),"")</f>
        <v>433</v>
      </c>
      <c r="B61" s="165">
        <f>IF($A61="","",VLOOKUP($A61,'Annex 2 EHV charges'!$D:$O,2,0))</f>
        <v>433</v>
      </c>
      <c r="C61" s="166">
        <f>IF($A61="","",VLOOKUP($A61,'Annex 2 EHV charges'!$D:$O,3,0))</f>
        <v>2200042530740</v>
      </c>
      <c r="D61" s="165" t="str">
        <f>IF($A61="","",VLOOKUP($A61,'Annex 2 EHV charges'!$D:$O,4,0))</f>
        <v>Wilton Farm WF</v>
      </c>
      <c r="E61" s="170" t="str">
        <f>IFERROR(IF(VLOOKUP($A61,'Annex 2 EHV charges'!$D:$O,9,FALSE)=0,"",VLOOKUP($A61,'Annex 2 EHV charges'!$D:$O,9,FALSE)),"")</f>
        <v/>
      </c>
      <c r="F61" s="171">
        <f>IFERROR(IF(VLOOKUP($A61,'Annex 2 EHV charges'!$D:$O,10,FALSE)=0,"",VLOOKUP($A61,'Annex 2 EHV charges'!$D:$O,10,FALSE)),"")</f>
        <v>323.45</v>
      </c>
      <c r="G61" s="172">
        <f>IFERROR(IF(VLOOKUP($A61,'Annex 2 EHV charges'!$D:$O,11,FALSE)=0,"",VLOOKUP($A61,'Annex 2 EHV charges'!$D:$O,11,FALSE)),"")</f>
        <v>0.06</v>
      </c>
      <c r="H61" s="172">
        <f>IFERROR(IF(VLOOKUP($A61,'Annex 2 EHV charges'!$D:$O,12,FALSE)=0,"",VLOOKUP($A61,'Annex 2 EHV charges'!$D:$O,12,FALSE)),"")</f>
        <v>0.06</v>
      </c>
    </row>
    <row r="62" spans="1:8" x14ac:dyDescent="0.2">
      <c r="A62" s="166">
        <f t="array" ref="A62">IFERROR(INDEX('Annex 2 EHV charges'!$D$11:$D$302, MATCH(0, IF(ISBLANK('Annex 2 EHV charges'!$D$11:$D$302),1, COUNTIF(A$4:$A61, 'Annex 2 EHV charges'!$D$11:$D$302)), 0)),"")</f>
        <v>434</v>
      </c>
      <c r="B62" s="165">
        <f>IF($A62="","",VLOOKUP($A62,'Annex 2 EHV charges'!$D:$O,2,0))</f>
        <v>434</v>
      </c>
      <c r="C62" s="166">
        <f>IF($A62="","",VLOOKUP($A62,'Annex 2 EHV charges'!$D:$O,3,0))</f>
        <v>2200042533420</v>
      </c>
      <c r="D62" s="165" t="str">
        <f>IF($A62="","",VLOOKUP($A62,'Annex 2 EHV charges'!$D:$O,4,0))</f>
        <v>Denzell Downs WF</v>
      </c>
      <c r="E62" s="170" t="str">
        <f>IFERROR(IF(VLOOKUP($A62,'Annex 2 EHV charges'!$D:$O,9,FALSE)=0,"",VLOOKUP($A62,'Annex 2 EHV charges'!$D:$O,9,FALSE)),"")</f>
        <v/>
      </c>
      <c r="F62" s="171">
        <f>IFERROR(IF(VLOOKUP($A62,'Annex 2 EHV charges'!$D:$O,10,FALSE)=0,"",VLOOKUP($A62,'Annex 2 EHV charges'!$D:$O,10,FALSE)),"")</f>
        <v>2108.85</v>
      </c>
      <c r="G62" s="172">
        <f>IFERROR(IF(VLOOKUP($A62,'Annex 2 EHV charges'!$D:$O,11,FALSE)=0,"",VLOOKUP($A62,'Annex 2 EHV charges'!$D:$O,11,FALSE)),"")</f>
        <v>0.06</v>
      </c>
      <c r="H62" s="172">
        <f>IFERROR(IF(VLOOKUP($A62,'Annex 2 EHV charges'!$D:$O,12,FALSE)=0,"",VLOOKUP($A62,'Annex 2 EHV charges'!$D:$O,12,FALSE)),"")</f>
        <v>0.06</v>
      </c>
    </row>
    <row r="63" spans="1:8" x14ac:dyDescent="0.2">
      <c r="A63" s="166">
        <f t="array" ref="A63">IFERROR(INDEX('Annex 2 EHV charges'!$D$11:$D$302, MATCH(0, IF(ISBLANK('Annex 2 EHV charges'!$D$11:$D$302),1, COUNTIF(A$4:$A62, 'Annex 2 EHV charges'!$D$11:$D$302)), 0)),"")</f>
        <v>435</v>
      </c>
      <c r="B63" s="165">
        <f>IF($A63="","",VLOOKUP($A63,'Annex 2 EHV charges'!$D:$O,2,0))</f>
        <v>435</v>
      </c>
      <c r="C63" s="166">
        <f>IF($A63="","",VLOOKUP($A63,'Annex 2 EHV charges'!$D:$O,3,0))</f>
        <v>2200042541635</v>
      </c>
      <c r="D63" s="165" t="str">
        <f>IF($A63="","",VLOOKUP($A63,'Annex 2 EHV charges'!$D:$O,4,0))</f>
        <v>Puriton Landfill PV_1 Rainbow</v>
      </c>
      <c r="E63" s="170" t="str">
        <f>IFERROR(IF(VLOOKUP($A63,'Annex 2 EHV charges'!$D:$O,9,FALSE)=0,"",VLOOKUP($A63,'Annex 2 EHV charges'!$D:$O,9,FALSE)),"")</f>
        <v/>
      </c>
      <c r="F63" s="171">
        <f>IFERROR(IF(VLOOKUP($A63,'Annex 2 EHV charges'!$D:$O,10,FALSE)=0,"",VLOOKUP($A63,'Annex 2 EHV charges'!$D:$O,10,FALSE)),"")</f>
        <v>232.27</v>
      </c>
      <c r="G63" s="172">
        <f>IFERROR(IF(VLOOKUP($A63,'Annex 2 EHV charges'!$D:$O,11,FALSE)=0,"",VLOOKUP($A63,'Annex 2 EHV charges'!$D:$O,11,FALSE)),"")</f>
        <v>0.06</v>
      </c>
      <c r="H63" s="172">
        <f>IFERROR(IF(VLOOKUP($A63,'Annex 2 EHV charges'!$D:$O,12,FALSE)=0,"",VLOOKUP($A63,'Annex 2 EHV charges'!$D:$O,12,FALSE)),"")</f>
        <v>0.06</v>
      </c>
    </row>
    <row r="64" spans="1:8" x14ac:dyDescent="0.2">
      <c r="A64" s="166">
        <f t="array" ref="A64">IFERROR(INDEX('Annex 2 EHV charges'!$D$11:$D$302, MATCH(0, IF(ISBLANK('Annex 2 EHV charges'!$D$11:$D$302),1, COUNTIF(A$4:$A63, 'Annex 2 EHV charges'!$D$11:$D$302)), 0)),"")</f>
        <v>436</v>
      </c>
      <c r="B64" s="165">
        <f>IF($A64="","",VLOOKUP($A64,'Annex 2 EHV charges'!$D:$O,2,0))</f>
        <v>436</v>
      </c>
      <c r="C64" s="166">
        <f>IF($A64="","",VLOOKUP($A64,'Annex 2 EHV charges'!$D:$O,3,0))</f>
        <v>2200042557290</v>
      </c>
      <c r="D64" s="165" t="str">
        <f>IF($A64="","",VLOOKUP($A64,'Annex 2 EHV charges'!$D:$O,4,0))</f>
        <v>Portworthy Dams PV_1</v>
      </c>
      <c r="E64" s="170" t="str">
        <f>IFERROR(IF(VLOOKUP($A64,'Annex 2 EHV charges'!$D:$O,9,FALSE)=0,"",VLOOKUP($A64,'Annex 2 EHV charges'!$D:$O,9,FALSE)),"")</f>
        <v/>
      </c>
      <c r="F64" s="171">
        <f>IFERROR(IF(VLOOKUP($A64,'Annex 2 EHV charges'!$D:$O,10,FALSE)=0,"",VLOOKUP($A64,'Annex 2 EHV charges'!$D:$O,10,FALSE)),"")</f>
        <v>424.15</v>
      </c>
      <c r="G64" s="172">
        <f>IFERROR(IF(VLOOKUP($A64,'Annex 2 EHV charges'!$D:$O,11,FALSE)=0,"",VLOOKUP($A64,'Annex 2 EHV charges'!$D:$O,11,FALSE)),"")</f>
        <v>0.06</v>
      </c>
      <c r="H64" s="172">
        <f>IFERROR(IF(VLOOKUP($A64,'Annex 2 EHV charges'!$D:$O,12,FALSE)=0,"",VLOOKUP($A64,'Annex 2 EHV charges'!$D:$O,12,FALSE)),"")</f>
        <v>0.06</v>
      </c>
    </row>
    <row r="65" spans="1:8" x14ac:dyDescent="0.2">
      <c r="A65" s="166">
        <f t="array" ref="A65">IFERROR(INDEX('Annex 2 EHV charges'!$D$11:$D$302, MATCH(0, IF(ISBLANK('Annex 2 EHV charges'!$D$11:$D$302),1, COUNTIF(A$4:$A64, 'Annex 2 EHV charges'!$D$11:$D$302)), 0)),"")</f>
        <v>437</v>
      </c>
      <c r="B65" s="165">
        <f>IF($A65="","",VLOOKUP($A65,'Annex 2 EHV charges'!$D:$O,2,0))</f>
        <v>437</v>
      </c>
      <c r="C65" s="166">
        <f>IF($A65="","",VLOOKUP($A65,'Annex 2 EHV charges'!$D:$O,3,0))</f>
        <v>2200042542763</v>
      </c>
      <c r="D65" s="165" t="str">
        <f>IF($A65="","",VLOOKUP($A65,'Annex 2 EHV charges'!$D:$O,4,0))</f>
        <v>Wick Farm PV_1</v>
      </c>
      <c r="E65" s="170" t="str">
        <f>IFERROR(IF(VLOOKUP($A65,'Annex 2 EHV charges'!$D:$O,9,FALSE)=0,"",VLOOKUP($A65,'Annex 2 EHV charges'!$D:$O,9,FALSE)),"")</f>
        <v/>
      </c>
      <c r="F65" s="171">
        <f>IFERROR(IF(VLOOKUP($A65,'Annex 2 EHV charges'!$D:$O,10,FALSE)=0,"",VLOOKUP($A65,'Annex 2 EHV charges'!$D:$O,10,FALSE)),"")</f>
        <v>154.13</v>
      </c>
      <c r="G65" s="172">
        <f>IFERROR(IF(VLOOKUP($A65,'Annex 2 EHV charges'!$D:$O,11,FALSE)=0,"",VLOOKUP($A65,'Annex 2 EHV charges'!$D:$O,11,FALSE)),"")</f>
        <v>0.06</v>
      </c>
      <c r="H65" s="172">
        <f>IFERROR(IF(VLOOKUP($A65,'Annex 2 EHV charges'!$D:$O,12,FALSE)=0,"",VLOOKUP($A65,'Annex 2 EHV charges'!$D:$O,12,FALSE)),"")</f>
        <v>0.06</v>
      </c>
    </row>
    <row r="66" spans="1:8" x14ac:dyDescent="0.2">
      <c r="A66" s="166">
        <f t="array" ref="A66">IFERROR(INDEX('Annex 2 EHV charges'!$D$11:$D$302, MATCH(0, IF(ISBLANK('Annex 2 EHV charges'!$D$11:$D$302),1, COUNTIF(A$4:$A65, 'Annex 2 EHV charges'!$D$11:$D$302)), 0)),"")</f>
        <v>438</v>
      </c>
      <c r="B66" s="165">
        <f>IF($A66="","",VLOOKUP($A66,'Annex 2 EHV charges'!$D:$O,2,0))</f>
        <v>438</v>
      </c>
      <c r="C66" s="166">
        <f>IF($A66="","",VLOOKUP($A66,'Annex 2 EHV charges'!$D:$O,3,0))</f>
        <v>2200042542781</v>
      </c>
      <c r="D66" s="165" t="str">
        <f>IF($A66="","",VLOOKUP($A66,'Annex 2 EHV charges'!$D:$O,4,0))</f>
        <v>Wick Farm PV_2</v>
      </c>
      <c r="E66" s="170" t="str">
        <f>IFERROR(IF(VLOOKUP($A66,'Annex 2 EHV charges'!$D:$O,9,FALSE)=0,"",VLOOKUP($A66,'Annex 2 EHV charges'!$D:$O,9,FALSE)),"")</f>
        <v/>
      </c>
      <c r="F66" s="171">
        <f>IFERROR(IF(VLOOKUP($A66,'Annex 2 EHV charges'!$D:$O,10,FALSE)=0,"",VLOOKUP($A66,'Annex 2 EHV charges'!$D:$O,10,FALSE)),"")</f>
        <v>171.18</v>
      </c>
      <c r="G66" s="172">
        <f>IFERROR(IF(VLOOKUP($A66,'Annex 2 EHV charges'!$D:$O,11,FALSE)=0,"",VLOOKUP($A66,'Annex 2 EHV charges'!$D:$O,11,FALSE)),"")</f>
        <v>0.06</v>
      </c>
      <c r="H66" s="172">
        <f>IFERROR(IF(VLOOKUP($A66,'Annex 2 EHV charges'!$D:$O,12,FALSE)=0,"",VLOOKUP($A66,'Annex 2 EHV charges'!$D:$O,12,FALSE)),"")</f>
        <v>0.06</v>
      </c>
    </row>
    <row r="67" spans="1:8" x14ac:dyDescent="0.2">
      <c r="A67" s="166">
        <f t="array" ref="A67">IFERROR(INDEX('Annex 2 EHV charges'!$D$11:$D$302, MATCH(0, IF(ISBLANK('Annex 2 EHV charges'!$D$11:$D$302),1, COUNTIF(A$4:$A66, 'Annex 2 EHV charges'!$D$11:$D$302)), 0)),"")</f>
        <v>439</v>
      </c>
      <c r="B67" s="165">
        <f>IF($A67="","",VLOOKUP($A67,'Annex 2 EHV charges'!$D:$O,2,0))</f>
        <v>439</v>
      </c>
      <c r="C67" s="166">
        <f>IF($A67="","",VLOOKUP($A67,'Annex 2 EHV charges'!$D:$O,3,0))</f>
        <v>2200042552646</v>
      </c>
      <c r="D67" s="165" t="str">
        <f>IF($A67="","",VLOOKUP($A67,'Annex 2 EHV charges'!$D:$O,4,0))</f>
        <v>Batsworthy WF</v>
      </c>
      <c r="E67" s="170" t="str">
        <f>IFERROR(IF(VLOOKUP($A67,'Annex 2 EHV charges'!$D:$O,9,FALSE)=0,"",VLOOKUP($A67,'Annex 2 EHV charges'!$D:$O,9,FALSE)),"")</f>
        <v/>
      </c>
      <c r="F67" s="171">
        <f>IFERROR(IF(VLOOKUP($A67,'Annex 2 EHV charges'!$D:$O,10,FALSE)=0,"",VLOOKUP($A67,'Annex 2 EHV charges'!$D:$O,10,FALSE)),"")</f>
        <v>4886.6899999999996</v>
      </c>
      <c r="G67" s="172">
        <f>IFERROR(IF(VLOOKUP($A67,'Annex 2 EHV charges'!$D:$O,11,FALSE)=0,"",VLOOKUP($A67,'Annex 2 EHV charges'!$D:$O,11,FALSE)),"")</f>
        <v>0.06</v>
      </c>
      <c r="H67" s="172">
        <f>IFERROR(IF(VLOOKUP($A67,'Annex 2 EHV charges'!$D:$O,12,FALSE)=0,"",VLOOKUP($A67,'Annex 2 EHV charges'!$D:$O,12,FALSE)),"")</f>
        <v>0.06</v>
      </c>
    </row>
    <row r="68" spans="1:8" x14ac:dyDescent="0.2">
      <c r="A68" s="166">
        <f t="array" ref="A68">IFERROR(INDEX('Annex 2 EHV charges'!$D$11:$D$302, MATCH(0, IF(ISBLANK('Annex 2 EHV charges'!$D$11:$D$302),1, COUNTIF(A$4:$A67, 'Annex 2 EHV charges'!$D$11:$D$302)), 0)),"")</f>
        <v>440</v>
      </c>
      <c r="B68" s="165">
        <f>IF($A68="","",VLOOKUP($A68,'Annex 2 EHV charges'!$D:$O,2,0))</f>
        <v>440</v>
      </c>
      <c r="C68" s="166">
        <f>IF($A68="","",VLOOKUP($A68,'Annex 2 EHV charges'!$D:$O,3,0))</f>
        <v>2200042557315</v>
      </c>
      <c r="D68" s="165" t="str">
        <f>IF($A68="","",VLOOKUP($A68,'Annex 2 EHV charges'!$D:$O,4,0))</f>
        <v>Portworthy Dams PV_2</v>
      </c>
      <c r="E68" s="170" t="str">
        <f>IFERROR(IF(VLOOKUP($A68,'Annex 2 EHV charges'!$D:$O,9,FALSE)=0,"",VLOOKUP($A68,'Annex 2 EHV charges'!$D:$O,9,FALSE)),"")</f>
        <v/>
      </c>
      <c r="F68" s="171">
        <f>IFERROR(IF(VLOOKUP($A68,'Annex 2 EHV charges'!$D:$O,10,FALSE)=0,"",VLOOKUP($A68,'Annex 2 EHV charges'!$D:$O,10,FALSE)),"")</f>
        <v>381.74</v>
      </c>
      <c r="G68" s="172">
        <f>IFERROR(IF(VLOOKUP($A68,'Annex 2 EHV charges'!$D:$O,11,FALSE)=0,"",VLOOKUP($A68,'Annex 2 EHV charges'!$D:$O,11,FALSE)),"")</f>
        <v>0.06</v>
      </c>
      <c r="H68" s="172">
        <f>IFERROR(IF(VLOOKUP($A68,'Annex 2 EHV charges'!$D:$O,12,FALSE)=0,"",VLOOKUP($A68,'Annex 2 EHV charges'!$D:$O,12,FALSE)),"")</f>
        <v>0.06</v>
      </c>
    </row>
    <row r="69" spans="1:8" x14ac:dyDescent="0.2">
      <c r="A69" s="166">
        <f t="array" ref="A69">IFERROR(INDEX('Annex 2 EHV charges'!$D$11:$D$302, MATCH(0, IF(ISBLANK('Annex 2 EHV charges'!$D$11:$D$302),1, COUNTIF(A$4:$A68, 'Annex 2 EHV charges'!$D$11:$D$302)), 0)),"")</f>
        <v>441</v>
      </c>
      <c r="B69" s="165">
        <f>IF($A69="","",VLOOKUP($A69,'Annex 2 EHV charges'!$D:$O,2,0))</f>
        <v>441</v>
      </c>
      <c r="C69" s="166">
        <f>IF($A69="","",VLOOKUP($A69,'Annex 2 EHV charges'!$D:$O,3,0))</f>
        <v>2200042563258</v>
      </c>
      <c r="D69" s="165" t="str">
        <f>IF($A69="","",VLOOKUP($A69,'Annex 2 EHV charges'!$D:$O,4,0))</f>
        <v>Crewkerne PV_1</v>
      </c>
      <c r="E69" s="170" t="str">
        <f>IFERROR(IF(VLOOKUP($A69,'Annex 2 EHV charges'!$D:$O,9,FALSE)=0,"",VLOOKUP($A69,'Annex 2 EHV charges'!$D:$O,9,FALSE)),"")</f>
        <v/>
      </c>
      <c r="F69" s="171">
        <f>IFERROR(IF(VLOOKUP($A69,'Annex 2 EHV charges'!$D:$O,10,FALSE)=0,"",VLOOKUP($A69,'Annex 2 EHV charges'!$D:$O,10,FALSE)),"")</f>
        <v>159.21</v>
      </c>
      <c r="G69" s="172">
        <f>IFERROR(IF(VLOOKUP($A69,'Annex 2 EHV charges'!$D:$O,11,FALSE)=0,"",VLOOKUP($A69,'Annex 2 EHV charges'!$D:$O,11,FALSE)),"")</f>
        <v>0.06</v>
      </c>
      <c r="H69" s="172">
        <f>IFERROR(IF(VLOOKUP($A69,'Annex 2 EHV charges'!$D:$O,12,FALSE)=0,"",VLOOKUP($A69,'Annex 2 EHV charges'!$D:$O,12,FALSE)),"")</f>
        <v>0.06</v>
      </c>
    </row>
    <row r="70" spans="1:8" x14ac:dyDescent="0.2">
      <c r="A70" s="166">
        <f t="array" ref="A70">IFERROR(INDEX('Annex 2 EHV charges'!$D$11:$D$302, MATCH(0, IF(ISBLANK('Annex 2 EHV charges'!$D$11:$D$302),1, COUNTIF(A$4:$A69, 'Annex 2 EHV charges'!$D$11:$D$302)), 0)),"")</f>
        <v>442</v>
      </c>
      <c r="B70" s="165">
        <f>IF($A70="","",VLOOKUP($A70,'Annex 2 EHV charges'!$D:$O,2,0))</f>
        <v>442</v>
      </c>
      <c r="C70" s="166">
        <f>IF($A70="","",VLOOKUP($A70,'Annex 2 EHV charges'!$D:$O,3,0))</f>
        <v>2200042563276</v>
      </c>
      <c r="D70" s="165" t="str">
        <f>IF($A70="","",VLOOKUP($A70,'Annex 2 EHV charges'!$D:$O,4,0))</f>
        <v>Crewkerne PV_2</v>
      </c>
      <c r="E70" s="170" t="str">
        <f>IFERROR(IF(VLOOKUP($A70,'Annex 2 EHV charges'!$D:$O,9,FALSE)=0,"",VLOOKUP($A70,'Annex 2 EHV charges'!$D:$O,9,FALSE)),"")</f>
        <v/>
      </c>
      <c r="F70" s="171">
        <f>IFERROR(IF(VLOOKUP($A70,'Annex 2 EHV charges'!$D:$O,10,FALSE)=0,"",VLOOKUP($A70,'Annex 2 EHV charges'!$D:$O,10,FALSE)),"")</f>
        <v>159.21</v>
      </c>
      <c r="G70" s="172">
        <f>IFERROR(IF(VLOOKUP($A70,'Annex 2 EHV charges'!$D:$O,11,FALSE)=0,"",VLOOKUP($A70,'Annex 2 EHV charges'!$D:$O,11,FALSE)),"")</f>
        <v>0.06</v>
      </c>
      <c r="H70" s="172">
        <f>IFERROR(IF(VLOOKUP($A70,'Annex 2 EHV charges'!$D:$O,12,FALSE)=0,"",VLOOKUP($A70,'Annex 2 EHV charges'!$D:$O,12,FALSE)),"")</f>
        <v>0.06</v>
      </c>
    </row>
    <row r="71" spans="1:8" x14ac:dyDescent="0.2">
      <c r="A71" s="166">
        <f t="array" ref="A71">IFERROR(INDEX('Annex 2 EHV charges'!$D$11:$D$302, MATCH(0, IF(ISBLANK('Annex 2 EHV charges'!$D$11:$D$302),1, COUNTIF(A$4:$A70, 'Annex 2 EHV charges'!$D$11:$D$302)), 0)),"")</f>
        <v>444</v>
      </c>
      <c r="B71" s="165">
        <f>IF($A71="","",VLOOKUP($A71,'Annex 2 EHV charges'!$D:$O,2,0))</f>
        <v>444</v>
      </c>
      <c r="C71" s="166">
        <f>IF($A71="","",VLOOKUP($A71,'Annex 2 EHV charges'!$D:$O,3,0))</f>
        <v>2200042541653</v>
      </c>
      <c r="D71" s="165" t="str">
        <f>IF($A71="","",VLOOKUP($A71,'Annex 2 EHV charges'!$D:$O,4,0))</f>
        <v>Puriton Landfill PV_2 SSB</v>
      </c>
      <c r="E71" s="170" t="str">
        <f>IFERROR(IF(VLOOKUP($A71,'Annex 2 EHV charges'!$D:$O,9,FALSE)=0,"",VLOOKUP($A71,'Annex 2 EHV charges'!$D:$O,9,FALSE)),"")</f>
        <v/>
      </c>
      <c r="F71" s="171">
        <f>IFERROR(IF(VLOOKUP($A71,'Annex 2 EHV charges'!$D:$O,10,FALSE)=0,"",VLOOKUP($A71,'Annex 2 EHV charges'!$D:$O,10,FALSE)),"")</f>
        <v>209.05</v>
      </c>
      <c r="G71" s="172">
        <f>IFERROR(IF(VLOOKUP($A71,'Annex 2 EHV charges'!$D:$O,11,FALSE)=0,"",VLOOKUP($A71,'Annex 2 EHV charges'!$D:$O,11,FALSE)),"")</f>
        <v>0.06</v>
      </c>
      <c r="H71" s="172">
        <f>IFERROR(IF(VLOOKUP($A71,'Annex 2 EHV charges'!$D:$O,12,FALSE)=0,"",VLOOKUP($A71,'Annex 2 EHV charges'!$D:$O,12,FALSE)),"")</f>
        <v>0.06</v>
      </c>
    </row>
    <row r="72" spans="1:8" x14ac:dyDescent="0.2">
      <c r="A72" s="166">
        <f t="array" ref="A72">IFERROR(INDEX('Annex 2 EHV charges'!$D$11:$D$302, MATCH(0, IF(ISBLANK('Annex 2 EHV charges'!$D$11:$D$302),1, COUNTIF(A$4:$A71, 'Annex 2 EHV charges'!$D$11:$D$302)), 0)),"")</f>
        <v>447</v>
      </c>
      <c r="B72" s="165">
        <f>IF($A72="","",VLOOKUP($A72,'Annex 2 EHV charges'!$D:$O,2,0))</f>
        <v>447</v>
      </c>
      <c r="C72" s="166">
        <f>IF($A72="","",VLOOKUP($A72,'Annex 2 EHV charges'!$D:$O,3,0))</f>
        <v>2200042582455</v>
      </c>
      <c r="D72" s="165" t="str">
        <f>IF($A72="","",VLOOKUP($A72,'Annex 2 EHV charges'!$D:$O,4,0))</f>
        <v>Red Hill Farm</v>
      </c>
      <c r="E72" s="170" t="str">
        <f>IFERROR(IF(VLOOKUP($A72,'Annex 2 EHV charges'!$D:$O,9,FALSE)=0,"",VLOOKUP($A72,'Annex 2 EHV charges'!$D:$O,9,FALSE)),"")</f>
        <v/>
      </c>
      <c r="F72" s="171">
        <f>IFERROR(IF(VLOOKUP($A72,'Annex 2 EHV charges'!$D:$O,10,FALSE)=0,"",VLOOKUP($A72,'Annex 2 EHV charges'!$D:$O,10,FALSE)),"")</f>
        <v>317.93</v>
      </c>
      <c r="G72" s="172">
        <f>IFERROR(IF(VLOOKUP($A72,'Annex 2 EHV charges'!$D:$O,11,FALSE)=0,"",VLOOKUP($A72,'Annex 2 EHV charges'!$D:$O,11,FALSE)),"")</f>
        <v>0.06</v>
      </c>
      <c r="H72" s="172">
        <f>IFERROR(IF(VLOOKUP($A72,'Annex 2 EHV charges'!$D:$O,12,FALSE)=0,"",VLOOKUP($A72,'Annex 2 EHV charges'!$D:$O,12,FALSE)),"")</f>
        <v>0.06</v>
      </c>
    </row>
    <row r="73" spans="1:8" x14ac:dyDescent="0.2">
      <c r="A73" s="166">
        <f t="array" ref="A73">IFERROR(INDEX('Annex 2 EHV charges'!$D$11:$D$302, MATCH(0, IF(ISBLANK('Annex 2 EHV charges'!$D$11:$D$302),1, COUNTIF(A$4:$A72, 'Annex 2 EHV charges'!$D$11:$D$302)), 0)),"")</f>
        <v>448</v>
      </c>
      <c r="B73" s="165">
        <f>IF($A73="","",VLOOKUP($A73,'Annex 2 EHV charges'!$D:$O,2,0))</f>
        <v>448</v>
      </c>
      <c r="C73" s="166">
        <f>IF($A73="","",VLOOKUP($A73,'Annex 2 EHV charges'!$D:$O,3,0))</f>
        <v>2200042592922</v>
      </c>
      <c r="D73" s="165" t="str">
        <f>IF($A73="","",VLOOKUP($A73,'Annex 2 EHV charges'!$D:$O,4,0))</f>
        <v>West Carclaze1</v>
      </c>
      <c r="E73" s="170" t="str">
        <f>IFERROR(IF(VLOOKUP($A73,'Annex 2 EHV charges'!$D:$O,9,FALSE)=0,"",VLOOKUP($A73,'Annex 2 EHV charges'!$D:$O,9,FALSE)),"")</f>
        <v/>
      </c>
      <c r="F73" s="171">
        <f>IFERROR(IF(VLOOKUP($A73,'Annex 2 EHV charges'!$D:$O,10,FALSE)=0,"",VLOOKUP($A73,'Annex 2 EHV charges'!$D:$O,10,FALSE)),"")</f>
        <v>537.26</v>
      </c>
      <c r="G73" s="172">
        <f>IFERROR(IF(VLOOKUP($A73,'Annex 2 EHV charges'!$D:$O,11,FALSE)=0,"",VLOOKUP($A73,'Annex 2 EHV charges'!$D:$O,11,FALSE)),"")</f>
        <v>0.06</v>
      </c>
      <c r="H73" s="172">
        <f>IFERROR(IF(VLOOKUP($A73,'Annex 2 EHV charges'!$D:$O,12,FALSE)=0,"",VLOOKUP($A73,'Annex 2 EHV charges'!$D:$O,12,FALSE)),"")</f>
        <v>0.06</v>
      </c>
    </row>
    <row r="74" spans="1:8" x14ac:dyDescent="0.2">
      <c r="A74" s="166">
        <f t="array" ref="A74">IFERROR(INDEX('Annex 2 EHV charges'!$D$11:$D$302, MATCH(0, IF(ISBLANK('Annex 2 EHV charges'!$D$11:$D$302),1, COUNTIF(A$4:$A73, 'Annex 2 EHV charges'!$D$11:$D$302)), 0)),"")</f>
        <v>449</v>
      </c>
      <c r="B74" s="165">
        <f>IF($A74="","",VLOOKUP($A74,'Annex 2 EHV charges'!$D:$O,2,0))</f>
        <v>449</v>
      </c>
      <c r="C74" s="166">
        <f>IF($A74="","",VLOOKUP($A74,'Annex 2 EHV charges'!$D:$O,3,0))</f>
        <v>2200042592940</v>
      </c>
      <c r="D74" s="165" t="str">
        <f>IF($A74="","",VLOOKUP($A74,'Annex 2 EHV charges'!$D:$O,4,0))</f>
        <v>West Carclaze2</v>
      </c>
      <c r="E74" s="170" t="str">
        <f>IFERROR(IF(VLOOKUP($A74,'Annex 2 EHV charges'!$D:$O,9,FALSE)=0,"",VLOOKUP($A74,'Annex 2 EHV charges'!$D:$O,9,FALSE)),"")</f>
        <v/>
      </c>
      <c r="F74" s="171">
        <f>IFERROR(IF(VLOOKUP($A74,'Annex 2 EHV charges'!$D:$O,10,FALSE)=0,"",VLOOKUP($A74,'Annex 2 EHV charges'!$D:$O,10,FALSE)),"")</f>
        <v>537.26</v>
      </c>
      <c r="G74" s="172">
        <f>IFERROR(IF(VLOOKUP($A74,'Annex 2 EHV charges'!$D:$O,11,FALSE)=0,"",VLOOKUP($A74,'Annex 2 EHV charges'!$D:$O,11,FALSE)),"")</f>
        <v>0.06</v>
      </c>
      <c r="H74" s="172">
        <f>IFERROR(IF(VLOOKUP($A74,'Annex 2 EHV charges'!$D:$O,12,FALSE)=0,"",VLOOKUP($A74,'Annex 2 EHV charges'!$D:$O,12,FALSE)),"")</f>
        <v>0.06</v>
      </c>
    </row>
    <row r="75" spans="1:8" x14ac:dyDescent="0.2">
      <c r="A75" s="166">
        <f t="array" ref="A75">IFERROR(INDEX('Annex 2 EHV charges'!$D$11:$D$302, MATCH(0, IF(ISBLANK('Annex 2 EHV charges'!$D$11:$D$302),1, COUNTIF(A$4:$A74, 'Annex 2 EHV charges'!$D$11:$D$302)), 0)),"")</f>
        <v>601</v>
      </c>
      <c r="B75" s="165">
        <f>IF($A75="","",VLOOKUP($A75,'Annex 2 EHV charges'!$D:$O,2,0))</f>
        <v>601</v>
      </c>
      <c r="C75" s="166">
        <f>IF($A75="","",VLOOKUP($A75,'Annex 2 EHV charges'!$D:$O,3,0))</f>
        <v>2200031824542</v>
      </c>
      <c r="D75" s="165" t="str">
        <f>IF($A75="","",VLOOKUP($A75,'Annex 2 EHV charges'!$D:$O,4,0))</f>
        <v>Imerys1(Blackpool)</v>
      </c>
      <c r="E75" s="170" t="str">
        <f>IFERROR(IF(VLOOKUP($A75,'Annex 2 EHV charges'!$D:$O,9,FALSE)=0,"",VLOOKUP($A75,'Annex 2 EHV charges'!$D:$O,9,FALSE)),"")</f>
        <v/>
      </c>
      <c r="F75" s="171" t="str">
        <f>IFERROR(IF(VLOOKUP($A75,'Annex 2 EHV charges'!$D:$O,10,FALSE)=0,"",VLOOKUP($A75,'Annex 2 EHV charges'!$D:$O,10,FALSE)),"")</f>
        <v/>
      </c>
      <c r="G75" s="172" t="str">
        <f>IFERROR(IF(VLOOKUP($A75,'Annex 2 EHV charges'!$D:$O,11,FALSE)=0,"",VLOOKUP($A75,'Annex 2 EHV charges'!$D:$O,11,FALSE)),"")</f>
        <v/>
      </c>
      <c r="H75" s="172" t="str">
        <f>IFERROR(IF(VLOOKUP($A75,'Annex 2 EHV charges'!$D:$O,12,FALSE)=0,"",VLOOKUP($A75,'Annex 2 EHV charges'!$D:$O,12,FALSE)),"")</f>
        <v/>
      </c>
    </row>
    <row r="76" spans="1:8" x14ac:dyDescent="0.2">
      <c r="A76" s="166">
        <f t="array" ref="A76">IFERROR(INDEX('Annex 2 EHV charges'!$D$11:$D$302, MATCH(0, IF(ISBLANK('Annex 2 EHV charges'!$D$11:$D$302),1, COUNTIF(A$4:$A75, 'Annex 2 EHV charges'!$D$11:$D$302)), 0)),"")</f>
        <v>785</v>
      </c>
      <c r="B76" s="165">
        <f>IF($A76="","",VLOOKUP($A76,'Annex 2 EHV charges'!$D:$O,2,0))</f>
        <v>785</v>
      </c>
      <c r="C76" s="166">
        <f>IF($A76="","",VLOOKUP($A76,'Annex 2 EHV charges'!$D:$O,3,0))</f>
        <v>2200042461324</v>
      </c>
      <c r="D76" s="165" t="str">
        <f>IF($A76="","",VLOOKUP($A76,'Annex 2 EHV charges'!$D:$O,4,0))</f>
        <v>Otterham Wind Farm</v>
      </c>
      <c r="E76" s="170" t="str">
        <f>IFERROR(IF(VLOOKUP($A76,'Annex 2 EHV charges'!$D:$O,9,FALSE)=0,"",VLOOKUP($A76,'Annex 2 EHV charges'!$D:$O,9,FALSE)),"")</f>
        <v/>
      </c>
      <c r="F76" s="171">
        <f>IFERROR(IF(VLOOKUP($A76,'Annex 2 EHV charges'!$D:$O,10,FALSE)=0,"",VLOOKUP($A76,'Annex 2 EHV charges'!$D:$O,10,FALSE)),"")</f>
        <v>804.27</v>
      </c>
      <c r="G76" s="172">
        <f>IFERROR(IF(VLOOKUP($A76,'Annex 2 EHV charges'!$D:$O,11,FALSE)=0,"",VLOOKUP($A76,'Annex 2 EHV charges'!$D:$O,11,FALSE)),"")</f>
        <v>0.06</v>
      </c>
      <c r="H76" s="172">
        <f>IFERROR(IF(VLOOKUP($A76,'Annex 2 EHV charges'!$D:$O,12,FALSE)=0,"",VLOOKUP($A76,'Annex 2 EHV charges'!$D:$O,12,FALSE)),"")</f>
        <v>0.06</v>
      </c>
    </row>
    <row r="77" spans="1:8" x14ac:dyDescent="0.2">
      <c r="A77" s="166">
        <f t="array" ref="A77">IFERROR(INDEX('Annex 2 EHV charges'!$D$11:$D$302, MATCH(0, IF(ISBLANK('Annex 2 EHV charges'!$D$11:$D$302),1, COUNTIF(A$4:$A76, 'Annex 2 EHV charges'!$D$11:$D$302)), 0)),"")</f>
        <v>789</v>
      </c>
      <c r="B77" s="165">
        <f>IF($A77="","",VLOOKUP($A77,'Annex 2 EHV charges'!$D:$O,2,0))</f>
        <v>789</v>
      </c>
      <c r="C77" s="166">
        <f>IF($A77="","",VLOOKUP($A77,'Annex 2 EHV charges'!$D:$O,3,0))</f>
        <v>2200042141142</v>
      </c>
      <c r="D77" s="165" t="str">
        <f>IF($A77="","",VLOOKUP($A77,'Annex 2 EHV charges'!$D:$O,4,0))</f>
        <v>Wyld Meadow</v>
      </c>
      <c r="E77" s="170" t="str">
        <f>IFERROR(IF(VLOOKUP($A77,'Annex 2 EHV charges'!$D:$O,9,FALSE)=0,"",VLOOKUP($A77,'Annex 2 EHV charges'!$D:$O,9,FALSE)),"")</f>
        <v/>
      </c>
      <c r="F77" s="171">
        <f>IFERROR(IF(VLOOKUP($A77,'Annex 2 EHV charges'!$D:$O,10,FALSE)=0,"",VLOOKUP($A77,'Annex 2 EHV charges'!$D:$O,10,FALSE)),"")</f>
        <v>532.73</v>
      </c>
      <c r="G77" s="172">
        <f>IFERROR(IF(VLOOKUP($A77,'Annex 2 EHV charges'!$D:$O,11,FALSE)=0,"",VLOOKUP($A77,'Annex 2 EHV charges'!$D:$O,11,FALSE)),"")</f>
        <v>0.06</v>
      </c>
      <c r="H77" s="172">
        <f>IFERROR(IF(VLOOKUP($A77,'Annex 2 EHV charges'!$D:$O,12,FALSE)=0,"",VLOOKUP($A77,'Annex 2 EHV charges'!$D:$O,12,FALSE)),"")</f>
        <v>0.06</v>
      </c>
    </row>
    <row r="78" spans="1:8" x14ac:dyDescent="0.2">
      <c r="A78" s="166">
        <f t="array" ref="A78">IFERROR(INDEX('Annex 2 EHV charges'!$D$11:$D$302, MATCH(0, IF(ISBLANK('Annex 2 EHV charges'!$D$11:$D$302),1, COUNTIF(A$4:$A77, 'Annex 2 EHV charges'!$D$11:$D$302)), 0)),"")</f>
        <v>791</v>
      </c>
      <c r="B78" s="165">
        <f>IF($A78="","",VLOOKUP($A78,'Annex 2 EHV charges'!$D:$O,2,0))</f>
        <v>791</v>
      </c>
      <c r="C78" s="166">
        <f>IF($A78="","",VLOOKUP($A78,'Annex 2 EHV charges'!$D:$O,3,0))</f>
        <v>2200042141277</v>
      </c>
      <c r="D78" s="165" t="str">
        <f>IF($A78="","",VLOOKUP($A78,'Annex 2 EHV charges'!$D:$O,4,0))</f>
        <v>Prince Rock</v>
      </c>
      <c r="E78" s="170">
        <f>IFERROR(IF(VLOOKUP($A78,'Annex 2 EHV charges'!$D:$O,9,FALSE)=0,"",VLOOKUP($A78,'Annex 2 EHV charges'!$D:$O,9,FALSE)),"")</f>
        <v>-3.6840000000000002</v>
      </c>
      <c r="F78" s="171">
        <f>IFERROR(IF(VLOOKUP($A78,'Annex 2 EHV charges'!$D:$O,10,FALSE)=0,"",VLOOKUP($A78,'Annex 2 EHV charges'!$D:$O,10,FALSE)),"")</f>
        <v>521.41999999999996</v>
      </c>
      <c r="G78" s="172">
        <f>IFERROR(IF(VLOOKUP($A78,'Annex 2 EHV charges'!$D:$O,11,FALSE)=0,"",VLOOKUP($A78,'Annex 2 EHV charges'!$D:$O,11,FALSE)),"")</f>
        <v>0.06</v>
      </c>
      <c r="H78" s="172">
        <f>IFERROR(IF(VLOOKUP($A78,'Annex 2 EHV charges'!$D:$O,12,FALSE)=0,"",VLOOKUP($A78,'Annex 2 EHV charges'!$D:$O,12,FALSE)),"")</f>
        <v>0.06</v>
      </c>
    </row>
    <row r="79" spans="1:8" x14ac:dyDescent="0.2">
      <c r="A79" s="166">
        <f t="array" ref="A79">IFERROR(INDEX('Annex 2 EHV charges'!$D$11:$D$302, MATCH(0, IF(ISBLANK('Annex 2 EHV charges'!$D$11:$D$302),1, COUNTIF(A$4:$A78, 'Annex 2 EHV charges'!$D$11:$D$302)), 0)),"")</f>
        <v>765</v>
      </c>
      <c r="B79" s="165">
        <f>IF($A79="","",VLOOKUP($A79,'Annex 2 EHV charges'!$D:$O,2,0))</f>
        <v>765</v>
      </c>
      <c r="C79" s="166">
        <f>IF($A79="","",VLOOKUP($A79,'Annex 2 EHV charges'!$D:$O,3,0))</f>
        <v>2200032168616</v>
      </c>
      <c r="D79" s="165" t="str">
        <f>IF($A79="","",VLOOKUP($A79,'Annex 2 EHV charges'!$D:$O,4,0))</f>
        <v>Bradon Farm</v>
      </c>
      <c r="E79" s="170">
        <f>IFERROR(IF(VLOOKUP($A79,'Annex 2 EHV charges'!$D:$O,9,FALSE)=0,"",VLOOKUP($A79,'Annex 2 EHV charges'!$D:$O,9,FALSE)),"")</f>
        <v>-1.722</v>
      </c>
      <c r="F79" s="171">
        <f>IFERROR(IF(VLOOKUP($A79,'Annex 2 EHV charges'!$D:$O,10,FALSE)=0,"",VLOOKUP($A79,'Annex 2 EHV charges'!$D:$O,10,FALSE)),"")</f>
        <v>966.77</v>
      </c>
      <c r="G79" s="172">
        <f>IFERROR(IF(VLOOKUP($A79,'Annex 2 EHV charges'!$D:$O,11,FALSE)=0,"",VLOOKUP($A79,'Annex 2 EHV charges'!$D:$O,11,FALSE)),"")</f>
        <v>0.06</v>
      </c>
      <c r="H79" s="172">
        <f>IFERROR(IF(VLOOKUP($A79,'Annex 2 EHV charges'!$D:$O,12,FALSE)=0,"",VLOOKUP($A79,'Annex 2 EHV charges'!$D:$O,12,FALSE)),"")</f>
        <v>0.06</v>
      </c>
    </row>
    <row r="80" spans="1:8" x14ac:dyDescent="0.2">
      <c r="A80" s="166">
        <f t="array" ref="A80">IFERROR(INDEX('Annex 2 EHV charges'!$D$11:$D$302, MATCH(0, IF(ISBLANK('Annex 2 EHV charges'!$D$11:$D$302),1, COUNTIF(A$4:$A79, 'Annex 2 EHV charges'!$D$11:$D$302)), 0)),"")</f>
        <v>766</v>
      </c>
      <c r="B80" s="165">
        <f>IF($A80="","",VLOOKUP($A80,'Annex 2 EHV charges'!$D:$O,2,0))</f>
        <v>766</v>
      </c>
      <c r="C80" s="166">
        <f>IF($A80="","",VLOOKUP($A80,'Annex 2 EHV charges'!$D:$O,3,0))</f>
        <v>2200031664357</v>
      </c>
      <c r="D80" s="165" t="str">
        <f>IF($A80="","",VLOOKUP($A80,'Annex 2 EHV charges'!$D:$O,4,0))</f>
        <v>Carland Cross</v>
      </c>
      <c r="E80" s="170" t="str">
        <f>IFERROR(IF(VLOOKUP($A80,'Annex 2 EHV charges'!$D:$O,9,FALSE)=0,"",VLOOKUP($A80,'Annex 2 EHV charges'!$D:$O,9,FALSE)),"")</f>
        <v/>
      </c>
      <c r="F80" s="171">
        <f>IFERROR(IF(VLOOKUP($A80,'Annex 2 EHV charges'!$D:$O,10,FALSE)=0,"",VLOOKUP($A80,'Annex 2 EHV charges'!$D:$O,10,FALSE)),"")</f>
        <v>213.29</v>
      </c>
      <c r="G80" s="172">
        <f>IFERROR(IF(VLOOKUP($A80,'Annex 2 EHV charges'!$D:$O,11,FALSE)=0,"",VLOOKUP($A80,'Annex 2 EHV charges'!$D:$O,11,FALSE)),"")</f>
        <v>0.06</v>
      </c>
      <c r="H80" s="172">
        <f>IFERROR(IF(VLOOKUP($A80,'Annex 2 EHV charges'!$D:$O,12,FALSE)=0,"",VLOOKUP($A80,'Annex 2 EHV charges'!$D:$O,12,FALSE)),"")</f>
        <v>0.06</v>
      </c>
    </row>
    <row r="81" spans="1:8" x14ac:dyDescent="0.2">
      <c r="A81" s="166">
        <f t="array" ref="A81">IFERROR(INDEX('Annex 2 EHV charges'!$D$11:$D$302, MATCH(0, IF(ISBLANK('Annex 2 EHV charges'!$D$11:$D$302),1, COUNTIF(A$4:$A80, 'Annex 2 EHV charges'!$D$11:$D$302)), 0)),"")</f>
        <v>767</v>
      </c>
      <c r="B81" s="165">
        <f>IF($A81="","",VLOOKUP($A81,'Annex 2 EHV charges'!$D:$O,2,0))</f>
        <v>767</v>
      </c>
      <c r="C81" s="166">
        <f>IF($A81="","",VLOOKUP($A81,'Annex 2 EHV charges'!$D:$O,3,0))</f>
        <v>2200031822971</v>
      </c>
      <c r="D81" s="165" t="str">
        <f>IF($A81="","",VLOOKUP($A81,'Annex 2 EHV charges'!$D:$O,4,0))</f>
        <v>Cold Northcott</v>
      </c>
      <c r="E81" s="170" t="str">
        <f>IFERROR(IF(VLOOKUP($A81,'Annex 2 EHV charges'!$D:$O,9,FALSE)=0,"",VLOOKUP($A81,'Annex 2 EHV charges'!$D:$O,9,FALSE)),"")</f>
        <v/>
      </c>
      <c r="F81" s="171" t="str">
        <f>IFERROR(IF(VLOOKUP($A81,'Annex 2 EHV charges'!$D:$O,10,FALSE)=0,"",VLOOKUP($A81,'Annex 2 EHV charges'!$D:$O,10,FALSE)),"")</f>
        <v/>
      </c>
      <c r="G81" s="172" t="str">
        <f>IFERROR(IF(VLOOKUP($A81,'Annex 2 EHV charges'!$D:$O,11,FALSE)=0,"",VLOOKUP($A81,'Annex 2 EHV charges'!$D:$O,11,FALSE)),"")</f>
        <v/>
      </c>
      <c r="H81" s="172" t="str">
        <f>IFERROR(IF(VLOOKUP($A81,'Annex 2 EHV charges'!$D:$O,12,FALSE)=0,"",VLOOKUP($A81,'Annex 2 EHV charges'!$D:$O,12,FALSE)),"")</f>
        <v/>
      </c>
    </row>
    <row r="82" spans="1:8" x14ac:dyDescent="0.2">
      <c r="A82" s="166">
        <f t="array" ref="A82">IFERROR(INDEX('Annex 2 EHV charges'!$D$11:$D$302, MATCH(0, IF(ISBLANK('Annex 2 EHV charges'!$D$11:$D$302),1, COUNTIF(A$4:$A81, 'Annex 2 EHV charges'!$D$11:$D$302)), 0)),"")</f>
        <v>768</v>
      </c>
      <c r="B82" s="165">
        <f>IF($A82="","",VLOOKUP($A82,'Annex 2 EHV charges'!$D:$O,2,0))</f>
        <v>768</v>
      </c>
      <c r="C82" s="166">
        <f>IF($A82="","",VLOOKUP($A82,'Annex 2 EHV charges'!$D:$O,3,0))</f>
        <v>2200040863399</v>
      </c>
      <c r="D82" s="165" t="str">
        <f>IF($A82="","",VLOOKUP($A82,'Annex 2 EHV charges'!$D:$O,4,0))</f>
        <v>Forestmoor 1</v>
      </c>
      <c r="E82" s="170" t="str">
        <f>IFERROR(IF(VLOOKUP($A82,'Annex 2 EHV charges'!$D:$O,9,FALSE)=0,"",VLOOKUP($A82,'Annex 2 EHV charges'!$D:$O,9,FALSE)),"")</f>
        <v/>
      </c>
      <c r="F82" s="171" t="str">
        <f>IFERROR(IF(VLOOKUP($A82,'Annex 2 EHV charges'!$D:$O,10,FALSE)=0,"",VLOOKUP($A82,'Annex 2 EHV charges'!$D:$O,10,FALSE)),"")</f>
        <v/>
      </c>
      <c r="G82" s="172" t="str">
        <f>IFERROR(IF(VLOOKUP($A82,'Annex 2 EHV charges'!$D:$O,11,FALSE)=0,"",VLOOKUP($A82,'Annex 2 EHV charges'!$D:$O,11,FALSE)),"")</f>
        <v/>
      </c>
      <c r="H82" s="172" t="str">
        <f>IFERROR(IF(VLOOKUP($A82,'Annex 2 EHV charges'!$D:$O,12,FALSE)=0,"",VLOOKUP($A82,'Annex 2 EHV charges'!$D:$O,12,FALSE)),"")</f>
        <v/>
      </c>
    </row>
    <row r="83" spans="1:8" x14ac:dyDescent="0.2">
      <c r="A83" s="166">
        <f t="array" ref="A83">IFERROR(INDEX('Annex 2 EHV charges'!$D$11:$D$302, MATCH(0, IF(ISBLANK('Annex 2 EHV charges'!$D$11:$D$302),1, COUNTIF(A$4:$A82, 'Annex 2 EHV charges'!$D$11:$D$302)), 0)),"")</f>
        <v>769</v>
      </c>
      <c r="B83" s="165">
        <f>IF($A83="","",VLOOKUP($A83,'Annex 2 EHV charges'!$D:$O,2,0))</f>
        <v>769</v>
      </c>
      <c r="C83" s="166">
        <f>IF($A83="","",VLOOKUP($A83,'Annex 2 EHV charges'!$D:$O,3,0))</f>
        <v>2200040863422</v>
      </c>
      <c r="D83" s="165" t="str">
        <f>IF($A83="","",VLOOKUP($A83,'Annex 2 EHV charges'!$D:$O,4,0))</f>
        <v>Forestmoor 2</v>
      </c>
      <c r="E83" s="170" t="str">
        <f>IFERROR(IF(VLOOKUP($A83,'Annex 2 EHV charges'!$D:$O,9,FALSE)=0,"",VLOOKUP($A83,'Annex 2 EHV charges'!$D:$O,9,FALSE)),"")</f>
        <v/>
      </c>
      <c r="F83" s="171" t="str">
        <f>IFERROR(IF(VLOOKUP($A83,'Annex 2 EHV charges'!$D:$O,10,FALSE)=0,"",VLOOKUP($A83,'Annex 2 EHV charges'!$D:$O,10,FALSE)),"")</f>
        <v/>
      </c>
      <c r="G83" s="172" t="str">
        <f>IFERROR(IF(VLOOKUP($A83,'Annex 2 EHV charges'!$D:$O,11,FALSE)=0,"",VLOOKUP($A83,'Annex 2 EHV charges'!$D:$O,11,FALSE)),"")</f>
        <v/>
      </c>
      <c r="H83" s="172" t="str">
        <f>IFERROR(IF(VLOOKUP($A83,'Annex 2 EHV charges'!$D:$O,12,FALSE)=0,"",VLOOKUP($A83,'Annex 2 EHV charges'!$D:$O,12,FALSE)),"")</f>
        <v/>
      </c>
    </row>
    <row r="84" spans="1:8" x14ac:dyDescent="0.2">
      <c r="A84" s="166">
        <f t="array" ref="A84">IFERROR(INDEX('Annex 2 EHV charges'!$D$11:$D$302, MATCH(0, IF(ISBLANK('Annex 2 EHV charges'!$D$11:$D$302),1, COUNTIF(A$4:$A83, 'Annex 2 EHV charges'!$D$11:$D$302)), 0)),"")</f>
        <v>770</v>
      </c>
      <c r="B84" s="165">
        <f>IF($A84="","",VLOOKUP($A84,'Annex 2 EHV charges'!$D:$O,2,0))</f>
        <v>770</v>
      </c>
      <c r="C84" s="166">
        <f>IF($A84="","",VLOOKUP($A84,'Annex 2 EHV charges'!$D:$O,3,0))</f>
        <v>2200031823558</v>
      </c>
      <c r="D84" s="165" t="str">
        <f>IF($A84="","",VLOOKUP($A84,'Annex 2 EHV charges'!$D:$O,4,0))</f>
        <v>Four Burrows</v>
      </c>
      <c r="E84" s="170" t="str">
        <f>IFERROR(IF(VLOOKUP($A84,'Annex 2 EHV charges'!$D:$O,9,FALSE)=0,"",VLOOKUP($A84,'Annex 2 EHV charges'!$D:$O,9,FALSE)),"")</f>
        <v/>
      </c>
      <c r="F84" s="171" t="str">
        <f>IFERROR(IF(VLOOKUP($A84,'Annex 2 EHV charges'!$D:$O,10,FALSE)=0,"",VLOOKUP($A84,'Annex 2 EHV charges'!$D:$O,10,FALSE)),"")</f>
        <v/>
      </c>
      <c r="G84" s="172" t="str">
        <f>IFERROR(IF(VLOOKUP($A84,'Annex 2 EHV charges'!$D:$O,11,FALSE)=0,"",VLOOKUP($A84,'Annex 2 EHV charges'!$D:$O,11,FALSE)),"")</f>
        <v/>
      </c>
      <c r="H84" s="172" t="str">
        <f>IFERROR(IF(VLOOKUP($A84,'Annex 2 EHV charges'!$D:$O,12,FALSE)=0,"",VLOOKUP($A84,'Annex 2 EHV charges'!$D:$O,12,FALSE)),"")</f>
        <v/>
      </c>
    </row>
    <row r="85" spans="1:8" x14ac:dyDescent="0.2">
      <c r="A85" s="166">
        <f t="array" ref="A85">IFERROR(INDEX('Annex 2 EHV charges'!$D$11:$D$302, MATCH(0, IF(ISBLANK('Annex 2 EHV charges'!$D$11:$D$302),1, COUNTIF(A$4:$A84, 'Annex 2 EHV charges'!$D$11:$D$302)), 0)),"")</f>
        <v>783</v>
      </c>
      <c r="B85" s="165">
        <f>IF($A85="","",VLOOKUP($A85,'Annex 2 EHV charges'!$D:$O,2,0))</f>
        <v>783</v>
      </c>
      <c r="C85" s="166">
        <f>IF($A85="","",VLOOKUP($A85,'Annex 2 EHV charges'!$D:$O,3,0))</f>
        <v>2200042384200</v>
      </c>
      <c r="D85" s="165" t="str">
        <f>IF($A85="","",VLOOKUP($A85,'Annex 2 EHV charges'!$D:$O,4,0))</f>
        <v>Canworthy PV</v>
      </c>
      <c r="E85" s="170" t="str">
        <f>IFERROR(IF(VLOOKUP($A85,'Annex 2 EHV charges'!$D:$O,9,FALSE)=0,"",VLOOKUP($A85,'Annex 2 EHV charges'!$D:$O,9,FALSE)),"")</f>
        <v/>
      </c>
      <c r="F85" s="171">
        <f>IFERROR(IF(VLOOKUP($A85,'Annex 2 EHV charges'!$D:$O,10,FALSE)=0,"",VLOOKUP($A85,'Annex 2 EHV charges'!$D:$O,10,FALSE)),"")</f>
        <v>818.9</v>
      </c>
      <c r="G85" s="172">
        <f>IFERROR(IF(VLOOKUP($A85,'Annex 2 EHV charges'!$D:$O,11,FALSE)=0,"",VLOOKUP($A85,'Annex 2 EHV charges'!$D:$O,11,FALSE)),"")</f>
        <v>0.06</v>
      </c>
      <c r="H85" s="172">
        <f>IFERROR(IF(VLOOKUP($A85,'Annex 2 EHV charges'!$D:$O,12,FALSE)=0,"",VLOOKUP($A85,'Annex 2 EHV charges'!$D:$O,12,FALSE)),"")</f>
        <v>0.06</v>
      </c>
    </row>
    <row r="86" spans="1:8" x14ac:dyDescent="0.2">
      <c r="A86" s="166">
        <f t="array" ref="A86">IFERROR(INDEX('Annex 2 EHV charges'!$D$11:$D$302, MATCH(0, IF(ISBLANK('Annex 2 EHV charges'!$D$11:$D$302),1, COUNTIF(A$4:$A85, 'Annex 2 EHV charges'!$D$11:$D$302)), 0)),"")</f>
        <v>775</v>
      </c>
      <c r="B86" s="165">
        <f>IF($A86="","",VLOOKUP($A86,'Annex 2 EHV charges'!$D:$O,2,0))</f>
        <v>775</v>
      </c>
      <c r="C86" s="166">
        <f>IF($A86="","",VLOOKUP($A86,'Annex 2 EHV charges'!$D:$O,3,0))</f>
        <v>2200031823530</v>
      </c>
      <c r="D86" s="165" t="str">
        <f>IF($A86="","",VLOOKUP($A86,'Annex 2 EHV charges'!$D:$O,4,0))</f>
        <v>St Breock</v>
      </c>
      <c r="E86" s="170" t="str">
        <f>IFERROR(IF(VLOOKUP($A86,'Annex 2 EHV charges'!$D:$O,9,FALSE)=0,"",VLOOKUP($A86,'Annex 2 EHV charges'!$D:$O,9,FALSE)),"")</f>
        <v/>
      </c>
      <c r="F86" s="171">
        <f>IFERROR(IF(VLOOKUP($A86,'Annex 2 EHV charges'!$D:$O,10,FALSE)=0,"",VLOOKUP($A86,'Annex 2 EHV charges'!$D:$O,10,FALSE)),"")</f>
        <v>205.24</v>
      </c>
      <c r="G86" s="172">
        <f>IFERROR(IF(VLOOKUP($A86,'Annex 2 EHV charges'!$D:$O,11,FALSE)=0,"",VLOOKUP($A86,'Annex 2 EHV charges'!$D:$O,11,FALSE)),"")</f>
        <v>0.06</v>
      </c>
      <c r="H86" s="172">
        <f>IFERROR(IF(VLOOKUP($A86,'Annex 2 EHV charges'!$D:$O,12,FALSE)=0,"",VLOOKUP($A86,'Annex 2 EHV charges'!$D:$O,12,FALSE)),"")</f>
        <v>0.06</v>
      </c>
    </row>
    <row r="87" spans="1:8" x14ac:dyDescent="0.2">
      <c r="A87" s="166">
        <f t="array" ref="A87">IFERROR(INDEX('Annex 2 EHV charges'!$D$11:$D$302, MATCH(0, IF(ISBLANK('Annex 2 EHV charges'!$D$11:$D$302),1, COUNTIF(A$4:$A86, 'Annex 2 EHV charges'!$D$11:$D$302)), 0)),"")</f>
        <v>723</v>
      </c>
      <c r="B87" s="165">
        <f>IF($A87="","",VLOOKUP($A87,'Annex 2 EHV charges'!$D:$O,2,0))</f>
        <v>723</v>
      </c>
      <c r="C87" s="166">
        <f>IF($A87="","",VLOOKUP($A87,'Annex 2 EHV charges'!$D:$O,3,0))</f>
        <v>2200042334148</v>
      </c>
      <c r="D87" s="165" t="str">
        <f>IF($A87="","",VLOOKUP($A87,'Annex 2 EHV charges'!$D:$O,4,0))</f>
        <v>DML - Central</v>
      </c>
      <c r="E87" s="170">
        <f>IFERROR(IF(VLOOKUP($A87,'Annex 2 EHV charges'!$D:$O,9,FALSE)=0,"",VLOOKUP($A87,'Annex 2 EHV charges'!$D:$O,9,FALSE)),"")</f>
        <v>-2.7749999999999999</v>
      </c>
      <c r="F87" s="171">
        <f>IFERROR(IF(VLOOKUP($A87,'Annex 2 EHV charges'!$D:$O,10,FALSE)=0,"",VLOOKUP($A87,'Annex 2 EHV charges'!$D:$O,10,FALSE)),"")</f>
        <v>1623.05</v>
      </c>
      <c r="G87" s="172">
        <f>IFERROR(IF(VLOOKUP($A87,'Annex 2 EHV charges'!$D:$O,11,FALSE)=0,"",VLOOKUP($A87,'Annex 2 EHV charges'!$D:$O,11,FALSE)),"")</f>
        <v>0.06</v>
      </c>
      <c r="H87" s="172">
        <f>IFERROR(IF(VLOOKUP($A87,'Annex 2 EHV charges'!$D:$O,12,FALSE)=0,"",VLOOKUP($A87,'Annex 2 EHV charges'!$D:$O,12,FALSE)),"")</f>
        <v>0.06</v>
      </c>
    </row>
    <row r="88" spans="1:8" x14ac:dyDescent="0.2">
      <c r="A88" s="166">
        <f t="array" ref="A88">IFERROR(INDEX('Annex 2 EHV charges'!$D$11:$D$302, MATCH(0, IF(ISBLANK('Annex 2 EHV charges'!$D$11:$D$302),1, COUNTIF(A$4:$A87, 'Annex 2 EHV charges'!$D$11:$D$302)), 0)),"")</f>
        <v>748</v>
      </c>
      <c r="B88" s="165">
        <f>IF($A88="","",VLOOKUP($A88,'Annex 2 EHV charges'!$D:$O,2,0))</f>
        <v>748</v>
      </c>
      <c r="C88" s="166" t="str">
        <f>IF($A88="","",VLOOKUP($A88,'Annex 2 EHV charges'!$D:$O,3,0))</f>
        <v xml:space="preserve"> </v>
      </c>
      <c r="D88" s="165" t="str">
        <f>IF($A88="","",VLOOKUP($A88,'Annex 2 EHV charges'!$D:$O,4,0))</f>
        <v>Denbrook WF</v>
      </c>
      <c r="E88" s="170" t="str">
        <f>IFERROR(IF(VLOOKUP($A88,'Annex 2 EHV charges'!$D:$O,9,FALSE)=0,"",VLOOKUP($A88,'Annex 2 EHV charges'!$D:$O,9,FALSE)),"")</f>
        <v/>
      </c>
      <c r="F88" s="171">
        <f>IFERROR(IF(VLOOKUP($A88,'Annex 2 EHV charges'!$D:$O,10,FALSE)=0,"",VLOOKUP($A88,'Annex 2 EHV charges'!$D:$O,10,FALSE)),"")</f>
        <v>2352.85</v>
      </c>
      <c r="G88" s="172">
        <f>IFERROR(IF(VLOOKUP($A88,'Annex 2 EHV charges'!$D:$O,11,FALSE)=0,"",VLOOKUP($A88,'Annex 2 EHV charges'!$D:$O,11,FALSE)),"")</f>
        <v>0.06</v>
      </c>
      <c r="H88" s="172">
        <f>IFERROR(IF(VLOOKUP($A88,'Annex 2 EHV charges'!$D:$O,12,FALSE)=0,"",VLOOKUP($A88,'Annex 2 EHV charges'!$D:$O,12,FALSE)),"")</f>
        <v>0.06</v>
      </c>
    </row>
    <row r="89" spans="1:8" x14ac:dyDescent="0.2">
      <c r="A89" s="166">
        <f t="array" ref="A89">IFERROR(INDEX('Annex 2 EHV charges'!$D$11:$D$302, MATCH(0, IF(ISBLANK('Annex 2 EHV charges'!$D$11:$D$302),1, COUNTIF(A$4:$A88, 'Annex 2 EHV charges'!$D$11:$D$302)), 0)),"")</f>
        <v>747</v>
      </c>
      <c r="B89" s="165">
        <f>IF($A89="","",VLOOKUP($A89,'Annex 2 EHV charges'!$D:$O,2,0))</f>
        <v>747</v>
      </c>
      <c r="C89" s="166">
        <f>IF($A89="","",VLOOKUP($A89,'Annex 2 EHV charges'!$D:$O,3,0))</f>
        <v>2200041804446</v>
      </c>
      <c r="D89" s="165" t="str">
        <f>IF($A89="","",VLOOKUP($A89,'Annex 2 EHV charges'!$D:$O,4,0))</f>
        <v>Hayle Wave Hub</v>
      </c>
      <c r="E89" s="170" t="str">
        <f>IFERROR(IF(VLOOKUP($A89,'Annex 2 EHV charges'!$D:$O,9,FALSE)=0,"",VLOOKUP($A89,'Annex 2 EHV charges'!$D:$O,9,FALSE)),"")</f>
        <v/>
      </c>
      <c r="F89" s="171">
        <f>IFERROR(IF(VLOOKUP($A89,'Annex 2 EHV charges'!$D:$O,10,FALSE)=0,"",VLOOKUP($A89,'Annex 2 EHV charges'!$D:$O,10,FALSE)),"")</f>
        <v>530.33000000000004</v>
      </c>
      <c r="G89" s="172">
        <f>IFERROR(IF(VLOOKUP($A89,'Annex 2 EHV charges'!$D:$O,11,FALSE)=0,"",VLOOKUP($A89,'Annex 2 EHV charges'!$D:$O,11,FALSE)),"")</f>
        <v>0.06</v>
      </c>
      <c r="H89" s="172">
        <f>IFERROR(IF(VLOOKUP($A89,'Annex 2 EHV charges'!$D:$O,12,FALSE)=0,"",VLOOKUP($A89,'Annex 2 EHV charges'!$D:$O,12,FALSE)),"")</f>
        <v>0.06</v>
      </c>
    </row>
    <row r="90" spans="1:8" x14ac:dyDescent="0.2">
      <c r="A90" s="166">
        <f t="array" ref="A90">IFERROR(INDEX('Annex 2 EHV charges'!$D$11:$D$302, MATCH(0, IF(ISBLANK('Annex 2 EHV charges'!$D$11:$D$302),1, COUNTIF(A$4:$A89, 'Annex 2 EHV charges'!$D$11:$D$302)), 0)),"")</f>
        <v>741</v>
      </c>
      <c r="B90" s="165">
        <f>IF($A90="","",VLOOKUP($A90,'Annex 2 EHV charges'!$D:$O,2,0))</f>
        <v>741</v>
      </c>
      <c r="C90" s="166">
        <f>IF($A90="","",VLOOKUP($A90,'Annex 2 EHV charges'!$D:$O,3,0))</f>
        <v>2200032024222</v>
      </c>
      <c r="D90" s="165" t="str">
        <f>IF($A90="","",VLOOKUP($A90,'Annex 2 EHV charges'!$D:$O,4,0))</f>
        <v>Marsh Barton</v>
      </c>
      <c r="E90" s="170" t="str">
        <f>IFERROR(IF(VLOOKUP($A90,'Annex 2 EHV charges'!$D:$O,9,FALSE)=0,"",VLOOKUP($A90,'Annex 2 EHV charges'!$D:$O,9,FALSE)),"")</f>
        <v/>
      </c>
      <c r="F90" s="171" t="str">
        <f>IFERROR(IF(VLOOKUP($A90,'Annex 2 EHV charges'!$D:$O,10,FALSE)=0,"",VLOOKUP($A90,'Annex 2 EHV charges'!$D:$O,10,FALSE)),"")</f>
        <v/>
      </c>
      <c r="G90" s="172" t="str">
        <f>IFERROR(IF(VLOOKUP($A90,'Annex 2 EHV charges'!$D:$O,11,FALSE)=0,"",VLOOKUP($A90,'Annex 2 EHV charges'!$D:$O,11,FALSE)),"")</f>
        <v/>
      </c>
      <c r="H90" s="172" t="str">
        <f>IFERROR(IF(VLOOKUP($A90,'Annex 2 EHV charges'!$D:$O,12,FALSE)=0,"",VLOOKUP($A90,'Annex 2 EHV charges'!$D:$O,12,FALSE)),"")</f>
        <v/>
      </c>
    </row>
    <row r="91" spans="1:8" x14ac:dyDescent="0.2">
      <c r="A91" s="166">
        <f t="array" ref="A91">IFERROR(INDEX('Annex 2 EHV charges'!$D$11:$D$302, MATCH(0, IF(ISBLANK('Annex 2 EHV charges'!$D$11:$D$302),1, COUNTIF(A$4:$A90, 'Annex 2 EHV charges'!$D$11:$D$302)), 0)),"")</f>
        <v>752</v>
      </c>
      <c r="B91" s="165">
        <f>IF($A91="","",VLOOKUP($A91,'Annex 2 EHV charges'!$D:$O,2,0))</f>
        <v>752</v>
      </c>
      <c r="C91" s="166">
        <f>IF($A91="","",VLOOKUP($A91,'Annex 2 EHV charges'!$D:$O,3,0))</f>
        <v>2200040571122</v>
      </c>
      <c r="D91" s="165" t="str">
        <f>IF($A91="","",VLOOKUP($A91,'Annex 2 EHV charges'!$D:$O,4,0))</f>
        <v>Connon Bridge</v>
      </c>
      <c r="E91" s="170">
        <f>IFERROR(IF(VLOOKUP($A91,'Annex 2 EHV charges'!$D:$O,9,FALSE)=0,"",VLOOKUP($A91,'Annex 2 EHV charges'!$D:$O,9,FALSE)),"")</f>
        <v>-0.85399999999999998</v>
      </c>
      <c r="F91" s="171">
        <f>IFERROR(IF(VLOOKUP($A91,'Annex 2 EHV charges'!$D:$O,10,FALSE)=0,"",VLOOKUP($A91,'Annex 2 EHV charges'!$D:$O,10,FALSE)),"")</f>
        <v>189.8</v>
      </c>
      <c r="G91" s="172">
        <f>IFERROR(IF(VLOOKUP($A91,'Annex 2 EHV charges'!$D:$O,11,FALSE)=0,"",VLOOKUP($A91,'Annex 2 EHV charges'!$D:$O,11,FALSE)),"")</f>
        <v>0.06</v>
      </c>
      <c r="H91" s="172">
        <f>IFERROR(IF(VLOOKUP($A91,'Annex 2 EHV charges'!$D:$O,12,FALSE)=0,"",VLOOKUP($A91,'Annex 2 EHV charges'!$D:$O,12,FALSE)),"")</f>
        <v>0.06</v>
      </c>
    </row>
    <row r="92" spans="1:8" x14ac:dyDescent="0.2">
      <c r="A92" s="166">
        <f t="array" ref="A92">IFERROR(INDEX('Annex 2 EHV charges'!$D$11:$D$302, MATCH(0, IF(ISBLANK('Annex 2 EHV charges'!$D$11:$D$302),1, COUNTIF(A$4:$A91, 'Annex 2 EHV charges'!$D$11:$D$302)), 0)),"")</f>
        <v>753</v>
      </c>
      <c r="B92" s="165">
        <f>IF($A92="","",VLOOKUP($A92,'Annex 2 EHV charges'!$D:$O,2,0))</f>
        <v>753</v>
      </c>
      <c r="C92" s="166">
        <f>IF($A92="","",VLOOKUP($A92,'Annex 2 EHV charges'!$D:$O,3,0))</f>
        <v>2200040979039</v>
      </c>
      <c r="D92" s="165" t="str">
        <f>IF($A92="","",VLOOKUP($A92,'Annex 2 EHV charges'!$D:$O,4,0))</f>
        <v>Chelson</v>
      </c>
      <c r="E92" s="170">
        <f>IFERROR(IF(VLOOKUP($A92,'Annex 2 EHV charges'!$D:$O,9,FALSE)=0,"",VLOOKUP($A92,'Annex 2 EHV charges'!$D:$O,9,FALSE)),"")</f>
        <v>-3.8410000000000002</v>
      </c>
      <c r="F92" s="171">
        <f>IFERROR(IF(VLOOKUP($A92,'Annex 2 EHV charges'!$D:$O,10,FALSE)=0,"",VLOOKUP($A92,'Annex 2 EHV charges'!$D:$O,10,FALSE)),"")</f>
        <v>343.62</v>
      </c>
      <c r="G92" s="172">
        <f>IFERROR(IF(VLOOKUP($A92,'Annex 2 EHV charges'!$D:$O,11,FALSE)=0,"",VLOOKUP($A92,'Annex 2 EHV charges'!$D:$O,11,FALSE)),"")</f>
        <v>0.06</v>
      </c>
      <c r="H92" s="172">
        <f>IFERROR(IF(VLOOKUP($A92,'Annex 2 EHV charges'!$D:$O,12,FALSE)=0,"",VLOOKUP($A92,'Annex 2 EHV charges'!$D:$O,12,FALSE)),"")</f>
        <v>0.06</v>
      </c>
    </row>
    <row r="93" spans="1:8" x14ac:dyDescent="0.2">
      <c r="A93" s="166">
        <f t="array" ref="A93">IFERROR(INDEX('Annex 2 EHV charges'!$D$11:$D$302, MATCH(0, IF(ISBLANK('Annex 2 EHV charges'!$D$11:$D$302),1, COUNTIF(A$4:$A92, 'Annex 2 EHV charges'!$D$11:$D$302)), 0)),"")</f>
        <v>754</v>
      </c>
      <c r="B93" s="165">
        <f>IF($A93="","",VLOOKUP($A93,'Annex 2 EHV charges'!$D:$O,2,0))</f>
        <v>754</v>
      </c>
      <c r="C93" s="166">
        <f>IF($A93="","",VLOOKUP($A93,'Annex 2 EHV charges'!$D:$O,3,0))</f>
        <v>2200041253506</v>
      </c>
      <c r="D93" s="165" t="str">
        <f>IF($A93="","",VLOOKUP($A93,'Annex 2 EHV charges'!$D:$O,4,0))</f>
        <v>Darracott</v>
      </c>
      <c r="E93" s="170" t="str">
        <f>IFERROR(IF(VLOOKUP($A93,'Annex 2 EHV charges'!$D:$O,9,FALSE)=0,"",VLOOKUP($A93,'Annex 2 EHV charges'!$D:$O,9,FALSE)),"")</f>
        <v/>
      </c>
      <c r="F93" s="171">
        <f>IFERROR(IF(VLOOKUP($A93,'Annex 2 EHV charges'!$D:$O,10,FALSE)=0,"",VLOOKUP($A93,'Annex 2 EHV charges'!$D:$O,10,FALSE)),"")</f>
        <v>330.12</v>
      </c>
      <c r="G93" s="172">
        <f>IFERROR(IF(VLOOKUP($A93,'Annex 2 EHV charges'!$D:$O,11,FALSE)=0,"",VLOOKUP($A93,'Annex 2 EHV charges'!$D:$O,11,FALSE)),"")</f>
        <v>0.06</v>
      </c>
      <c r="H93" s="172">
        <f>IFERROR(IF(VLOOKUP($A93,'Annex 2 EHV charges'!$D:$O,12,FALSE)=0,"",VLOOKUP($A93,'Annex 2 EHV charges'!$D:$O,12,FALSE)),"")</f>
        <v>0.06</v>
      </c>
    </row>
    <row r="94" spans="1:8" x14ac:dyDescent="0.2">
      <c r="A94" s="166">
        <f t="array" ref="A94">IFERROR(INDEX('Annex 2 EHV charges'!$D$11:$D$302, MATCH(0, IF(ISBLANK('Annex 2 EHV charges'!$D$11:$D$302),1, COUNTIF(A$4:$A93, 'Annex 2 EHV charges'!$D$11:$D$302)), 0)),"")</f>
        <v>764</v>
      </c>
      <c r="B94" s="165">
        <f>IF($A94="","",VLOOKUP($A94,'Annex 2 EHV charges'!$D:$O,2,0))</f>
        <v>764</v>
      </c>
      <c r="C94" s="166">
        <f>IF($A94="","",VLOOKUP($A94,'Annex 2 EHV charges'!$D:$O,3,0))</f>
        <v>2200040164254</v>
      </c>
      <c r="D94" s="165" t="str">
        <f>IF($A94="","",VLOOKUP($A94,'Annex 2 EHV charges'!$D:$O,4,0))</f>
        <v>Bears Down</v>
      </c>
      <c r="E94" s="170" t="str">
        <f>IFERROR(IF(VLOOKUP($A94,'Annex 2 EHV charges'!$D:$O,9,FALSE)=0,"",VLOOKUP($A94,'Annex 2 EHV charges'!$D:$O,9,FALSE)),"")</f>
        <v/>
      </c>
      <c r="F94" s="171" t="str">
        <f>IFERROR(IF(VLOOKUP($A94,'Annex 2 EHV charges'!$D:$O,10,FALSE)=0,"",VLOOKUP($A94,'Annex 2 EHV charges'!$D:$O,10,FALSE)),"")</f>
        <v/>
      </c>
      <c r="G94" s="172" t="str">
        <f>IFERROR(IF(VLOOKUP($A94,'Annex 2 EHV charges'!$D:$O,11,FALSE)=0,"",VLOOKUP($A94,'Annex 2 EHV charges'!$D:$O,11,FALSE)),"")</f>
        <v/>
      </c>
      <c r="H94" s="172" t="str">
        <f>IFERROR(IF(VLOOKUP($A94,'Annex 2 EHV charges'!$D:$O,12,FALSE)=0,"",VLOOKUP($A94,'Annex 2 EHV charges'!$D:$O,12,FALSE)),"")</f>
        <v/>
      </c>
    </row>
    <row r="95" spans="1:8" x14ac:dyDescent="0.2">
      <c r="A95" s="166">
        <f t="array" ref="A95">IFERROR(INDEX('Annex 2 EHV charges'!$D$11:$D$302, MATCH(0, IF(ISBLANK('Annex 2 EHV charges'!$D$11:$D$302),1, COUNTIF(A$4:$A94, 'Annex 2 EHV charges'!$D$11:$D$302)), 0)),"")</f>
        <v>757</v>
      </c>
      <c r="B95" s="165">
        <f>IF($A95="","",VLOOKUP($A95,'Annex 2 EHV charges'!$D:$O,2,0))</f>
        <v>757</v>
      </c>
      <c r="C95" s="166">
        <f>IF($A95="","",VLOOKUP($A95,'Annex 2 EHV charges'!$D:$O,3,0))</f>
        <v>2200040473940</v>
      </c>
      <c r="D95" s="165" t="str">
        <f>IF($A95="","",VLOOKUP($A95,'Annex 2 EHV charges'!$D:$O,4,0))</f>
        <v>St Day</v>
      </c>
      <c r="E95" s="170">
        <f>IFERROR(IF(VLOOKUP($A95,'Annex 2 EHV charges'!$D:$O,9,FALSE)=0,"",VLOOKUP($A95,'Annex 2 EHV charges'!$D:$O,9,FALSE)),"")</f>
        <v>-1.1839999999999999</v>
      </c>
      <c r="F95" s="171">
        <f>IFERROR(IF(VLOOKUP($A95,'Annex 2 EHV charges'!$D:$O,10,FALSE)=0,"",VLOOKUP($A95,'Annex 2 EHV charges'!$D:$O,10,FALSE)),"")</f>
        <v>161.57</v>
      </c>
      <c r="G95" s="172">
        <f>IFERROR(IF(VLOOKUP($A95,'Annex 2 EHV charges'!$D:$O,11,FALSE)=0,"",VLOOKUP($A95,'Annex 2 EHV charges'!$D:$O,11,FALSE)),"")</f>
        <v>0.06</v>
      </c>
      <c r="H95" s="172">
        <f>IFERROR(IF(VLOOKUP($A95,'Annex 2 EHV charges'!$D:$O,12,FALSE)=0,"",VLOOKUP($A95,'Annex 2 EHV charges'!$D:$O,12,FALSE)),"")</f>
        <v>0.06</v>
      </c>
    </row>
    <row r="96" spans="1:8" x14ac:dyDescent="0.2">
      <c r="A96" s="166">
        <f t="array" ref="A96">IFERROR(INDEX('Annex 2 EHV charges'!$D$11:$D$302, MATCH(0, IF(ISBLANK('Annex 2 EHV charges'!$D$11:$D$302),1, COUNTIF(A$4:$A95, 'Annex 2 EHV charges'!$D$11:$D$302)), 0)),"")</f>
        <v>758</v>
      </c>
      <c r="B96" s="165">
        <f>IF($A96="","",VLOOKUP($A96,'Annex 2 EHV charges'!$D:$O,2,0))</f>
        <v>758</v>
      </c>
      <c r="C96" s="166">
        <f>IF($A96="","",VLOOKUP($A96,'Annex 2 EHV charges'!$D:$O,3,0))</f>
        <v>2200041499762</v>
      </c>
      <c r="D96" s="165" t="str">
        <f>IF($A96="","",VLOOKUP($A96,'Annex 2 EHV charges'!$D:$O,4,0))</f>
        <v>Shooters Bottom</v>
      </c>
      <c r="E96" s="170" t="str">
        <f>IFERROR(IF(VLOOKUP($A96,'Annex 2 EHV charges'!$D:$O,9,FALSE)=0,"",VLOOKUP($A96,'Annex 2 EHV charges'!$D:$O,9,FALSE)),"")</f>
        <v/>
      </c>
      <c r="F96" s="171">
        <f>IFERROR(IF(VLOOKUP($A96,'Annex 2 EHV charges'!$D:$O,10,FALSE)=0,"",VLOOKUP($A96,'Annex 2 EHV charges'!$D:$O,10,FALSE)),"")</f>
        <v>459.35</v>
      </c>
      <c r="G96" s="172">
        <f>IFERROR(IF(VLOOKUP($A96,'Annex 2 EHV charges'!$D:$O,11,FALSE)=0,"",VLOOKUP($A96,'Annex 2 EHV charges'!$D:$O,11,FALSE)),"")</f>
        <v>0.06</v>
      </c>
      <c r="H96" s="172">
        <f>IFERROR(IF(VLOOKUP($A96,'Annex 2 EHV charges'!$D:$O,12,FALSE)=0,"",VLOOKUP($A96,'Annex 2 EHV charges'!$D:$O,12,FALSE)),"")</f>
        <v>0.06</v>
      </c>
    </row>
    <row r="97" spans="1:8" x14ac:dyDescent="0.2">
      <c r="A97" s="166">
        <f t="array" ref="A97">IFERROR(INDEX('Annex 2 EHV charges'!$D$11:$D$302, MATCH(0, IF(ISBLANK('Annex 2 EHV charges'!$D$11:$D$302),1, COUNTIF(A$4:$A96, 'Annex 2 EHV charges'!$D$11:$D$302)), 0)),"")</f>
        <v>760</v>
      </c>
      <c r="B97" s="165">
        <f>IF($A97="","",VLOOKUP($A97,'Annex 2 EHV charges'!$D:$O,2,0))</f>
        <v>760</v>
      </c>
      <c r="C97" s="166">
        <f>IF($A97="","",VLOOKUP($A97,'Annex 2 EHV charges'!$D:$O,3,0))</f>
        <v>2200041625587</v>
      </c>
      <c r="D97" s="165" t="str">
        <f>IF($A97="","",VLOOKUP($A97,'Annex 2 EHV charges'!$D:$O,4,0))</f>
        <v>Heathfield</v>
      </c>
      <c r="E97" s="170">
        <f>IFERROR(IF(VLOOKUP($A97,'Annex 2 EHV charges'!$D:$O,9,FALSE)=0,"",VLOOKUP($A97,'Annex 2 EHV charges'!$D:$O,9,FALSE)),"")</f>
        <v>-8.8119999999999994</v>
      </c>
      <c r="F97" s="171">
        <f>IFERROR(IF(VLOOKUP($A97,'Annex 2 EHV charges'!$D:$O,10,FALSE)=0,"",VLOOKUP($A97,'Annex 2 EHV charges'!$D:$O,10,FALSE)),"")</f>
        <v>315.73</v>
      </c>
      <c r="G97" s="172">
        <f>IFERROR(IF(VLOOKUP($A97,'Annex 2 EHV charges'!$D:$O,11,FALSE)=0,"",VLOOKUP($A97,'Annex 2 EHV charges'!$D:$O,11,FALSE)),"")</f>
        <v>0.06</v>
      </c>
      <c r="H97" s="172">
        <f>IFERROR(IF(VLOOKUP($A97,'Annex 2 EHV charges'!$D:$O,12,FALSE)=0,"",VLOOKUP($A97,'Annex 2 EHV charges'!$D:$O,12,FALSE)),"")</f>
        <v>0.06</v>
      </c>
    </row>
    <row r="98" spans="1:8" x14ac:dyDescent="0.2">
      <c r="A98" s="166">
        <f t="array" ref="A98">IFERROR(INDEX('Annex 2 EHV charges'!$D$11:$D$302, MATCH(0, IF(ISBLANK('Annex 2 EHV charges'!$D$11:$D$302),1, COUNTIF(A$4:$A97, 'Annex 2 EHV charges'!$D$11:$D$302)), 0)),"")</f>
        <v>761</v>
      </c>
      <c r="B98" s="165">
        <f>IF($A98="","",VLOOKUP($A98,'Annex 2 EHV charges'!$D:$O,2,0))</f>
        <v>761</v>
      </c>
      <c r="C98" s="166">
        <f>IF($A98="","",VLOOKUP($A98,'Annex 2 EHV charges'!$D:$O,3,0))</f>
        <v>2200041845850</v>
      </c>
      <c r="D98" s="165" t="str">
        <f>IF($A98="","",VLOOKUP($A98,'Annex 2 EHV charges'!$D:$O,4,0))</f>
        <v>Goonhilly</v>
      </c>
      <c r="E98" s="170" t="str">
        <f>IFERROR(IF(VLOOKUP($A98,'Annex 2 EHV charges'!$D:$O,9,FALSE)=0,"",VLOOKUP($A98,'Annex 2 EHV charges'!$D:$O,9,FALSE)),"")</f>
        <v/>
      </c>
      <c r="F98" s="171">
        <f>IFERROR(IF(VLOOKUP($A98,'Annex 2 EHV charges'!$D:$O,10,FALSE)=0,"",VLOOKUP($A98,'Annex 2 EHV charges'!$D:$O,10,FALSE)),"")</f>
        <v>453.65</v>
      </c>
      <c r="G98" s="172">
        <f>IFERROR(IF(VLOOKUP($A98,'Annex 2 EHV charges'!$D:$O,11,FALSE)=0,"",VLOOKUP($A98,'Annex 2 EHV charges'!$D:$O,11,FALSE)),"")</f>
        <v>0.06</v>
      </c>
      <c r="H98" s="172">
        <f>IFERROR(IF(VLOOKUP($A98,'Annex 2 EHV charges'!$D:$O,12,FALSE)=0,"",VLOOKUP($A98,'Annex 2 EHV charges'!$D:$O,12,FALSE)),"")</f>
        <v>0.06</v>
      </c>
    </row>
    <row r="99" spans="1:8" x14ac:dyDescent="0.2">
      <c r="A99" s="166">
        <f t="array" ref="A99">IFERROR(INDEX('Annex 2 EHV charges'!$D$11:$D$302, MATCH(0, IF(ISBLANK('Annex 2 EHV charges'!$D$11:$D$302),1, COUNTIF(A$4:$A98, 'Annex 2 EHV charges'!$D$11:$D$302)), 0)),"")</f>
        <v>762</v>
      </c>
      <c r="B99" s="165">
        <f>IF($A99="","",VLOOKUP($A99,'Annex 2 EHV charges'!$D:$O,2,0))</f>
        <v>762</v>
      </c>
      <c r="C99" s="166">
        <f>IF($A99="","",VLOOKUP($A99,'Annex 2 EHV charges'!$D:$O,3,0))</f>
        <v>2200041786683</v>
      </c>
      <c r="D99" s="165" t="str">
        <f>IF($A99="","",VLOOKUP($A99,'Annex 2 EHV charges'!$D:$O,4,0))</f>
        <v>Delabole</v>
      </c>
      <c r="E99" s="170" t="str">
        <f>IFERROR(IF(VLOOKUP($A99,'Annex 2 EHV charges'!$D:$O,9,FALSE)=0,"",VLOOKUP($A99,'Annex 2 EHV charges'!$D:$O,9,FALSE)),"")</f>
        <v/>
      </c>
      <c r="F99" s="171">
        <f>IFERROR(IF(VLOOKUP($A99,'Annex 2 EHV charges'!$D:$O,10,FALSE)=0,"",VLOOKUP($A99,'Annex 2 EHV charges'!$D:$O,10,FALSE)),"")</f>
        <v>566.80999999999995</v>
      </c>
      <c r="G99" s="172">
        <f>IFERROR(IF(VLOOKUP($A99,'Annex 2 EHV charges'!$D:$O,11,FALSE)=0,"",VLOOKUP($A99,'Annex 2 EHV charges'!$D:$O,11,FALSE)),"")</f>
        <v>0.06</v>
      </c>
      <c r="H99" s="172">
        <f>IFERROR(IF(VLOOKUP($A99,'Annex 2 EHV charges'!$D:$O,12,FALSE)=0,"",VLOOKUP($A99,'Annex 2 EHV charges'!$D:$O,12,FALSE)),"")</f>
        <v>0.06</v>
      </c>
    </row>
    <row r="100" spans="1:8" x14ac:dyDescent="0.2">
      <c r="A100" s="166">
        <f t="array" ref="A100">IFERROR(INDEX('Annex 2 EHV charges'!$D$11:$D$302, MATCH(0, IF(ISBLANK('Annex 2 EHV charges'!$D$11:$D$302),1, COUNTIF(A$4:$A99, 'Annex 2 EHV charges'!$D$11:$D$302)), 0)),"")</f>
        <v>763</v>
      </c>
      <c r="B100" s="165">
        <f>IF($A100="","",VLOOKUP($A100,'Annex 2 EHV charges'!$D:$O,2,0))</f>
        <v>763</v>
      </c>
      <c r="C100" s="166">
        <f>IF($A100="","",VLOOKUP($A100,'Annex 2 EHV charges'!$D:$O,3,0))</f>
        <v>2200041930498</v>
      </c>
      <c r="D100" s="165" t="str">
        <f>IF($A100="","",VLOOKUP($A100,'Annex 2 EHV charges'!$D:$O,4,0))</f>
        <v>Fullabrook</v>
      </c>
      <c r="E100" s="170" t="str">
        <f>IFERROR(IF(VLOOKUP($A100,'Annex 2 EHV charges'!$D:$O,9,FALSE)=0,"",VLOOKUP($A100,'Annex 2 EHV charges'!$D:$O,9,FALSE)),"")</f>
        <v/>
      </c>
      <c r="F100" s="171">
        <f>IFERROR(IF(VLOOKUP($A100,'Annex 2 EHV charges'!$D:$O,10,FALSE)=0,"",VLOOKUP($A100,'Annex 2 EHV charges'!$D:$O,10,FALSE)),"")</f>
        <v>24531.16</v>
      </c>
      <c r="G100" s="172">
        <f>IFERROR(IF(VLOOKUP($A100,'Annex 2 EHV charges'!$D:$O,11,FALSE)=0,"",VLOOKUP($A100,'Annex 2 EHV charges'!$D:$O,11,FALSE)),"")</f>
        <v>0.06</v>
      </c>
      <c r="H100" s="172">
        <f>IFERROR(IF(VLOOKUP($A100,'Annex 2 EHV charges'!$D:$O,12,FALSE)=0,"",VLOOKUP($A100,'Annex 2 EHV charges'!$D:$O,12,FALSE)),"")</f>
        <v>0.06</v>
      </c>
    </row>
    <row r="101" spans="1:8" x14ac:dyDescent="0.2">
      <c r="A101" s="166">
        <f t="array" ref="A101">IFERROR(INDEX('Annex 2 EHV charges'!$D$11:$D$302, MATCH(0, IF(ISBLANK('Annex 2 EHV charges'!$D$11:$D$302),1, COUNTIF(A$4:$A100, 'Annex 2 EHV charges'!$D$11:$D$302)), 0)),"")</f>
        <v>724</v>
      </c>
      <c r="B101" s="165">
        <f>IF($A101="","",VLOOKUP($A101,'Annex 2 EHV charges'!$D:$O,2,0))</f>
        <v>724</v>
      </c>
      <c r="C101" s="166">
        <f>IF($A101="","",VLOOKUP($A101,'Annex 2 EHV charges'!$D:$O,3,0))</f>
        <v>2200042142410</v>
      </c>
      <c r="D101" s="165" t="str">
        <f>IF($A101="","",VLOOKUP($A101,'Annex 2 EHV charges'!$D:$O,4,0))</f>
        <v>Trenoweth Farm</v>
      </c>
      <c r="E101" s="170" t="str">
        <f>IFERROR(IF(VLOOKUP($A101,'Annex 2 EHV charges'!$D:$O,9,FALSE)=0,"",VLOOKUP($A101,'Annex 2 EHV charges'!$D:$O,9,FALSE)),"")</f>
        <v/>
      </c>
      <c r="F101" s="171">
        <f>IFERROR(IF(VLOOKUP($A101,'Annex 2 EHV charges'!$D:$O,10,FALSE)=0,"",VLOOKUP($A101,'Annex 2 EHV charges'!$D:$O,10,FALSE)),"")</f>
        <v>660.67</v>
      </c>
      <c r="G101" s="172">
        <f>IFERROR(IF(VLOOKUP($A101,'Annex 2 EHV charges'!$D:$O,11,FALSE)=0,"",VLOOKUP($A101,'Annex 2 EHV charges'!$D:$O,11,FALSE)),"")</f>
        <v>0.06</v>
      </c>
      <c r="H101" s="172">
        <f>IFERROR(IF(VLOOKUP($A101,'Annex 2 EHV charges'!$D:$O,12,FALSE)=0,"",VLOOKUP($A101,'Annex 2 EHV charges'!$D:$O,12,FALSE)),"")</f>
        <v>0.06</v>
      </c>
    </row>
    <row r="102" spans="1:8" x14ac:dyDescent="0.2">
      <c r="A102" s="166">
        <f t="array" ref="A102">IFERROR(INDEX('Annex 2 EHV charges'!$D$11:$D$302, MATCH(0, IF(ISBLANK('Annex 2 EHV charges'!$D$11:$D$302),1, COUNTIF(A$4:$A101, 'Annex 2 EHV charges'!$D$11:$D$302)), 0)),"")</f>
        <v>725</v>
      </c>
      <c r="B102" s="165">
        <f>IF($A102="","",VLOOKUP($A102,'Annex 2 EHV charges'!$D:$O,2,0))</f>
        <v>725</v>
      </c>
      <c r="C102" s="166">
        <f>IF($A102="","",VLOOKUP($A102,'Annex 2 EHV charges'!$D:$O,3,0))</f>
        <v>2200042142457</v>
      </c>
      <c r="D102" s="165" t="str">
        <f>IF($A102="","",VLOOKUP($A102,'Annex 2 EHV charges'!$D:$O,4,0))</f>
        <v>Woodland Barton PV 33kV Gen</v>
      </c>
      <c r="E102" s="170" t="str">
        <f>IFERROR(IF(VLOOKUP($A102,'Annex 2 EHV charges'!$D:$O,9,FALSE)=0,"",VLOOKUP($A102,'Annex 2 EHV charges'!$D:$O,9,FALSE)),"")</f>
        <v/>
      </c>
      <c r="F102" s="171">
        <f>IFERROR(IF(VLOOKUP($A102,'Annex 2 EHV charges'!$D:$O,10,FALSE)=0,"",VLOOKUP($A102,'Annex 2 EHV charges'!$D:$O,10,FALSE)),"")</f>
        <v>701.63</v>
      </c>
      <c r="G102" s="172">
        <f>IFERROR(IF(VLOOKUP($A102,'Annex 2 EHV charges'!$D:$O,11,FALSE)=0,"",VLOOKUP($A102,'Annex 2 EHV charges'!$D:$O,11,FALSE)),"")</f>
        <v>0.06</v>
      </c>
      <c r="H102" s="172">
        <f>IFERROR(IF(VLOOKUP($A102,'Annex 2 EHV charges'!$D:$O,12,FALSE)=0,"",VLOOKUP($A102,'Annex 2 EHV charges'!$D:$O,12,FALSE)),"")</f>
        <v>0.06</v>
      </c>
    </row>
    <row r="103" spans="1:8" x14ac:dyDescent="0.2">
      <c r="A103" s="166">
        <f t="array" ref="A103">IFERROR(INDEX('Annex 2 EHV charges'!$D$11:$D$302, MATCH(0, IF(ISBLANK('Annex 2 EHV charges'!$D$11:$D$302),1, COUNTIF(A$4:$A102, 'Annex 2 EHV charges'!$D$11:$D$302)), 0)),"")</f>
        <v>726</v>
      </c>
      <c r="B103" s="165">
        <f>IF($A103="","",VLOOKUP($A103,'Annex 2 EHV charges'!$D:$O,2,0))</f>
        <v>726</v>
      </c>
      <c r="C103" s="166">
        <f>IF($A103="","",VLOOKUP($A103,'Annex 2 EHV charges'!$D:$O,3,0))</f>
        <v>2200041978782</v>
      </c>
      <c r="D103" s="165" t="str">
        <f>IF($A103="","",VLOOKUP($A103,'Annex 2 EHV charges'!$D:$O,4,0))</f>
        <v>Manor PV Farm 33kV</v>
      </c>
      <c r="E103" s="170" t="str">
        <f>IFERROR(IF(VLOOKUP($A103,'Annex 2 EHV charges'!$D:$O,9,FALSE)=0,"",VLOOKUP($A103,'Annex 2 EHV charges'!$D:$O,9,FALSE)),"")</f>
        <v/>
      </c>
      <c r="F103" s="171">
        <f>IFERROR(IF(VLOOKUP($A103,'Annex 2 EHV charges'!$D:$O,10,FALSE)=0,"",VLOOKUP($A103,'Annex 2 EHV charges'!$D:$O,10,FALSE)),"")</f>
        <v>325.64</v>
      </c>
      <c r="G103" s="172">
        <f>IFERROR(IF(VLOOKUP($A103,'Annex 2 EHV charges'!$D:$O,11,FALSE)=0,"",VLOOKUP($A103,'Annex 2 EHV charges'!$D:$O,11,FALSE)),"")</f>
        <v>0.06</v>
      </c>
      <c r="H103" s="172">
        <f>IFERROR(IF(VLOOKUP($A103,'Annex 2 EHV charges'!$D:$O,12,FALSE)=0,"",VLOOKUP($A103,'Annex 2 EHV charges'!$D:$O,12,FALSE)),"")</f>
        <v>0.06</v>
      </c>
    </row>
    <row r="104" spans="1:8" x14ac:dyDescent="0.2">
      <c r="A104" s="166">
        <f t="array" ref="A104">IFERROR(INDEX('Annex 2 EHV charges'!$D$11:$D$302, MATCH(0, IF(ISBLANK('Annex 2 EHV charges'!$D$11:$D$302),1, COUNTIF(A$4:$A103, 'Annex 2 EHV charges'!$D$11:$D$302)), 0)),"")</f>
        <v>727</v>
      </c>
      <c r="B104" s="165">
        <f>IF($A104="","",VLOOKUP($A104,'Annex 2 EHV charges'!$D:$O,2,0))</f>
        <v>727</v>
      </c>
      <c r="C104" s="166">
        <f>IF($A104="","",VLOOKUP($A104,'Annex 2 EHV charges'!$D:$O,3,0))</f>
        <v>2200041978861</v>
      </c>
      <c r="D104" s="165" t="str">
        <f>IF($A104="","",VLOOKUP($A104,'Annex 2 EHV charges'!$D:$O,4,0))</f>
        <v>Churchtown Farm PV 33kV</v>
      </c>
      <c r="E104" s="170" t="str">
        <f>IFERROR(IF(VLOOKUP($A104,'Annex 2 EHV charges'!$D:$O,9,FALSE)=0,"",VLOOKUP($A104,'Annex 2 EHV charges'!$D:$O,9,FALSE)),"")</f>
        <v/>
      </c>
      <c r="F104" s="171">
        <f>IFERROR(IF(VLOOKUP($A104,'Annex 2 EHV charges'!$D:$O,10,FALSE)=0,"",VLOOKUP($A104,'Annex 2 EHV charges'!$D:$O,10,FALSE)),"")</f>
        <v>331.98</v>
      </c>
      <c r="G104" s="172">
        <f>IFERROR(IF(VLOOKUP($A104,'Annex 2 EHV charges'!$D:$O,11,FALSE)=0,"",VLOOKUP($A104,'Annex 2 EHV charges'!$D:$O,11,FALSE)),"")</f>
        <v>0.06</v>
      </c>
      <c r="H104" s="172">
        <f>IFERROR(IF(VLOOKUP($A104,'Annex 2 EHV charges'!$D:$O,12,FALSE)=0,"",VLOOKUP($A104,'Annex 2 EHV charges'!$D:$O,12,FALSE)),"")</f>
        <v>0.06</v>
      </c>
    </row>
    <row r="105" spans="1:8" x14ac:dyDescent="0.2">
      <c r="A105" s="166">
        <f t="array" ref="A105">IFERROR(INDEX('Annex 2 EHV charges'!$D$11:$D$302, MATCH(0, IF(ISBLANK('Annex 2 EHV charges'!$D$11:$D$302),1, COUNTIF(A$4:$A104, 'Annex 2 EHV charges'!$D$11:$D$302)), 0)),"")</f>
        <v>728</v>
      </c>
      <c r="B105" s="165">
        <f>IF($A105="","",VLOOKUP($A105,'Annex 2 EHV charges'!$D:$O,2,0))</f>
        <v>728</v>
      </c>
      <c r="C105" s="166">
        <f>IF($A105="","",VLOOKUP($A105,'Annex 2 EHV charges'!$D:$O,3,0))</f>
        <v>2200041978807</v>
      </c>
      <c r="D105" s="165" t="str">
        <f>IF($A105="","",VLOOKUP($A105,'Annex 2 EHV charges'!$D:$O,4,0))</f>
        <v>Trenouth PV 33kV</v>
      </c>
      <c r="E105" s="170" t="str">
        <f>IFERROR(IF(VLOOKUP($A105,'Annex 2 EHV charges'!$D:$O,9,FALSE)=0,"",VLOOKUP($A105,'Annex 2 EHV charges'!$D:$O,9,FALSE)),"")</f>
        <v/>
      </c>
      <c r="F105" s="171">
        <f>IFERROR(IF(VLOOKUP($A105,'Annex 2 EHV charges'!$D:$O,10,FALSE)=0,"",VLOOKUP($A105,'Annex 2 EHV charges'!$D:$O,10,FALSE)),"")</f>
        <v>756.86</v>
      </c>
      <c r="G105" s="172">
        <f>IFERROR(IF(VLOOKUP($A105,'Annex 2 EHV charges'!$D:$O,11,FALSE)=0,"",VLOOKUP($A105,'Annex 2 EHV charges'!$D:$O,11,FALSE)),"")</f>
        <v>0.06</v>
      </c>
      <c r="H105" s="172">
        <f>IFERROR(IF(VLOOKUP($A105,'Annex 2 EHV charges'!$D:$O,12,FALSE)=0,"",VLOOKUP($A105,'Annex 2 EHV charges'!$D:$O,12,FALSE)),"")</f>
        <v>0.06</v>
      </c>
    </row>
    <row r="106" spans="1:8" x14ac:dyDescent="0.2">
      <c r="A106" s="166">
        <f t="array" ref="A106">IFERROR(INDEX('Annex 2 EHV charges'!$D$11:$D$302, MATCH(0, IF(ISBLANK('Annex 2 EHV charges'!$D$11:$D$302),1, COUNTIF(A$4:$A105, 'Annex 2 EHV charges'!$D$11:$D$302)), 0)),"")</f>
        <v>732</v>
      </c>
      <c r="B106" s="165">
        <f>IF($A106="","",VLOOKUP($A106,'Annex 2 EHV charges'!$D:$O,2,0))</f>
        <v>732</v>
      </c>
      <c r="C106" s="166">
        <f>IF($A106="","",VLOOKUP($A106,'Annex 2 EHV charges'!$D:$O,3,0))</f>
        <v>2200041979883</v>
      </c>
      <c r="D106" s="165" t="str">
        <f>IF($A106="","",VLOOKUP($A106,'Annex 2 EHV charges'!$D:$O,4,0))</f>
        <v>Howton Farm PV 33kV</v>
      </c>
      <c r="E106" s="170" t="str">
        <f>IFERROR(IF(VLOOKUP($A106,'Annex 2 EHV charges'!$D:$O,9,FALSE)=0,"",VLOOKUP($A106,'Annex 2 EHV charges'!$D:$O,9,FALSE)),"")</f>
        <v/>
      </c>
      <c r="F106" s="171">
        <f>IFERROR(IF(VLOOKUP($A106,'Annex 2 EHV charges'!$D:$O,10,FALSE)=0,"",VLOOKUP($A106,'Annex 2 EHV charges'!$D:$O,10,FALSE)),"")</f>
        <v>332.4</v>
      </c>
      <c r="G106" s="172">
        <f>IFERROR(IF(VLOOKUP($A106,'Annex 2 EHV charges'!$D:$O,11,FALSE)=0,"",VLOOKUP($A106,'Annex 2 EHV charges'!$D:$O,11,FALSE)),"")</f>
        <v>0.06</v>
      </c>
      <c r="H106" s="172">
        <f>IFERROR(IF(VLOOKUP($A106,'Annex 2 EHV charges'!$D:$O,12,FALSE)=0,"",VLOOKUP($A106,'Annex 2 EHV charges'!$D:$O,12,FALSE)),"")</f>
        <v>0.06</v>
      </c>
    </row>
    <row r="107" spans="1:8" x14ac:dyDescent="0.2">
      <c r="A107" s="166">
        <f t="array" ref="A107">IFERROR(INDEX('Annex 2 EHV charges'!$D$11:$D$302, MATCH(0, IF(ISBLANK('Annex 2 EHV charges'!$D$11:$D$302),1, COUNTIF(A$4:$A106, 'Annex 2 EHV charges'!$D$11:$D$302)), 0)),"")</f>
        <v>734</v>
      </c>
      <c r="B107" s="165">
        <f>IF($A107="","",VLOOKUP($A107,'Annex 2 EHV charges'!$D:$O,2,0))</f>
        <v>734</v>
      </c>
      <c r="C107" s="166" t="str">
        <f>IF($A107="","",VLOOKUP($A107,'Annex 2 EHV charges'!$D:$O,3,0))</f>
        <v xml:space="preserve"> </v>
      </c>
      <c r="D107" s="165" t="str">
        <f>IF($A107="","",VLOOKUP($A107,'Annex 2 EHV charges'!$D:$O,4,0))</f>
        <v xml:space="preserve">Newton Downs Farm </v>
      </c>
      <c r="E107" s="170" t="str">
        <f>IFERROR(IF(VLOOKUP($A107,'Annex 2 EHV charges'!$D:$O,9,FALSE)=0,"",VLOOKUP($A107,'Annex 2 EHV charges'!$D:$O,9,FALSE)),"")</f>
        <v/>
      </c>
      <c r="F107" s="171">
        <f>IFERROR(IF(VLOOKUP($A107,'Annex 2 EHV charges'!$D:$O,10,FALSE)=0,"",VLOOKUP($A107,'Annex 2 EHV charges'!$D:$O,10,FALSE)),"")</f>
        <v>655.28</v>
      </c>
      <c r="G107" s="172">
        <f>IFERROR(IF(VLOOKUP($A107,'Annex 2 EHV charges'!$D:$O,11,FALSE)=0,"",VLOOKUP($A107,'Annex 2 EHV charges'!$D:$O,11,FALSE)),"")</f>
        <v>0.06</v>
      </c>
      <c r="H107" s="172">
        <f>IFERROR(IF(VLOOKUP($A107,'Annex 2 EHV charges'!$D:$O,12,FALSE)=0,"",VLOOKUP($A107,'Annex 2 EHV charges'!$D:$O,12,FALSE)),"")</f>
        <v>0.06</v>
      </c>
    </row>
    <row r="108" spans="1:8" x14ac:dyDescent="0.2">
      <c r="A108" s="166">
        <f t="array" ref="A108">IFERROR(INDEX('Annex 2 EHV charges'!$D$11:$D$302, MATCH(0, IF(ISBLANK('Annex 2 EHV charges'!$D$11:$D$302),1, COUNTIF(A$4:$A107, 'Annex 2 EHV charges'!$D$11:$D$302)), 0)),"")</f>
        <v>735</v>
      </c>
      <c r="B108" s="165">
        <f>IF($A108="","",VLOOKUP($A108,'Annex 2 EHV charges'!$D:$O,2,0))</f>
        <v>735</v>
      </c>
      <c r="C108" s="166">
        <f>IF($A108="","",VLOOKUP($A108,'Annex 2 EHV charges'!$D:$O,3,0))</f>
        <v>2200041978737</v>
      </c>
      <c r="D108" s="165" t="str">
        <f>IF($A108="","",VLOOKUP($A108,'Annex 2 EHV charges'!$D:$O,4,0))</f>
        <v>East Langford PV 33kV</v>
      </c>
      <c r="E108" s="170" t="str">
        <f>IFERROR(IF(VLOOKUP($A108,'Annex 2 EHV charges'!$D:$O,9,FALSE)=0,"",VLOOKUP($A108,'Annex 2 EHV charges'!$D:$O,9,FALSE)),"")</f>
        <v/>
      </c>
      <c r="F108" s="171">
        <f>IFERROR(IF(VLOOKUP($A108,'Annex 2 EHV charges'!$D:$O,10,FALSE)=0,"",VLOOKUP($A108,'Annex 2 EHV charges'!$D:$O,10,FALSE)),"")</f>
        <v>376.36</v>
      </c>
      <c r="G108" s="172">
        <f>IFERROR(IF(VLOOKUP($A108,'Annex 2 EHV charges'!$D:$O,11,FALSE)=0,"",VLOOKUP($A108,'Annex 2 EHV charges'!$D:$O,11,FALSE)),"")</f>
        <v>0.06</v>
      </c>
      <c r="H108" s="172">
        <f>IFERROR(IF(VLOOKUP($A108,'Annex 2 EHV charges'!$D:$O,12,FALSE)=0,"",VLOOKUP($A108,'Annex 2 EHV charges'!$D:$O,12,FALSE)),"")</f>
        <v>0.06</v>
      </c>
    </row>
    <row r="109" spans="1:8" x14ac:dyDescent="0.2">
      <c r="A109" s="166">
        <f t="array" ref="A109">IFERROR(INDEX('Annex 2 EHV charges'!$D$11:$D$302, MATCH(0, IF(ISBLANK('Annex 2 EHV charges'!$D$11:$D$302),1, COUNTIF(A$4:$A108, 'Annex 2 EHV charges'!$D$11:$D$302)), 0)),"")</f>
        <v>736</v>
      </c>
      <c r="B109" s="165">
        <f>IF($A109="","",VLOOKUP($A109,'Annex 2 EHV charges'!$D:$O,2,0))</f>
        <v>736</v>
      </c>
      <c r="C109" s="166">
        <f>IF($A109="","",VLOOKUP($A109,'Annex 2 EHV charges'!$D:$O,3,0))</f>
        <v>2200042194288</v>
      </c>
      <c r="D109" s="165" t="str">
        <f>IF($A109="","",VLOOKUP($A109,'Annex 2 EHV charges'!$D:$O,4,0))</f>
        <v>NINNIS PV 33kV Gen</v>
      </c>
      <c r="E109" s="170" t="str">
        <f>IFERROR(IF(VLOOKUP($A109,'Annex 2 EHV charges'!$D:$O,9,FALSE)=0,"",VLOOKUP($A109,'Annex 2 EHV charges'!$D:$O,9,FALSE)),"")</f>
        <v/>
      </c>
      <c r="F109" s="171">
        <f>IFERROR(IF(VLOOKUP($A109,'Annex 2 EHV charges'!$D:$O,10,FALSE)=0,"",VLOOKUP($A109,'Annex 2 EHV charges'!$D:$O,10,FALSE)),"")</f>
        <v>518.22</v>
      </c>
      <c r="G109" s="172">
        <f>IFERROR(IF(VLOOKUP($A109,'Annex 2 EHV charges'!$D:$O,11,FALSE)=0,"",VLOOKUP($A109,'Annex 2 EHV charges'!$D:$O,11,FALSE)),"")</f>
        <v>0.06</v>
      </c>
      <c r="H109" s="172">
        <f>IFERROR(IF(VLOOKUP($A109,'Annex 2 EHV charges'!$D:$O,12,FALSE)=0,"",VLOOKUP($A109,'Annex 2 EHV charges'!$D:$O,12,FALSE)),"")</f>
        <v>0.06</v>
      </c>
    </row>
    <row r="110" spans="1:8" x14ac:dyDescent="0.2">
      <c r="A110" s="166">
        <f t="array" ref="A110">IFERROR(INDEX('Annex 2 EHV charges'!$D$11:$D$302, MATCH(0, IF(ISBLANK('Annex 2 EHV charges'!$D$11:$D$302),1, COUNTIF(A$4:$A109, 'Annex 2 EHV charges'!$D$11:$D$302)), 0)),"")</f>
        <v>737</v>
      </c>
      <c r="B110" s="165">
        <f>IF($A110="","",VLOOKUP($A110,'Annex 2 EHV charges'!$D:$O,2,0))</f>
        <v>737</v>
      </c>
      <c r="C110" s="166">
        <f>IF($A110="","",VLOOKUP($A110,'Annex 2 EHV charges'!$D:$O,3,0))</f>
        <v>2200042208833</v>
      </c>
      <c r="D110" s="165" t="str">
        <f>IF($A110="","",VLOOKUP($A110,'Annex 2 EHV charges'!$D:$O,4,0))</f>
        <v>Willsland PV 33kV Gen</v>
      </c>
      <c r="E110" s="170" t="str">
        <f>IFERROR(IF(VLOOKUP($A110,'Annex 2 EHV charges'!$D:$O,9,FALSE)=0,"",VLOOKUP($A110,'Annex 2 EHV charges'!$D:$O,9,FALSE)),"")</f>
        <v/>
      </c>
      <c r="F110" s="171">
        <f>IFERROR(IF(VLOOKUP($A110,'Annex 2 EHV charges'!$D:$O,10,FALSE)=0,"",VLOOKUP($A110,'Annex 2 EHV charges'!$D:$O,10,FALSE)),"")</f>
        <v>333.25</v>
      </c>
      <c r="G110" s="172">
        <f>IFERROR(IF(VLOOKUP($A110,'Annex 2 EHV charges'!$D:$O,11,FALSE)=0,"",VLOOKUP($A110,'Annex 2 EHV charges'!$D:$O,11,FALSE)),"")</f>
        <v>0.06</v>
      </c>
      <c r="H110" s="172">
        <f>IFERROR(IF(VLOOKUP($A110,'Annex 2 EHV charges'!$D:$O,12,FALSE)=0,"",VLOOKUP($A110,'Annex 2 EHV charges'!$D:$O,12,FALSE)),"")</f>
        <v>0.06</v>
      </c>
    </row>
    <row r="111" spans="1:8" x14ac:dyDescent="0.2">
      <c r="A111" s="166">
        <f t="array" ref="A111">IFERROR(INDEX('Annex 2 EHV charges'!$D$11:$D$302, MATCH(0, IF(ISBLANK('Annex 2 EHV charges'!$D$11:$D$302),1, COUNTIF(A$4:$A110, 'Annex 2 EHV charges'!$D$11:$D$302)), 0)),"")</f>
        <v>738</v>
      </c>
      <c r="B111" s="165">
        <f>IF($A111="","",VLOOKUP($A111,'Annex 2 EHV charges'!$D:$O,2,0))</f>
        <v>738</v>
      </c>
      <c r="C111" s="166">
        <f>IF($A111="","",VLOOKUP($A111,'Annex 2 EHV charges'!$D:$O,3,0))</f>
        <v>2200042141160</v>
      </c>
      <c r="D111" s="165" t="str">
        <f>IF($A111="","",VLOOKUP($A111,'Annex 2 EHV charges'!$D:$O,4,0))</f>
        <v>Eastcombe PV 33kV Gen</v>
      </c>
      <c r="E111" s="170" t="str">
        <f>IFERROR(IF(VLOOKUP($A111,'Annex 2 EHV charges'!$D:$O,9,FALSE)=0,"",VLOOKUP($A111,'Annex 2 EHV charges'!$D:$O,9,FALSE)),"")</f>
        <v/>
      </c>
      <c r="F111" s="171">
        <f>IFERROR(IF(VLOOKUP($A111,'Annex 2 EHV charges'!$D:$O,10,FALSE)=0,"",VLOOKUP($A111,'Annex 2 EHV charges'!$D:$O,10,FALSE)),"")</f>
        <v>459.29</v>
      </c>
      <c r="G111" s="172">
        <f>IFERROR(IF(VLOOKUP($A111,'Annex 2 EHV charges'!$D:$O,11,FALSE)=0,"",VLOOKUP($A111,'Annex 2 EHV charges'!$D:$O,11,FALSE)),"")</f>
        <v>0.06</v>
      </c>
      <c r="H111" s="172">
        <f>IFERROR(IF(VLOOKUP($A111,'Annex 2 EHV charges'!$D:$O,12,FALSE)=0,"",VLOOKUP($A111,'Annex 2 EHV charges'!$D:$O,12,FALSE)),"")</f>
        <v>0.06</v>
      </c>
    </row>
    <row r="112" spans="1:8" x14ac:dyDescent="0.2">
      <c r="A112" s="166">
        <f t="array" ref="A112">IFERROR(INDEX('Annex 2 EHV charges'!$D$11:$D$302, MATCH(0, IF(ISBLANK('Annex 2 EHV charges'!$D$11:$D$302),1, COUNTIF(A$4:$A111, 'Annex 2 EHV charges'!$D$11:$D$302)), 0)),"")</f>
        <v>739</v>
      </c>
      <c r="B112" s="165">
        <f>IF($A112="","",VLOOKUP($A112,'Annex 2 EHV charges'!$D:$O,2,0))</f>
        <v>739</v>
      </c>
      <c r="C112" s="166">
        <f>IF($A112="","",VLOOKUP($A112,'Annex 2 EHV charges'!$D:$O,3,0))</f>
        <v>2200042172888</v>
      </c>
      <c r="D112" s="165" t="str">
        <f>IF($A112="","",VLOOKUP($A112,'Annex 2 EHV charges'!$D:$O,4,0))</f>
        <v>Bratton Flemming PV</v>
      </c>
      <c r="E112" s="170" t="str">
        <f>IFERROR(IF(VLOOKUP($A112,'Annex 2 EHV charges'!$D:$O,9,FALSE)=0,"",VLOOKUP($A112,'Annex 2 EHV charges'!$D:$O,9,FALSE)),"")</f>
        <v/>
      </c>
      <c r="F112" s="171">
        <f>IFERROR(IF(VLOOKUP($A112,'Annex 2 EHV charges'!$D:$O,10,FALSE)=0,"",VLOOKUP($A112,'Annex 2 EHV charges'!$D:$O,10,FALSE)),"")</f>
        <v>344.7</v>
      </c>
      <c r="G112" s="172">
        <f>IFERROR(IF(VLOOKUP($A112,'Annex 2 EHV charges'!$D:$O,11,FALSE)=0,"",VLOOKUP($A112,'Annex 2 EHV charges'!$D:$O,11,FALSE)),"")</f>
        <v>0.06</v>
      </c>
      <c r="H112" s="172">
        <f>IFERROR(IF(VLOOKUP($A112,'Annex 2 EHV charges'!$D:$O,12,FALSE)=0,"",VLOOKUP($A112,'Annex 2 EHV charges'!$D:$O,12,FALSE)),"")</f>
        <v>0.06</v>
      </c>
    </row>
    <row r="113" spans="1:8" x14ac:dyDescent="0.2">
      <c r="A113" s="166">
        <f t="array" ref="A113">IFERROR(INDEX('Annex 2 EHV charges'!$D$11:$D$302, MATCH(0, IF(ISBLANK('Annex 2 EHV charges'!$D$11:$D$302),1, COUNTIF(A$4:$A112, 'Annex 2 EHV charges'!$D$11:$D$302)), 0)),"")</f>
        <v>740</v>
      </c>
      <c r="B113" s="165">
        <f>IF($A113="","",VLOOKUP($A113,'Annex 2 EHV charges'!$D:$O,2,0))</f>
        <v>740</v>
      </c>
      <c r="C113" s="166">
        <f>IF($A113="","",VLOOKUP($A113,'Annex 2 EHV charges'!$D:$O,3,0))</f>
        <v>2200042196745</v>
      </c>
      <c r="D113" s="165" t="str">
        <f>IF($A113="","",VLOOKUP($A113,'Annex 2 EHV charges'!$D:$O,4,0))</f>
        <v>Beaford Brook PV</v>
      </c>
      <c r="E113" s="170" t="str">
        <f>IFERROR(IF(VLOOKUP($A113,'Annex 2 EHV charges'!$D:$O,9,FALSE)=0,"",VLOOKUP($A113,'Annex 2 EHV charges'!$D:$O,9,FALSE)),"")</f>
        <v/>
      </c>
      <c r="F113" s="171">
        <f>IFERROR(IF(VLOOKUP($A113,'Annex 2 EHV charges'!$D:$O,10,FALSE)=0,"",VLOOKUP($A113,'Annex 2 EHV charges'!$D:$O,10,FALSE)),"")</f>
        <v>347.56</v>
      </c>
      <c r="G113" s="172">
        <f>IFERROR(IF(VLOOKUP($A113,'Annex 2 EHV charges'!$D:$O,11,FALSE)=0,"",VLOOKUP($A113,'Annex 2 EHV charges'!$D:$O,11,FALSE)),"")</f>
        <v>0.06</v>
      </c>
      <c r="H113" s="172">
        <f>IFERROR(IF(VLOOKUP($A113,'Annex 2 EHV charges'!$D:$O,12,FALSE)=0,"",VLOOKUP($A113,'Annex 2 EHV charges'!$D:$O,12,FALSE)),"")</f>
        <v>0.06</v>
      </c>
    </row>
    <row r="114" spans="1:8" x14ac:dyDescent="0.2">
      <c r="A114" s="166">
        <f t="array" ref="A114">IFERROR(INDEX('Annex 2 EHV charges'!$D$11:$D$302, MATCH(0, IF(ISBLANK('Annex 2 EHV charges'!$D$11:$D$302),1, COUNTIF(A$4:$A113, 'Annex 2 EHV charges'!$D$11:$D$302)), 0)),"")</f>
        <v>742</v>
      </c>
      <c r="B114" s="165">
        <f>IF($A114="","",VLOOKUP($A114,'Annex 2 EHV charges'!$D:$O,2,0))</f>
        <v>742</v>
      </c>
      <c r="C114" s="166">
        <f>IF($A114="","",VLOOKUP($A114,'Annex 2 EHV charges'!$D:$O,3,0))</f>
        <v>2200042206613</v>
      </c>
      <c r="D114" s="165" t="str">
        <f>IF($A114="","",VLOOKUP($A114,'Annex 2 EHV charges'!$D:$O,4,0))</f>
        <v>Park Wall PV</v>
      </c>
      <c r="E114" s="170" t="str">
        <f>IFERROR(IF(VLOOKUP($A114,'Annex 2 EHV charges'!$D:$O,9,FALSE)=0,"",VLOOKUP($A114,'Annex 2 EHV charges'!$D:$O,9,FALSE)),"")</f>
        <v/>
      </c>
      <c r="F114" s="171">
        <f>IFERROR(IF(VLOOKUP($A114,'Annex 2 EHV charges'!$D:$O,10,FALSE)=0,"",VLOOKUP($A114,'Annex 2 EHV charges'!$D:$O,10,FALSE)),"")</f>
        <v>330.22</v>
      </c>
      <c r="G114" s="172">
        <f>IFERROR(IF(VLOOKUP($A114,'Annex 2 EHV charges'!$D:$O,11,FALSE)=0,"",VLOOKUP($A114,'Annex 2 EHV charges'!$D:$O,11,FALSE)),"")</f>
        <v>0.06</v>
      </c>
      <c r="H114" s="172">
        <f>IFERROR(IF(VLOOKUP($A114,'Annex 2 EHV charges'!$D:$O,12,FALSE)=0,"",VLOOKUP($A114,'Annex 2 EHV charges'!$D:$O,12,FALSE)),"")</f>
        <v>0.06</v>
      </c>
    </row>
    <row r="115" spans="1:8" x14ac:dyDescent="0.2">
      <c r="A115" s="166">
        <f t="array" ref="A115">IFERROR(INDEX('Annex 2 EHV charges'!$D$11:$D$302, MATCH(0, IF(ISBLANK('Annex 2 EHV charges'!$D$11:$D$302),1, COUNTIF(A$4:$A114, 'Annex 2 EHV charges'!$D$11:$D$302)), 0)),"")</f>
        <v>743</v>
      </c>
      <c r="B115" s="165">
        <f>IF($A115="","",VLOOKUP($A115,'Annex 2 EHV charges'!$D:$O,2,0))</f>
        <v>743</v>
      </c>
      <c r="C115" s="166">
        <f>IF($A115="","",VLOOKUP($A115,'Annex 2 EHV charges'!$D:$O,3,0))</f>
        <v>2200042198520</v>
      </c>
      <c r="D115" s="165" t="str">
        <f>IF($A115="","",VLOOKUP($A115,'Annex 2 EHV charges'!$D:$O,4,0))</f>
        <v>Bradford Solar Park</v>
      </c>
      <c r="E115" s="170" t="str">
        <f>IFERROR(IF(VLOOKUP($A115,'Annex 2 EHV charges'!$D:$O,9,FALSE)=0,"",VLOOKUP($A115,'Annex 2 EHV charges'!$D:$O,9,FALSE)),"")</f>
        <v/>
      </c>
      <c r="F115" s="171">
        <f>IFERROR(IF(VLOOKUP($A115,'Annex 2 EHV charges'!$D:$O,10,FALSE)=0,"",VLOOKUP($A115,'Annex 2 EHV charges'!$D:$O,10,FALSE)),"")</f>
        <v>1400.4</v>
      </c>
      <c r="G115" s="172">
        <f>IFERROR(IF(VLOOKUP($A115,'Annex 2 EHV charges'!$D:$O,11,FALSE)=0,"",VLOOKUP($A115,'Annex 2 EHV charges'!$D:$O,11,FALSE)),"")</f>
        <v>0.06</v>
      </c>
      <c r="H115" s="172">
        <f>IFERROR(IF(VLOOKUP($A115,'Annex 2 EHV charges'!$D:$O,12,FALSE)=0,"",VLOOKUP($A115,'Annex 2 EHV charges'!$D:$O,12,FALSE)),"")</f>
        <v>0.06</v>
      </c>
    </row>
    <row r="116" spans="1:8" x14ac:dyDescent="0.2">
      <c r="A116" s="166">
        <f t="array" ref="A116">IFERROR(INDEX('Annex 2 EHV charges'!$D$11:$D$302, MATCH(0, IF(ISBLANK('Annex 2 EHV charges'!$D$11:$D$302),1, COUNTIF(A$4:$A115, 'Annex 2 EHV charges'!$D$11:$D$302)), 0)),"")</f>
        <v>744</v>
      </c>
      <c r="B116" s="165">
        <f>IF($A116="","",VLOOKUP($A116,'Annex 2 EHV charges'!$D:$O,2,0))</f>
        <v>744</v>
      </c>
      <c r="C116" s="166">
        <f>IF($A116="","",VLOOKUP($A116,'Annex 2 EHV charges'!$D:$O,3,0))</f>
        <v>2200041982947</v>
      </c>
      <c r="D116" s="165" t="str">
        <f>IF($A116="","",VLOOKUP($A116,'Annex 2 EHV charges'!$D:$O,4,0))</f>
        <v>Causilgey PV 33kV Gen</v>
      </c>
      <c r="E116" s="170" t="str">
        <f>IFERROR(IF(VLOOKUP($A116,'Annex 2 EHV charges'!$D:$O,9,FALSE)=0,"",VLOOKUP($A116,'Annex 2 EHV charges'!$D:$O,9,FALSE)),"")</f>
        <v/>
      </c>
      <c r="F116" s="171">
        <f>IFERROR(IF(VLOOKUP($A116,'Annex 2 EHV charges'!$D:$O,10,FALSE)=0,"",VLOOKUP($A116,'Annex 2 EHV charges'!$D:$O,10,FALSE)),"")</f>
        <v>360.79</v>
      </c>
      <c r="G116" s="172">
        <f>IFERROR(IF(VLOOKUP($A116,'Annex 2 EHV charges'!$D:$O,11,FALSE)=0,"",VLOOKUP($A116,'Annex 2 EHV charges'!$D:$O,11,FALSE)),"")</f>
        <v>0.06</v>
      </c>
      <c r="H116" s="172">
        <f>IFERROR(IF(VLOOKUP($A116,'Annex 2 EHV charges'!$D:$O,12,FALSE)=0,"",VLOOKUP($A116,'Annex 2 EHV charges'!$D:$O,12,FALSE)),"")</f>
        <v>0.06</v>
      </c>
    </row>
    <row r="117" spans="1:8" x14ac:dyDescent="0.2">
      <c r="A117" s="166">
        <f t="array" ref="A117">IFERROR(INDEX('Annex 2 EHV charges'!$D$11:$D$302, MATCH(0, IF(ISBLANK('Annex 2 EHV charges'!$D$11:$D$302),1, COUNTIF(A$4:$A116, 'Annex 2 EHV charges'!$D$11:$D$302)), 0)),"")</f>
        <v>745</v>
      </c>
      <c r="B117" s="165">
        <f>IF($A117="","",VLOOKUP($A117,'Annex 2 EHV charges'!$D:$O,2,0))</f>
        <v>745</v>
      </c>
      <c r="C117" s="166">
        <f>IF($A117="","",VLOOKUP($A117,'Annex 2 EHV charges'!$D:$O,3,0))</f>
        <v>2200042042975</v>
      </c>
      <c r="D117" s="165" t="str">
        <f>IF($A117="","",VLOOKUP($A117,'Annex 2 EHV charges'!$D:$O,4,0))</f>
        <v>Beechgrove Farm PV 33kV</v>
      </c>
      <c r="E117" s="170" t="str">
        <f>IFERROR(IF(VLOOKUP($A117,'Annex 2 EHV charges'!$D:$O,9,FALSE)=0,"",VLOOKUP($A117,'Annex 2 EHV charges'!$D:$O,9,FALSE)),"")</f>
        <v/>
      </c>
      <c r="F117" s="171">
        <f>IFERROR(IF(VLOOKUP($A117,'Annex 2 EHV charges'!$D:$O,10,FALSE)=0,"",VLOOKUP($A117,'Annex 2 EHV charges'!$D:$O,10,FALSE)),"")</f>
        <v>330.28</v>
      </c>
      <c r="G117" s="172">
        <f>IFERROR(IF(VLOOKUP($A117,'Annex 2 EHV charges'!$D:$O,11,FALSE)=0,"",VLOOKUP($A117,'Annex 2 EHV charges'!$D:$O,11,FALSE)),"")</f>
        <v>0.06</v>
      </c>
      <c r="H117" s="172">
        <f>IFERROR(IF(VLOOKUP($A117,'Annex 2 EHV charges'!$D:$O,12,FALSE)=0,"",VLOOKUP($A117,'Annex 2 EHV charges'!$D:$O,12,FALSE)),"")</f>
        <v>0.06</v>
      </c>
    </row>
    <row r="118" spans="1:8" x14ac:dyDescent="0.2">
      <c r="A118" s="166">
        <f t="array" ref="A118">IFERROR(INDEX('Annex 2 EHV charges'!$D$11:$D$302, MATCH(0, IF(ISBLANK('Annex 2 EHV charges'!$D$11:$D$302),1, COUNTIF(A$4:$A117, 'Annex 2 EHV charges'!$D$11:$D$302)), 0)),"")</f>
        <v>772</v>
      </c>
      <c r="B118" s="165">
        <f>IF($A118="","",VLOOKUP($A118,'Annex 2 EHV charges'!$D:$O,2,0))</f>
        <v>772</v>
      </c>
      <c r="C118" s="166">
        <f>IF($A118="","",VLOOKUP($A118,'Annex 2 EHV charges'!$D:$O,3,0))</f>
        <v>2200031825680</v>
      </c>
      <c r="D118" s="165" t="str">
        <f>IF($A118="","",VLOOKUP($A118,'Annex 2 EHV charges'!$D:$O,4,0))</f>
        <v>Isles of Scilly</v>
      </c>
      <c r="E118" s="170" t="str">
        <f>IFERROR(IF(VLOOKUP($A118,'Annex 2 EHV charges'!$D:$O,9,FALSE)=0,"",VLOOKUP($A118,'Annex 2 EHV charges'!$D:$O,9,FALSE)),"")</f>
        <v/>
      </c>
      <c r="F118" s="171" t="str">
        <f>IFERROR(IF(VLOOKUP($A118,'Annex 2 EHV charges'!$D:$O,10,FALSE)=0,"",VLOOKUP($A118,'Annex 2 EHV charges'!$D:$O,10,FALSE)),"")</f>
        <v/>
      </c>
      <c r="G118" s="172" t="str">
        <f>IFERROR(IF(VLOOKUP($A118,'Annex 2 EHV charges'!$D:$O,11,FALSE)=0,"",VLOOKUP($A118,'Annex 2 EHV charges'!$D:$O,11,FALSE)),"")</f>
        <v/>
      </c>
      <c r="H118" s="172" t="str">
        <f>IFERROR(IF(VLOOKUP($A118,'Annex 2 EHV charges'!$D:$O,12,FALSE)=0,"",VLOOKUP($A118,'Annex 2 EHV charges'!$D:$O,12,FALSE)),"")</f>
        <v/>
      </c>
    </row>
    <row r="119" spans="1:8" x14ac:dyDescent="0.2">
      <c r="A119" s="166">
        <f t="array" ref="A119">IFERROR(INDEX('Annex 2 EHV charges'!$D$11:$D$302, MATCH(0, IF(ISBLANK('Annex 2 EHV charges'!$D$11:$D$302),1, COUNTIF(A$4:$A118, 'Annex 2 EHV charges'!$D$11:$D$302)), 0)),"")</f>
        <v>666</v>
      </c>
      <c r="B119" s="165">
        <f>IF($A119="","",VLOOKUP($A119,'Annex 2 EHV charges'!$D:$O,2,0))</f>
        <v>666</v>
      </c>
      <c r="C119" s="166">
        <f>IF($A119="","",VLOOKUP($A119,'Annex 2 EHV charges'!$D:$O,3,0))</f>
        <v>2200042019354</v>
      </c>
      <c r="D119" s="165" t="str">
        <f>IF($A119="","",VLOOKUP($A119,'Annex 2 EHV charges'!$D:$O,4,0))</f>
        <v>BLACKDITCH 33kV</v>
      </c>
      <c r="E119" s="170" t="str">
        <f>IFERROR(IF(VLOOKUP($A119,'Annex 2 EHV charges'!$D:$O,9,FALSE)=0,"",VLOOKUP($A119,'Annex 2 EHV charges'!$D:$O,9,FALSE)),"")</f>
        <v/>
      </c>
      <c r="F119" s="171">
        <f>IFERROR(IF(VLOOKUP($A119,'Annex 2 EHV charges'!$D:$O,10,FALSE)=0,"",VLOOKUP($A119,'Annex 2 EHV charges'!$D:$O,10,FALSE)),"")</f>
        <v>319.72000000000003</v>
      </c>
      <c r="G119" s="172">
        <f>IFERROR(IF(VLOOKUP($A119,'Annex 2 EHV charges'!$D:$O,11,FALSE)=0,"",VLOOKUP($A119,'Annex 2 EHV charges'!$D:$O,11,FALSE)),"")</f>
        <v>0.06</v>
      </c>
      <c r="H119" s="172">
        <f>IFERROR(IF(VLOOKUP($A119,'Annex 2 EHV charges'!$D:$O,12,FALSE)=0,"",VLOOKUP($A119,'Annex 2 EHV charges'!$D:$O,12,FALSE)),"")</f>
        <v>0.06</v>
      </c>
    </row>
    <row r="120" spans="1:8" x14ac:dyDescent="0.2">
      <c r="A120" s="166">
        <f t="array" ref="A120">IFERROR(INDEX('Annex 2 EHV charges'!$D$11:$D$302, MATCH(0, IF(ISBLANK('Annex 2 EHV charges'!$D$11:$D$302),1, COUNTIF(A$4:$A119, 'Annex 2 EHV charges'!$D$11:$D$302)), 0)),"")</f>
        <v>806</v>
      </c>
      <c r="B120" s="165">
        <f>IF($A120="","",VLOOKUP($A120,'Annex 2 EHV charges'!$D:$O,2,0))</f>
        <v>806</v>
      </c>
      <c r="C120" s="166">
        <f>IF($A120="","",VLOOKUP($A120,'Annex 2 EHV charges'!$D:$O,3,0))</f>
        <v>2200041310085</v>
      </c>
      <c r="D120" s="165" t="str">
        <f>IF($A120="","",VLOOKUP($A120,'Annex 2 EHV charges'!$D:$O,4,0))</f>
        <v>Avonmouth Docks Boundary</v>
      </c>
      <c r="E120" s="170" t="str">
        <f>IFERROR(IF(VLOOKUP($A120,'Annex 2 EHV charges'!$D:$O,9,FALSE)=0,"",VLOOKUP($A120,'Annex 2 EHV charges'!$D:$O,9,FALSE)),"")</f>
        <v/>
      </c>
      <c r="F120" s="171" t="str">
        <f>IFERROR(IF(VLOOKUP($A120,'Annex 2 EHV charges'!$D:$O,10,FALSE)=0,"",VLOOKUP($A120,'Annex 2 EHV charges'!$D:$O,10,FALSE)),"")</f>
        <v/>
      </c>
      <c r="G120" s="172" t="str">
        <f>IFERROR(IF(VLOOKUP($A120,'Annex 2 EHV charges'!$D:$O,11,FALSE)=0,"",VLOOKUP($A120,'Annex 2 EHV charges'!$D:$O,11,FALSE)),"")</f>
        <v/>
      </c>
      <c r="H120" s="172" t="str">
        <f>IFERROR(IF(VLOOKUP($A120,'Annex 2 EHV charges'!$D:$O,12,FALSE)=0,"",VLOOKUP($A120,'Annex 2 EHV charges'!$D:$O,12,FALSE)),"")</f>
        <v/>
      </c>
    </row>
    <row r="121" spans="1:8" x14ac:dyDescent="0.2">
      <c r="A121" s="166">
        <f t="array" ref="A121">IFERROR(INDEX('Annex 2 EHV charges'!$D$11:$D$302, MATCH(0, IF(ISBLANK('Annex 2 EHV charges'!$D$11:$D$302),1, COUNTIF(A$4:$A120, 'Annex 2 EHV charges'!$D$11:$D$302)), 0)),"")</f>
        <v>586</v>
      </c>
      <c r="B121" s="165">
        <f>IF($A121="","",VLOOKUP($A121,'Annex 2 EHV charges'!$D:$O,2,0))</f>
        <v>586</v>
      </c>
      <c r="C121" s="166">
        <f>IF($A121="","",VLOOKUP($A121,'Annex 2 EHV charges'!$D:$O,3,0))</f>
        <v>2200042534080</v>
      </c>
      <c r="D121" s="165" t="str">
        <f>IF($A121="","",VLOOKUP($A121,'Annex 2 EHV charges'!$D:$O,4,0))</f>
        <v>CERC St Dennis</v>
      </c>
      <c r="E121" s="170" t="str">
        <f>IFERROR(IF(VLOOKUP($A121,'Annex 2 EHV charges'!$D:$O,9,FALSE)=0,"",VLOOKUP($A121,'Annex 2 EHV charges'!$D:$O,9,FALSE)),"")</f>
        <v/>
      </c>
      <c r="F121" s="171">
        <f>IFERROR(IF(VLOOKUP($A121,'Annex 2 EHV charges'!$D:$O,10,FALSE)=0,"",VLOOKUP($A121,'Annex 2 EHV charges'!$D:$O,10,FALSE)),"")</f>
        <v>8002.85</v>
      </c>
      <c r="G121" s="172">
        <f>IFERROR(IF(VLOOKUP($A121,'Annex 2 EHV charges'!$D:$O,11,FALSE)=0,"",VLOOKUP($A121,'Annex 2 EHV charges'!$D:$O,11,FALSE)),"")</f>
        <v>0.06</v>
      </c>
      <c r="H121" s="172">
        <f>IFERROR(IF(VLOOKUP($A121,'Annex 2 EHV charges'!$D:$O,12,FALSE)=0,"",VLOOKUP($A121,'Annex 2 EHV charges'!$D:$O,12,FALSE)),"")</f>
        <v>0.06</v>
      </c>
    </row>
    <row r="122" spans="1:8" x14ac:dyDescent="0.2">
      <c r="A122" s="166">
        <f t="array" ref="A122">IFERROR(INDEX('Annex 2 EHV charges'!$D$11:$D$302, MATCH(0, IF(ISBLANK('Annex 2 EHV charges'!$D$11:$D$302),1, COUNTIF(A$4:$A121, 'Annex 2 EHV charges'!$D$11:$D$302)), 0)),"")</f>
        <v>587</v>
      </c>
      <c r="B122" s="165">
        <f>IF($A122="","",VLOOKUP($A122,'Annex 2 EHV charges'!$D:$O,2,0))</f>
        <v>587</v>
      </c>
      <c r="C122" s="166">
        <f>IF($A122="","",VLOOKUP($A122,'Annex 2 EHV charges'!$D:$O,3,0))</f>
        <v>2200042538749</v>
      </c>
      <c r="D122" s="165" t="str">
        <f>IF($A122="","",VLOOKUP($A122,'Annex 2 EHV charges'!$D:$O,4,0))</f>
        <v>Severnside Energy Recovery Centre</v>
      </c>
      <c r="E122" s="170" t="str">
        <f>IFERROR(IF(VLOOKUP($A122,'Annex 2 EHV charges'!$D:$O,9,FALSE)=0,"",VLOOKUP($A122,'Annex 2 EHV charges'!$D:$O,9,FALSE)),"")</f>
        <v/>
      </c>
      <c r="F122" s="171">
        <f>IFERROR(IF(VLOOKUP($A122,'Annex 2 EHV charges'!$D:$O,10,FALSE)=0,"",VLOOKUP($A122,'Annex 2 EHV charges'!$D:$O,10,FALSE)),"")</f>
        <v>7067.96</v>
      </c>
      <c r="G122" s="172">
        <f>IFERROR(IF(VLOOKUP($A122,'Annex 2 EHV charges'!$D:$O,11,FALSE)=0,"",VLOOKUP($A122,'Annex 2 EHV charges'!$D:$O,11,FALSE)),"")</f>
        <v>0.06</v>
      </c>
      <c r="H122" s="172">
        <f>IFERROR(IF(VLOOKUP($A122,'Annex 2 EHV charges'!$D:$O,12,FALSE)=0,"",VLOOKUP($A122,'Annex 2 EHV charges'!$D:$O,12,FALSE)),"")</f>
        <v>0.06</v>
      </c>
    </row>
    <row r="123" spans="1:8" x14ac:dyDescent="0.2">
      <c r="A123" s="166">
        <f t="array" ref="A123">IFERROR(INDEX('Annex 2 EHV charges'!$D$11:$D$302, MATCH(0, IF(ISBLANK('Annex 2 EHV charges'!$D$11:$D$302),1, COUNTIF(A$4:$A122, 'Annex 2 EHV charges'!$D$11:$D$302)), 0)),"")</f>
        <v>693</v>
      </c>
      <c r="B123" s="165">
        <f>IF($A123="","",VLOOKUP($A123,'Annex 2 EHV charges'!$D:$O,2,0))</f>
        <v>693</v>
      </c>
      <c r="C123" s="166">
        <f>IF($A123="","",VLOOKUP($A123,'Annex 2 EHV charges'!$D:$O,3,0))</f>
        <v>2200031824213</v>
      </c>
      <c r="D123" s="165" t="str">
        <f>IF($A123="","",VLOOKUP($A123,'Annex 2 EHV charges'!$D:$O,4,0))</f>
        <v>SWW Roadford</v>
      </c>
      <c r="E123" s="170">
        <f>IFERROR(IF(VLOOKUP($A123,'Annex 2 EHV charges'!$D:$O,9,FALSE)=0,"",VLOOKUP($A123,'Annex 2 EHV charges'!$D:$O,9,FALSE)),"")</f>
        <v>-1.1679999999999999</v>
      </c>
      <c r="F123" s="171">
        <f>IFERROR(IF(VLOOKUP($A123,'Annex 2 EHV charges'!$D:$O,10,FALSE)=0,"",VLOOKUP($A123,'Annex 2 EHV charges'!$D:$O,10,FALSE)),"")</f>
        <v>182.91</v>
      </c>
      <c r="G123" s="172">
        <f>IFERROR(IF(VLOOKUP($A123,'Annex 2 EHV charges'!$D:$O,11,FALSE)=0,"",VLOOKUP($A123,'Annex 2 EHV charges'!$D:$O,11,FALSE)),"")</f>
        <v>0.06</v>
      </c>
      <c r="H123" s="172">
        <f>IFERROR(IF(VLOOKUP($A123,'Annex 2 EHV charges'!$D:$O,12,FALSE)=0,"",VLOOKUP($A123,'Annex 2 EHV charges'!$D:$O,12,FALSE)),"")</f>
        <v>0.06</v>
      </c>
    </row>
    <row r="124" spans="1:8" x14ac:dyDescent="0.2">
      <c r="A124" s="166">
        <f t="array" ref="A124">IFERROR(INDEX('Annex 2 EHV charges'!$D$11:$D$302, MATCH(0, IF(ISBLANK('Annex 2 EHV charges'!$D$11:$D$302),1, COUNTIF(A$4:$A123, 'Annex 2 EHV charges'!$D$11:$D$302)), 0)),"")</f>
        <v>808</v>
      </c>
      <c r="B124" s="165">
        <f>IF($A124="","",VLOOKUP($A124,'Annex 2 EHV charges'!$D:$O,2,0))</f>
        <v>808</v>
      </c>
      <c r="C124" s="166">
        <f>IF($A124="","",VLOOKUP($A124,'Annex 2 EHV charges'!$D:$O,3,0))</f>
        <v>2200031824747</v>
      </c>
      <c r="D124" s="165" t="str">
        <f>IF($A124="","",VLOOKUP($A124,'Annex 2 EHV charges'!$D:$O,4,0))</f>
        <v>BGasHallen</v>
      </c>
      <c r="E124" s="170" t="str">
        <f>IFERROR(IF(VLOOKUP($A124,'Annex 2 EHV charges'!$D:$O,9,FALSE)=0,"",VLOOKUP($A124,'Annex 2 EHV charges'!$D:$O,9,FALSE)),"")</f>
        <v/>
      </c>
      <c r="F124" s="171" t="str">
        <f>IFERROR(IF(VLOOKUP($A124,'Annex 2 EHV charges'!$D:$O,10,FALSE)=0,"",VLOOKUP($A124,'Annex 2 EHV charges'!$D:$O,10,FALSE)),"")</f>
        <v/>
      </c>
      <c r="G124" s="172" t="str">
        <f>IFERROR(IF(VLOOKUP($A124,'Annex 2 EHV charges'!$D:$O,11,FALSE)=0,"",VLOOKUP($A124,'Annex 2 EHV charges'!$D:$O,11,FALSE)),"")</f>
        <v/>
      </c>
      <c r="H124" s="172" t="str">
        <f>IFERROR(IF(VLOOKUP($A124,'Annex 2 EHV charges'!$D:$O,12,FALSE)=0,"",VLOOKUP($A124,'Annex 2 EHV charges'!$D:$O,12,FALSE)),"")</f>
        <v/>
      </c>
    </row>
    <row r="125" spans="1:8" x14ac:dyDescent="0.2">
      <c r="A125" s="166">
        <f t="array" ref="A125">IFERROR(INDEX('Annex 2 EHV charges'!$D$11:$D$302, MATCH(0, IF(ISBLANK('Annex 2 EHV charges'!$D$11:$D$302),1, COUNTIF(A$4:$A124, 'Annex 2 EHV charges'!$D$11:$D$302)), 0)),"")</f>
        <v>807</v>
      </c>
      <c r="B125" s="165">
        <f>IF($A125="","",VLOOKUP($A125,'Annex 2 EHV charges'!$D:$O,2,0))</f>
        <v>807</v>
      </c>
      <c r="C125" s="166">
        <f>IF($A125="","",VLOOKUP($A125,'Annex 2 EHV charges'!$D:$O,3,0))</f>
        <v>2200041310094</v>
      </c>
      <c r="D125" s="165" t="str">
        <f>IF($A125="","",VLOOKUP($A125,'Annex 2 EHV charges'!$D:$O,4,0))</f>
        <v>Portbury Dock</v>
      </c>
      <c r="E125" s="170" t="str">
        <f>IFERROR(IF(VLOOKUP($A125,'Annex 2 EHV charges'!$D:$O,9,FALSE)=0,"",VLOOKUP($A125,'Annex 2 EHV charges'!$D:$O,9,FALSE)),"")</f>
        <v/>
      </c>
      <c r="F125" s="171">
        <f>IFERROR(IF(VLOOKUP($A125,'Annex 2 EHV charges'!$D:$O,10,FALSE)=0,"",VLOOKUP($A125,'Annex 2 EHV charges'!$D:$O,10,FALSE)),"")</f>
        <v>172.05</v>
      </c>
      <c r="G125" s="172">
        <f>IFERROR(IF(VLOOKUP($A125,'Annex 2 EHV charges'!$D:$O,11,FALSE)=0,"",VLOOKUP($A125,'Annex 2 EHV charges'!$D:$O,11,FALSE)),"")</f>
        <v>0.06</v>
      </c>
      <c r="H125" s="172">
        <f>IFERROR(IF(VLOOKUP($A125,'Annex 2 EHV charges'!$D:$O,12,FALSE)=0,"",VLOOKUP($A125,'Annex 2 EHV charges'!$D:$O,12,FALSE)),"")</f>
        <v>0.06</v>
      </c>
    </row>
    <row r="126" spans="1:8" x14ac:dyDescent="0.2">
      <c r="A126" s="166">
        <f t="array" ref="A126">IFERROR(INDEX('Annex 2 EHV charges'!$D$11:$D$302, MATCH(0, IF(ISBLANK('Annex 2 EHV charges'!$D$11:$D$302),1, COUNTIF(A$4:$A125, 'Annex 2 EHV charges'!$D$11:$D$302)), 0)),"")</f>
        <v>795</v>
      </c>
      <c r="B126" s="165">
        <f>IF($A126="","",VLOOKUP($A126,'Annex 2 EHV charges'!$D:$O,2,0))</f>
        <v>795</v>
      </c>
      <c r="C126" s="166">
        <f>IF($A126="","",VLOOKUP($A126,'Annex 2 EHV charges'!$D:$O,3,0))</f>
        <v>2200042430770</v>
      </c>
      <c r="D126" s="165" t="str">
        <f>IF($A126="","",VLOOKUP($A126,'Annex 2 EHV charges'!$D:$O,4,0))</f>
        <v>Whatley Quarry</v>
      </c>
      <c r="E126" s="170">
        <f>IFERROR(IF(VLOOKUP($A126,'Annex 2 EHV charges'!$D:$O,9,FALSE)=0,"",VLOOKUP($A126,'Annex 2 EHV charges'!$D:$O,9,FALSE)),"")</f>
        <v>-3.5910000000000002</v>
      </c>
      <c r="F126" s="171">
        <f>IFERROR(IF(VLOOKUP($A126,'Annex 2 EHV charges'!$D:$O,10,FALSE)=0,"",VLOOKUP($A126,'Annex 2 EHV charges'!$D:$O,10,FALSE)),"")</f>
        <v>52.36</v>
      </c>
      <c r="G126" s="172">
        <f>IFERROR(IF(VLOOKUP($A126,'Annex 2 EHV charges'!$D:$O,11,FALSE)=0,"",VLOOKUP($A126,'Annex 2 EHV charges'!$D:$O,11,FALSE)),"")</f>
        <v>0.06</v>
      </c>
      <c r="H126" s="172">
        <f>IFERROR(IF(VLOOKUP($A126,'Annex 2 EHV charges'!$D:$O,12,FALSE)=0,"",VLOOKUP($A126,'Annex 2 EHV charges'!$D:$O,12,FALSE)),"")</f>
        <v>0.06</v>
      </c>
    </row>
    <row r="127" spans="1:8" x14ac:dyDescent="0.2">
      <c r="A127" s="166">
        <f t="array" ref="A127">IFERROR(INDEX('Annex 2 EHV charges'!$D$11:$D$302, MATCH(0, IF(ISBLANK('Annex 2 EHV charges'!$D$11:$D$302),1, COUNTIF(A$4:$A126, 'Annex 2 EHV charges'!$D$11:$D$302)), 0)),"")</f>
        <v>809</v>
      </c>
      <c r="B127" s="165">
        <f>IF($A127="","",VLOOKUP($A127,'Annex 2 EHV charges'!$D:$O,2,0))</f>
        <v>809</v>
      </c>
      <c r="C127" s="166">
        <f>IF($A127="","",VLOOKUP($A127,'Annex 2 EHV charges'!$D:$O,3,0))</f>
        <v>2200041209989</v>
      </c>
      <c r="D127" s="165" t="str">
        <f>IF($A127="","",VLOOKUP($A127,'Annex 2 EHV charges'!$D:$O,4,0))</f>
        <v>Hemyock (Broadpath LF)</v>
      </c>
      <c r="E127" s="170">
        <f>IFERROR(IF(VLOOKUP($A127,'Annex 2 EHV charges'!$D:$O,9,FALSE)=0,"",VLOOKUP($A127,'Annex 2 EHV charges'!$D:$O,9,FALSE)),"")</f>
        <v>-1.621</v>
      </c>
      <c r="F127" s="171">
        <f>IFERROR(IF(VLOOKUP($A127,'Annex 2 EHV charges'!$D:$O,10,FALSE)=0,"",VLOOKUP($A127,'Annex 2 EHV charges'!$D:$O,10,FALSE)),"")</f>
        <v>99.74</v>
      </c>
      <c r="G127" s="172">
        <f>IFERROR(IF(VLOOKUP($A127,'Annex 2 EHV charges'!$D:$O,11,FALSE)=0,"",VLOOKUP($A127,'Annex 2 EHV charges'!$D:$O,11,FALSE)),"")</f>
        <v>0.06</v>
      </c>
      <c r="H127" s="172">
        <f>IFERROR(IF(VLOOKUP($A127,'Annex 2 EHV charges'!$D:$O,12,FALSE)=0,"",VLOOKUP($A127,'Annex 2 EHV charges'!$D:$O,12,FALSE)),"")</f>
        <v>0.06</v>
      </c>
    </row>
    <row r="128" spans="1:8" x14ac:dyDescent="0.2">
      <c r="A128" s="166">
        <f t="array" ref="A128">IFERROR(INDEX('Annex 2 EHV charges'!$D$11:$D$302, MATCH(0, IF(ISBLANK('Annex 2 EHV charges'!$D$11:$D$302),1, COUNTIF(A$4:$A127, 'Annex 2 EHV charges'!$D$11:$D$302)), 0)),"")</f>
        <v>794</v>
      </c>
      <c r="B128" s="165">
        <f>IF($A128="","",VLOOKUP($A128,'Annex 2 EHV charges'!$D:$O,2,0))</f>
        <v>794</v>
      </c>
      <c r="C128" s="166">
        <f>IF($A128="","",VLOOKUP($A128,'Annex 2 EHV charges'!$D:$O,3,0))</f>
        <v>2200031824524</v>
      </c>
      <c r="D128" s="165" t="str">
        <f>IF($A128="","",VLOOKUP($A128,'Annex 2 EHV charges'!$D:$O,4,0))</f>
        <v>Imerys(Torycombe)</v>
      </c>
      <c r="E128" s="170">
        <f>IFERROR(IF(VLOOKUP($A128,'Annex 2 EHV charges'!$D:$O,9,FALSE)=0,"",VLOOKUP($A128,'Annex 2 EHV charges'!$D:$O,9,FALSE)),"")</f>
        <v>-4.7149999999999999</v>
      </c>
      <c r="F128" s="171">
        <f>IFERROR(IF(VLOOKUP($A128,'Annex 2 EHV charges'!$D:$O,10,FALSE)=0,"",VLOOKUP($A128,'Annex 2 EHV charges'!$D:$O,10,FALSE)),"")</f>
        <v>95.35</v>
      </c>
      <c r="G128" s="172">
        <f>IFERROR(IF(VLOOKUP($A128,'Annex 2 EHV charges'!$D:$O,11,FALSE)=0,"",VLOOKUP($A128,'Annex 2 EHV charges'!$D:$O,11,FALSE)),"")</f>
        <v>0.06</v>
      </c>
      <c r="H128" s="172">
        <f>IFERROR(IF(VLOOKUP($A128,'Annex 2 EHV charges'!$D:$O,12,FALSE)=0,"",VLOOKUP($A128,'Annex 2 EHV charges'!$D:$O,12,FALSE)),"")</f>
        <v>0.06</v>
      </c>
    </row>
    <row r="129" spans="1:8" ht="25.5" x14ac:dyDescent="0.2">
      <c r="A129" s="166">
        <f t="array" ref="A129">IFERROR(INDEX('Annex 2 EHV charges'!$D$11:$D$302, MATCH(0, IF(ISBLANK('Annex 2 EHV charges'!$D$11:$D$302),1, COUNTIF(A$4:$A128, 'Annex 2 EHV charges'!$D$11:$D$302)), 0)),"")</f>
        <v>722</v>
      </c>
      <c r="B129" s="165">
        <f>IF($A129="","",VLOOKUP($A129,'Annex 2 EHV charges'!$D:$O,2,0))</f>
        <v>722</v>
      </c>
      <c r="C129" s="166" t="str">
        <f>IF($A129="","",VLOOKUP($A129,'Annex 2 EHV charges'!$D:$O,3,0))</f>
        <v>2200041987314
2200041987323</v>
      </c>
      <c r="D129" s="165" t="str">
        <f>IF($A129="","",VLOOKUP($A129,'Annex 2 EHV charges'!$D:$O,4,0))</f>
        <v>Royal United Hospital</v>
      </c>
      <c r="E129" s="170">
        <f>IFERROR(IF(VLOOKUP($A129,'Annex 2 EHV charges'!$D:$O,9,FALSE)=0,"",VLOOKUP($A129,'Annex 2 EHV charges'!$D:$O,9,FALSE)),"")</f>
        <v>-10.632</v>
      </c>
      <c r="F129" s="171">
        <f>IFERROR(IF(VLOOKUP($A129,'Annex 2 EHV charges'!$D:$O,10,FALSE)=0,"",VLOOKUP($A129,'Annex 2 EHV charges'!$D:$O,10,FALSE)),"")</f>
        <v>89.13</v>
      </c>
      <c r="G129" s="172">
        <f>IFERROR(IF(VLOOKUP($A129,'Annex 2 EHV charges'!$D:$O,11,FALSE)=0,"",VLOOKUP($A129,'Annex 2 EHV charges'!$D:$O,11,FALSE)),"")</f>
        <v>0.06</v>
      </c>
      <c r="H129" s="172">
        <f>IFERROR(IF(VLOOKUP($A129,'Annex 2 EHV charges'!$D:$O,12,FALSE)=0,"",VLOOKUP($A129,'Annex 2 EHV charges'!$D:$O,12,FALSE)),"")</f>
        <v>0.06</v>
      </c>
    </row>
    <row r="130" spans="1:8" x14ac:dyDescent="0.2">
      <c r="A130" s="166">
        <f t="array" ref="A130">IFERROR(INDEX('Annex 2 EHV charges'!$D$11:$D$302, MATCH(0, IF(ISBLANK('Annex 2 EHV charges'!$D$11:$D$302),1, COUNTIF(A$4:$A129, 'Annex 2 EHV charges'!$D$11:$D$302)), 0)),"")</f>
        <v>776</v>
      </c>
      <c r="B130" s="165">
        <f>IF($A130="","",VLOOKUP($A130,'Annex 2 EHV charges'!$D:$O,2,0))</f>
        <v>776</v>
      </c>
      <c r="C130" s="166">
        <f>IF($A130="","",VLOOKUP($A130,'Annex 2 EHV charges'!$D:$O,3,0))</f>
        <v>2200042103449</v>
      </c>
      <c r="D130" s="165" t="str">
        <f>IF($A130="","",VLOOKUP($A130,'Annex 2 EHV charges'!$D:$O,4,0))</f>
        <v>Avonmouth BCC WF 33kV Gen</v>
      </c>
      <c r="E130" s="170" t="str">
        <f>IFERROR(IF(VLOOKUP($A130,'Annex 2 EHV charges'!$D:$O,9,FALSE)=0,"",VLOOKUP($A130,'Annex 2 EHV charges'!$D:$O,9,FALSE)),"")</f>
        <v/>
      </c>
      <c r="F130" s="171">
        <f>IFERROR(IF(VLOOKUP($A130,'Annex 2 EHV charges'!$D:$O,10,FALSE)=0,"",VLOOKUP($A130,'Annex 2 EHV charges'!$D:$O,10,FALSE)),"")</f>
        <v>534.30999999999995</v>
      </c>
      <c r="G130" s="172">
        <f>IFERROR(IF(VLOOKUP($A130,'Annex 2 EHV charges'!$D:$O,11,FALSE)=0,"",VLOOKUP($A130,'Annex 2 EHV charges'!$D:$O,11,FALSE)),"")</f>
        <v>0.06</v>
      </c>
      <c r="H130" s="172">
        <f>IFERROR(IF(VLOOKUP($A130,'Annex 2 EHV charges'!$D:$O,12,FALSE)=0,"",VLOOKUP($A130,'Annex 2 EHV charges'!$D:$O,12,FALSE)),"")</f>
        <v>0.06</v>
      </c>
    </row>
    <row r="131" spans="1:8" x14ac:dyDescent="0.2">
      <c r="A131" s="166">
        <f t="array" ref="A131">IFERROR(INDEX('Annex 2 EHV charges'!$D$11:$D$302, MATCH(0, IF(ISBLANK('Annex 2 EHV charges'!$D$11:$D$302),1, COUNTIF(A$4:$A130, 'Annex 2 EHV charges'!$D$11:$D$302)), 0)),"")</f>
        <v>777</v>
      </c>
      <c r="B131" s="165">
        <f>IF($A131="","",VLOOKUP($A131,'Annex 2 EHV charges'!$D:$O,2,0))</f>
        <v>777</v>
      </c>
      <c r="C131" s="166">
        <f>IF($A131="","",VLOOKUP($A131,'Annex 2 EHV charges'!$D:$O,3,0))</f>
        <v>2200042108289</v>
      </c>
      <c r="D131" s="165" t="str">
        <f>IF($A131="","",VLOOKUP($A131,'Annex 2 EHV charges'!$D:$O,4,0))</f>
        <v>Bodiniel PV Park 33kV Gen</v>
      </c>
      <c r="E131" s="170" t="str">
        <f>IFERROR(IF(VLOOKUP($A131,'Annex 2 EHV charges'!$D:$O,9,FALSE)=0,"",VLOOKUP($A131,'Annex 2 EHV charges'!$D:$O,9,FALSE)),"")</f>
        <v/>
      </c>
      <c r="F131" s="171">
        <f>IFERROR(IF(VLOOKUP($A131,'Annex 2 EHV charges'!$D:$O,10,FALSE)=0,"",VLOOKUP($A131,'Annex 2 EHV charges'!$D:$O,10,FALSE)),"")</f>
        <v>409.59</v>
      </c>
      <c r="G131" s="172">
        <f>IFERROR(IF(VLOOKUP($A131,'Annex 2 EHV charges'!$D:$O,11,FALSE)=0,"",VLOOKUP($A131,'Annex 2 EHV charges'!$D:$O,11,FALSE)),"")</f>
        <v>0.06</v>
      </c>
      <c r="H131" s="172">
        <f>IFERROR(IF(VLOOKUP($A131,'Annex 2 EHV charges'!$D:$O,12,FALSE)=0,"",VLOOKUP($A131,'Annex 2 EHV charges'!$D:$O,12,FALSE)),"")</f>
        <v>0.06</v>
      </c>
    </row>
    <row r="132" spans="1:8" x14ac:dyDescent="0.2">
      <c r="A132" s="166">
        <f t="array" ref="A132">IFERROR(INDEX('Annex 2 EHV charges'!$D$11:$D$302, MATCH(0, IF(ISBLANK('Annex 2 EHV charges'!$D$11:$D$302),1, COUNTIF(A$4:$A131, 'Annex 2 EHV charges'!$D$11:$D$302)), 0)),"")</f>
        <v>778</v>
      </c>
      <c r="B132" s="165">
        <f>IF($A132="","",VLOOKUP($A132,'Annex 2 EHV charges'!$D:$O,2,0))</f>
        <v>778</v>
      </c>
      <c r="C132" s="166">
        <f>IF($A132="","",VLOOKUP($A132,'Annex 2 EHV charges'!$D:$O,3,0))</f>
        <v>2200042385462</v>
      </c>
      <c r="D132" s="165" t="str">
        <f>IF($A132="","",VLOOKUP($A132,'Annex 2 EHV charges'!$D:$O,4,0))</f>
        <v>Garlenick WF 33kV</v>
      </c>
      <c r="E132" s="170" t="str">
        <f>IFERROR(IF(VLOOKUP($A132,'Annex 2 EHV charges'!$D:$O,9,FALSE)=0,"",VLOOKUP($A132,'Annex 2 EHV charges'!$D:$O,9,FALSE)),"")</f>
        <v/>
      </c>
      <c r="F132" s="171">
        <f>IFERROR(IF(VLOOKUP($A132,'Annex 2 EHV charges'!$D:$O,10,FALSE)=0,"",VLOOKUP($A132,'Annex 2 EHV charges'!$D:$O,10,FALSE)),"")</f>
        <v>1876.84</v>
      </c>
      <c r="G132" s="172">
        <f>IFERROR(IF(VLOOKUP($A132,'Annex 2 EHV charges'!$D:$O,11,FALSE)=0,"",VLOOKUP($A132,'Annex 2 EHV charges'!$D:$O,11,FALSE)),"")</f>
        <v>0.06</v>
      </c>
      <c r="H132" s="172">
        <f>IFERROR(IF(VLOOKUP($A132,'Annex 2 EHV charges'!$D:$O,12,FALSE)=0,"",VLOOKUP($A132,'Annex 2 EHV charges'!$D:$O,12,FALSE)),"")</f>
        <v>0.06</v>
      </c>
    </row>
    <row r="133" spans="1:8" x14ac:dyDescent="0.2">
      <c r="A133" s="166">
        <f t="array" ref="A133">IFERROR(INDEX('Annex 2 EHV charges'!$D$11:$D$302, MATCH(0, IF(ISBLANK('Annex 2 EHV charges'!$D$11:$D$302),1, COUNTIF(A$4:$A132, 'Annex 2 EHV charges'!$D$11:$D$302)), 0)),"")</f>
        <v>779</v>
      </c>
      <c r="B133" s="165">
        <f>IF($A133="","",VLOOKUP($A133,'Annex 2 EHV charges'!$D:$O,2,0))</f>
        <v>779</v>
      </c>
      <c r="C133" s="166">
        <f>IF($A133="","",VLOOKUP($A133,'Annex 2 EHV charges'!$D:$O,3,0))</f>
        <v>2200042165046</v>
      </c>
      <c r="D133" s="165" t="str">
        <f>IF($A133="","",VLOOKUP($A133,'Annex 2 EHV charges'!$D:$O,4,0))</f>
        <v>Warleigh Barton PV 33kV Gen</v>
      </c>
      <c r="E133" s="170" t="str">
        <f>IFERROR(IF(VLOOKUP($A133,'Annex 2 EHV charges'!$D:$O,9,FALSE)=0,"",VLOOKUP($A133,'Annex 2 EHV charges'!$D:$O,9,FALSE)),"")</f>
        <v/>
      </c>
      <c r="F133" s="171">
        <f>IFERROR(IF(VLOOKUP($A133,'Annex 2 EHV charges'!$D:$O,10,FALSE)=0,"",VLOOKUP($A133,'Annex 2 EHV charges'!$D:$O,10,FALSE)),"")</f>
        <v>433.36</v>
      </c>
      <c r="G133" s="172">
        <f>IFERROR(IF(VLOOKUP($A133,'Annex 2 EHV charges'!$D:$O,11,FALSE)=0,"",VLOOKUP($A133,'Annex 2 EHV charges'!$D:$O,11,FALSE)),"")</f>
        <v>0.06</v>
      </c>
      <c r="H133" s="172">
        <f>IFERROR(IF(VLOOKUP($A133,'Annex 2 EHV charges'!$D:$O,12,FALSE)=0,"",VLOOKUP($A133,'Annex 2 EHV charges'!$D:$O,12,FALSE)),"")</f>
        <v>0.06</v>
      </c>
    </row>
    <row r="134" spans="1:8" x14ac:dyDescent="0.2">
      <c r="A134" s="166">
        <f t="array" ref="A134">IFERROR(INDEX('Annex 2 EHV charges'!$D$11:$D$302, MATCH(0, IF(ISBLANK('Annex 2 EHV charges'!$D$11:$D$302),1, COUNTIF(A$4:$A133, 'Annex 2 EHV charges'!$D$11:$D$302)), 0)),"")</f>
        <v>780</v>
      </c>
      <c r="B134" s="165">
        <f>IF($A134="","",VLOOKUP($A134,'Annex 2 EHV charges'!$D:$O,2,0))</f>
        <v>780</v>
      </c>
      <c r="C134" s="166">
        <f>IF($A134="","",VLOOKUP($A134,'Annex 2 EHV charges'!$D:$O,3,0))</f>
        <v>2200042171458</v>
      </c>
      <c r="D134" s="165" t="str">
        <f>IF($A134="","",VLOOKUP($A134,'Annex 2 EHV charges'!$D:$O,4,0))</f>
        <v>Winnards Perch PV 33kV Gen</v>
      </c>
      <c r="E134" s="170" t="str">
        <f>IFERROR(IF(VLOOKUP($A134,'Annex 2 EHV charges'!$D:$O,9,FALSE)=0,"",VLOOKUP($A134,'Annex 2 EHV charges'!$D:$O,9,FALSE)),"")</f>
        <v/>
      </c>
      <c r="F134" s="171">
        <f>IFERROR(IF(VLOOKUP($A134,'Annex 2 EHV charges'!$D:$O,10,FALSE)=0,"",VLOOKUP($A134,'Annex 2 EHV charges'!$D:$O,10,FALSE)),"")</f>
        <v>528.01</v>
      </c>
      <c r="G134" s="172">
        <f>IFERROR(IF(VLOOKUP($A134,'Annex 2 EHV charges'!$D:$O,11,FALSE)=0,"",VLOOKUP($A134,'Annex 2 EHV charges'!$D:$O,11,FALSE)),"")</f>
        <v>0.06</v>
      </c>
      <c r="H134" s="172">
        <f>IFERROR(IF(VLOOKUP($A134,'Annex 2 EHV charges'!$D:$O,12,FALSE)=0,"",VLOOKUP($A134,'Annex 2 EHV charges'!$D:$O,12,FALSE)),"")</f>
        <v>0.06</v>
      </c>
    </row>
    <row r="135" spans="1:8" x14ac:dyDescent="0.2">
      <c r="A135" s="166">
        <f t="array" ref="A135">IFERROR(INDEX('Annex 2 EHV charges'!$D$11:$D$302, MATCH(0, IF(ISBLANK('Annex 2 EHV charges'!$D$11:$D$302),1, COUNTIF(A$4:$A134, 'Annex 2 EHV charges'!$D$11:$D$302)), 0)),"")</f>
        <v>781</v>
      </c>
      <c r="B135" s="165">
        <f>IF($A135="","",VLOOKUP($A135,'Annex 2 EHV charges'!$D:$O,2,0))</f>
        <v>781</v>
      </c>
      <c r="C135" s="166">
        <f>IF($A135="","",VLOOKUP($A135,'Annex 2 EHV charges'!$D:$O,3,0))</f>
        <v>2200042356285</v>
      </c>
      <c r="D135" s="165" t="str">
        <f>IF($A135="","",VLOOKUP($A135,'Annex 2 EHV charges'!$D:$O,4,0))</f>
        <v>Galsworthy WF</v>
      </c>
      <c r="E135" s="170" t="str">
        <f>IFERROR(IF(VLOOKUP($A135,'Annex 2 EHV charges'!$D:$O,9,FALSE)=0,"",VLOOKUP($A135,'Annex 2 EHV charges'!$D:$O,9,FALSE)),"")</f>
        <v/>
      </c>
      <c r="F135" s="171">
        <f>IFERROR(IF(VLOOKUP($A135,'Annex 2 EHV charges'!$D:$O,10,FALSE)=0,"",VLOOKUP($A135,'Annex 2 EHV charges'!$D:$O,10,FALSE)),"")</f>
        <v>743.12</v>
      </c>
      <c r="G135" s="172">
        <f>IFERROR(IF(VLOOKUP($A135,'Annex 2 EHV charges'!$D:$O,11,FALSE)=0,"",VLOOKUP($A135,'Annex 2 EHV charges'!$D:$O,11,FALSE)),"")</f>
        <v>0.06</v>
      </c>
      <c r="H135" s="172">
        <f>IFERROR(IF(VLOOKUP($A135,'Annex 2 EHV charges'!$D:$O,12,FALSE)=0,"",VLOOKUP($A135,'Annex 2 EHV charges'!$D:$O,12,FALSE)),"")</f>
        <v>0.06</v>
      </c>
    </row>
    <row r="136" spans="1:8" x14ac:dyDescent="0.2">
      <c r="A136" s="166">
        <f t="array" ref="A136">IFERROR(INDEX('Annex 2 EHV charges'!$D$11:$D$302, MATCH(0, IF(ISBLANK('Annex 2 EHV charges'!$D$11:$D$302),1, COUNTIF(A$4:$A135, 'Annex 2 EHV charges'!$D$11:$D$302)), 0)),"")</f>
        <v>751</v>
      </c>
      <c r="B136" s="165">
        <f>IF($A136="","",VLOOKUP($A136,'Annex 2 EHV charges'!$D:$O,2,0))</f>
        <v>751</v>
      </c>
      <c r="C136" s="166">
        <f>IF($A136="","",VLOOKUP($A136,'Annex 2 EHV charges'!$D:$O,3,0))</f>
        <v>2200032050436</v>
      </c>
      <c r="D136" s="165" t="str">
        <f>IF($A136="","",VLOOKUP($A136,'Annex 2 EHV charges'!$D:$O,4,0))</f>
        <v>RR Power Development</v>
      </c>
      <c r="E136" s="170" t="str">
        <f>IFERROR(IF(VLOOKUP($A136,'Annex 2 EHV charges'!$D:$O,9,FALSE)=0,"",VLOOKUP($A136,'Annex 2 EHV charges'!$D:$O,9,FALSE)),"")</f>
        <v/>
      </c>
      <c r="F136" s="171" t="str">
        <f>IFERROR(IF(VLOOKUP($A136,'Annex 2 EHV charges'!$D:$O,10,FALSE)=0,"",VLOOKUP($A136,'Annex 2 EHV charges'!$D:$O,10,FALSE)),"")</f>
        <v/>
      </c>
      <c r="G136" s="172" t="str">
        <f>IFERROR(IF(VLOOKUP($A136,'Annex 2 EHV charges'!$D:$O,11,FALSE)=0,"",VLOOKUP($A136,'Annex 2 EHV charges'!$D:$O,11,FALSE)),"")</f>
        <v/>
      </c>
      <c r="H136" s="172" t="str">
        <f>IFERROR(IF(VLOOKUP($A136,'Annex 2 EHV charges'!$D:$O,12,FALSE)=0,"",VLOOKUP($A136,'Annex 2 EHV charges'!$D:$O,12,FALSE)),"")</f>
        <v/>
      </c>
    </row>
    <row r="137" spans="1:8" x14ac:dyDescent="0.2">
      <c r="A137" s="166">
        <f t="array" ref="A137">IFERROR(INDEX('Annex 2 EHV charges'!$D$11:$D$302, MATCH(0, IF(ISBLANK('Annex 2 EHV charges'!$D$11:$D$302),1, COUNTIF(A$4:$A136, 'Annex 2 EHV charges'!$D$11:$D$302)), 0)),"")</f>
        <v>804</v>
      </c>
      <c r="B137" s="165">
        <f>IF($A137="","",VLOOKUP($A137,'Annex 2 EHV charges'!$D:$O,2,0))</f>
        <v>804</v>
      </c>
      <c r="C137" s="166">
        <f>IF($A137="","",VLOOKUP($A137,'Annex 2 EHV charges'!$D:$O,3,0))</f>
        <v>2200031824551</v>
      </c>
      <c r="D137" s="165" t="str">
        <f>IF($A137="","",VLOOKUP($A137,'Annex 2 EHV charges'!$D:$O,4,0))</f>
        <v>Imerys5(Drinnick)</v>
      </c>
      <c r="E137" s="170" t="str">
        <f>IFERROR(IF(VLOOKUP($A137,'Annex 2 EHV charges'!$D:$O,9,FALSE)=0,"",VLOOKUP($A137,'Annex 2 EHV charges'!$D:$O,9,FALSE)),"")</f>
        <v/>
      </c>
      <c r="F137" s="171" t="str">
        <f>IFERROR(IF(VLOOKUP($A137,'Annex 2 EHV charges'!$D:$O,10,FALSE)=0,"",VLOOKUP($A137,'Annex 2 EHV charges'!$D:$O,10,FALSE)),"")</f>
        <v/>
      </c>
      <c r="G137" s="172" t="str">
        <f>IFERROR(IF(VLOOKUP($A137,'Annex 2 EHV charges'!$D:$O,11,FALSE)=0,"",VLOOKUP($A137,'Annex 2 EHV charges'!$D:$O,11,FALSE)),"")</f>
        <v/>
      </c>
      <c r="H137" s="172" t="str">
        <f>IFERROR(IF(VLOOKUP($A137,'Annex 2 EHV charges'!$D:$O,12,FALSE)=0,"",VLOOKUP($A137,'Annex 2 EHV charges'!$D:$O,12,FALSE)),"")</f>
        <v/>
      </c>
    </row>
    <row r="138" spans="1:8" x14ac:dyDescent="0.2">
      <c r="A138" s="166">
        <f t="array" ref="A138">IFERROR(INDEX('Annex 2 EHV charges'!$D$11:$D$302, MATCH(0, IF(ISBLANK('Annex 2 EHV charges'!$D$11:$D$302),1, COUNTIF(A$4:$A137, 'Annex 2 EHV charges'!$D$11:$D$302)), 0)),"")</f>
        <v>803</v>
      </c>
      <c r="B138" s="165">
        <f>IF($A138="","",VLOOKUP($A138,'Annex 2 EHV charges'!$D:$O,2,0))</f>
        <v>803</v>
      </c>
      <c r="C138" s="166">
        <f>IF($A138="","",VLOOKUP($A138,'Annex 2 EHV charges'!$D:$O,3,0))</f>
        <v>2200030347690</v>
      </c>
      <c r="D138" s="165" t="str">
        <f>IF($A138="","",VLOOKUP($A138,'Annex 2 EHV charges'!$D:$O,4,0))</f>
        <v>Imerys4(Bugle)</v>
      </c>
      <c r="E138" s="170" t="str">
        <f>IFERROR(IF(VLOOKUP($A138,'Annex 2 EHV charges'!$D:$O,9,FALSE)=0,"",VLOOKUP($A138,'Annex 2 EHV charges'!$D:$O,9,FALSE)),"")</f>
        <v/>
      </c>
      <c r="F138" s="171" t="str">
        <f>IFERROR(IF(VLOOKUP($A138,'Annex 2 EHV charges'!$D:$O,10,FALSE)=0,"",VLOOKUP($A138,'Annex 2 EHV charges'!$D:$O,10,FALSE)),"")</f>
        <v/>
      </c>
      <c r="G138" s="172" t="str">
        <f>IFERROR(IF(VLOOKUP($A138,'Annex 2 EHV charges'!$D:$O,11,FALSE)=0,"",VLOOKUP($A138,'Annex 2 EHV charges'!$D:$O,11,FALSE)),"")</f>
        <v/>
      </c>
      <c r="H138" s="172" t="str">
        <f>IFERROR(IF(VLOOKUP($A138,'Annex 2 EHV charges'!$D:$O,12,FALSE)=0,"",VLOOKUP($A138,'Annex 2 EHV charges'!$D:$O,12,FALSE)),"")</f>
        <v/>
      </c>
    </row>
    <row r="139" spans="1:8" x14ac:dyDescent="0.2">
      <c r="A139" s="166">
        <f t="array" ref="A139">IFERROR(INDEX('Annex 2 EHV charges'!$D$11:$D$302, MATCH(0, IF(ISBLANK('Annex 2 EHV charges'!$D$11:$D$302),1, COUNTIF(A$4:$A138, 'Annex 2 EHV charges'!$D$11:$D$302)), 0)),"")</f>
        <v>801</v>
      </c>
      <c r="B139" s="165">
        <f>IF($A139="","",VLOOKUP($A139,'Annex 2 EHV charges'!$D:$O,2,0))</f>
        <v>801</v>
      </c>
      <c r="C139" s="166">
        <f>IF($A139="","",VLOOKUP($A139,'Annex 2 EHV charges'!$D:$O,3,0))</f>
        <v>2200031824738</v>
      </c>
      <c r="D139" s="165" t="str">
        <f>IF($A139="","",VLOOKUP($A139,'Annex 2 EHV charges'!$D:$O,4,0))</f>
        <v>Imerys3(Trebal)</v>
      </c>
      <c r="E139" s="170" t="str">
        <f>IFERROR(IF(VLOOKUP($A139,'Annex 2 EHV charges'!$D:$O,9,FALSE)=0,"",VLOOKUP($A139,'Annex 2 EHV charges'!$D:$O,9,FALSE)),"")</f>
        <v/>
      </c>
      <c r="F139" s="171" t="str">
        <f>IFERROR(IF(VLOOKUP($A139,'Annex 2 EHV charges'!$D:$O,10,FALSE)=0,"",VLOOKUP($A139,'Annex 2 EHV charges'!$D:$O,10,FALSE)),"")</f>
        <v/>
      </c>
      <c r="G139" s="172" t="str">
        <f>IFERROR(IF(VLOOKUP($A139,'Annex 2 EHV charges'!$D:$O,11,FALSE)=0,"",VLOOKUP($A139,'Annex 2 EHV charges'!$D:$O,11,FALSE)),"")</f>
        <v/>
      </c>
      <c r="H139" s="172" t="str">
        <f>IFERROR(IF(VLOOKUP($A139,'Annex 2 EHV charges'!$D:$O,12,FALSE)=0,"",VLOOKUP($A139,'Annex 2 EHV charges'!$D:$O,12,FALSE)),"")</f>
        <v/>
      </c>
    </row>
    <row r="140" spans="1:8" x14ac:dyDescent="0.2">
      <c r="A140" s="166">
        <f t="array" ref="A140">IFERROR(INDEX('Annex 2 EHV charges'!$D$11:$D$302, MATCH(0, IF(ISBLANK('Annex 2 EHV charges'!$D$11:$D$302),1, COUNTIF(A$4:$A139, 'Annex 2 EHV charges'!$D$11:$D$302)), 0)),"")</f>
        <v>802</v>
      </c>
      <c r="B140" s="165">
        <f>IF($A140="","",VLOOKUP($A140,'Annex 2 EHV charges'!$D:$O,2,0))</f>
        <v>802</v>
      </c>
      <c r="C140" s="166">
        <f>IF($A140="","",VLOOKUP($A140,'Annex 2 EHV charges'!$D:$O,3,0))</f>
        <v>2200031824490</v>
      </c>
      <c r="D140" s="165" t="str">
        <f>IF($A140="","",VLOOKUP($A140,'Annex 2 EHV charges'!$D:$O,4,0))</f>
        <v>Imerys6(Par)</v>
      </c>
      <c r="E140" s="170" t="str">
        <f>IFERROR(IF(VLOOKUP($A140,'Annex 2 EHV charges'!$D:$O,9,FALSE)=0,"",VLOOKUP($A140,'Annex 2 EHV charges'!$D:$O,9,FALSE)),"")</f>
        <v/>
      </c>
      <c r="F140" s="171" t="str">
        <f>IFERROR(IF(VLOOKUP($A140,'Annex 2 EHV charges'!$D:$O,10,FALSE)=0,"",VLOOKUP($A140,'Annex 2 EHV charges'!$D:$O,10,FALSE)),"")</f>
        <v/>
      </c>
      <c r="G140" s="172" t="str">
        <f>IFERROR(IF(VLOOKUP($A140,'Annex 2 EHV charges'!$D:$O,11,FALSE)=0,"",VLOOKUP($A140,'Annex 2 EHV charges'!$D:$O,11,FALSE)),"")</f>
        <v/>
      </c>
      <c r="H140" s="172" t="str">
        <f>IFERROR(IF(VLOOKUP($A140,'Annex 2 EHV charges'!$D:$O,12,FALSE)=0,"",VLOOKUP($A140,'Annex 2 EHV charges'!$D:$O,12,FALSE)),"")</f>
        <v/>
      </c>
    </row>
    <row r="141" spans="1:8" x14ac:dyDescent="0.2">
      <c r="A141" s="166">
        <f t="array" ref="A141">IFERROR(INDEX('Annex 2 EHV charges'!$D$11:$D$302, MATCH(0, IF(ISBLANK('Annex 2 EHV charges'!$D$11:$D$302),1, COUNTIF(A$4:$A140, 'Annex 2 EHV charges'!$D$11:$D$302)), 0)),"")</f>
        <v>733</v>
      </c>
      <c r="B141" s="165">
        <f>IF($A141="","",VLOOKUP($A141,'Annex 2 EHV charges'!$D:$O,2,0))</f>
        <v>733</v>
      </c>
      <c r="C141" s="166">
        <f>IF($A141="","",VLOOKUP($A141,'Annex 2 EHV charges'!$D:$O,3,0))</f>
        <v>2200042334139</v>
      </c>
      <c r="D141" s="165" t="str">
        <f>IF($A141="","",VLOOKUP($A141,'Annex 2 EHV charges'!$D:$O,4,0))</f>
        <v>DML - North</v>
      </c>
      <c r="E141" s="170" t="str">
        <f>IFERROR(IF(VLOOKUP($A141,'Annex 2 EHV charges'!$D:$O,9,FALSE)=0,"",VLOOKUP($A141,'Annex 2 EHV charges'!$D:$O,9,FALSE)),"")</f>
        <v/>
      </c>
      <c r="F141" s="171" t="str">
        <f>IFERROR(IF(VLOOKUP($A141,'Annex 2 EHV charges'!$D:$O,10,FALSE)=0,"",VLOOKUP($A141,'Annex 2 EHV charges'!$D:$O,10,FALSE)),"")</f>
        <v/>
      </c>
      <c r="G141" s="172" t="str">
        <f>IFERROR(IF(VLOOKUP($A141,'Annex 2 EHV charges'!$D:$O,11,FALSE)=0,"",VLOOKUP($A141,'Annex 2 EHV charges'!$D:$O,11,FALSE)),"")</f>
        <v/>
      </c>
      <c r="H141" s="172" t="str">
        <f>IFERROR(IF(VLOOKUP($A141,'Annex 2 EHV charges'!$D:$O,12,FALSE)=0,"",VLOOKUP($A141,'Annex 2 EHV charges'!$D:$O,12,FALSE)),"")</f>
        <v/>
      </c>
    </row>
    <row r="142" spans="1:8" x14ac:dyDescent="0.2">
      <c r="A142" s="166">
        <f t="array" ref="A142">IFERROR(INDEX('Annex 2 EHV charges'!$D$11:$D$302, MATCH(0, IF(ISBLANK('Annex 2 EHV charges'!$D$11:$D$302),1, COUNTIF(A$4:$A141, 'Annex 2 EHV charges'!$D$11:$D$302)), 0)),"")</f>
        <v>790</v>
      </c>
      <c r="B142" s="165">
        <f>IF($A142="","",VLOOKUP($A142,'Annex 2 EHV charges'!$D:$O,2,0))</f>
        <v>790</v>
      </c>
      <c r="C142" s="166">
        <f>IF($A142="","",VLOOKUP($A142,'Annex 2 EHV charges'!$D:$O,3,0))</f>
        <v>2200042163493</v>
      </c>
      <c r="D142" s="165" t="str">
        <f>IF($A142="","",VLOOKUP($A142,'Annex 2 EHV charges'!$D:$O,4,0))</f>
        <v>Marley Thatch PV</v>
      </c>
      <c r="E142" s="170" t="str">
        <f>IFERROR(IF(VLOOKUP($A142,'Annex 2 EHV charges'!$D:$O,9,FALSE)=0,"",VLOOKUP($A142,'Annex 2 EHV charges'!$D:$O,9,FALSE)),"")</f>
        <v/>
      </c>
      <c r="F142" s="171">
        <f>IFERROR(IF(VLOOKUP($A142,'Annex 2 EHV charges'!$D:$O,10,FALSE)=0,"",VLOOKUP($A142,'Annex 2 EHV charges'!$D:$O,10,FALSE)),"")</f>
        <v>326.89999999999998</v>
      </c>
      <c r="G142" s="172">
        <f>IFERROR(IF(VLOOKUP($A142,'Annex 2 EHV charges'!$D:$O,11,FALSE)=0,"",VLOOKUP($A142,'Annex 2 EHV charges'!$D:$O,11,FALSE)),"")</f>
        <v>0.06</v>
      </c>
      <c r="H142" s="172">
        <f>IFERROR(IF(VLOOKUP($A142,'Annex 2 EHV charges'!$D:$O,12,FALSE)=0,"",VLOOKUP($A142,'Annex 2 EHV charges'!$D:$O,12,FALSE)),"")</f>
        <v>0.06</v>
      </c>
    </row>
    <row r="143" spans="1:8" ht="38.25" x14ac:dyDescent="0.2">
      <c r="A143" s="166">
        <f t="array" ref="A143">IFERROR(INDEX('Annex 2 EHV charges'!$D$11:$D$302, MATCH(0, IF(ISBLANK('Annex 2 EHV charges'!$D$11:$D$302),1, COUNTIF(A$4:$A142, 'Annex 2 EHV charges'!$D$11:$D$302)), 0)),"")</f>
        <v>793</v>
      </c>
      <c r="B143" s="165">
        <f>IF($A143="","",VLOOKUP($A143,'Annex 2 EHV charges'!$D:$O,2,0))</f>
        <v>793</v>
      </c>
      <c r="C143" s="166" t="str">
        <f>IF($A143="","",VLOOKUP($A143,'Annex 2 EHV charges'!$D:$O,3,0))</f>
        <v>2200042093720
2200042093739
2200042093757</v>
      </c>
      <c r="D143" s="165" t="str">
        <f>IF($A143="","",VLOOKUP($A143,'Annex 2 EHV charges'!$D:$O,4,0))</f>
        <v>Bristol Royal Infirmary</v>
      </c>
      <c r="E143" s="170">
        <f>IFERROR(IF(VLOOKUP($A143,'Annex 2 EHV charges'!$D:$O,9,FALSE)=0,"",VLOOKUP($A143,'Annex 2 EHV charges'!$D:$O,9,FALSE)),"")</f>
        <v>-0.83299999999999996</v>
      </c>
      <c r="F143" s="171">
        <f>IFERROR(IF(VLOOKUP($A143,'Annex 2 EHV charges'!$D:$O,10,FALSE)=0,"",VLOOKUP($A143,'Annex 2 EHV charges'!$D:$O,10,FALSE)),"")</f>
        <v>265.08999999999997</v>
      </c>
      <c r="G143" s="172">
        <f>IFERROR(IF(VLOOKUP($A143,'Annex 2 EHV charges'!$D:$O,11,FALSE)=0,"",VLOOKUP($A143,'Annex 2 EHV charges'!$D:$O,11,FALSE)),"")</f>
        <v>0.06</v>
      </c>
      <c r="H143" s="172">
        <f>IFERROR(IF(VLOOKUP($A143,'Annex 2 EHV charges'!$D:$O,12,FALSE)=0,"",VLOOKUP($A143,'Annex 2 EHV charges'!$D:$O,12,FALSE)),"")</f>
        <v>0.06</v>
      </c>
    </row>
    <row r="144" spans="1:8" x14ac:dyDescent="0.2">
      <c r="A144" s="166">
        <f t="array" ref="A144">IFERROR(INDEX('Annex 2 EHV charges'!$D$11:$D$302, MATCH(0, IF(ISBLANK('Annex 2 EHV charges'!$D$11:$D$302),1, COUNTIF(A$4:$A143, 'Annex 2 EHV charges'!$D$11:$D$302)), 0)),"")</f>
        <v>792</v>
      </c>
      <c r="B144" s="165">
        <f>IF($A144="","",VLOOKUP($A144,'Annex 2 EHV charges'!$D:$O,2,0))</f>
        <v>792</v>
      </c>
      <c r="C144" s="166">
        <f>IF($A144="","",VLOOKUP($A144,'Annex 2 EHV charges'!$D:$O,3,0))</f>
        <v>2200042163457</v>
      </c>
      <c r="D144" s="165" t="str">
        <f>IF($A144="","",VLOOKUP($A144,'Annex 2 EHV charges'!$D:$O,4,0))</f>
        <v>Burrowton Farm PV</v>
      </c>
      <c r="E144" s="170" t="str">
        <f>IFERROR(IF(VLOOKUP($A144,'Annex 2 EHV charges'!$D:$O,9,FALSE)=0,"",VLOOKUP($A144,'Annex 2 EHV charges'!$D:$O,9,FALSE)),"")</f>
        <v/>
      </c>
      <c r="F144" s="171">
        <f>IFERROR(IF(VLOOKUP($A144,'Annex 2 EHV charges'!$D:$O,10,FALSE)=0,"",VLOOKUP($A144,'Annex 2 EHV charges'!$D:$O,10,FALSE)),"")</f>
        <v>586.52</v>
      </c>
      <c r="G144" s="172">
        <f>IFERROR(IF(VLOOKUP($A144,'Annex 2 EHV charges'!$D:$O,11,FALSE)=0,"",VLOOKUP($A144,'Annex 2 EHV charges'!$D:$O,11,FALSE)),"")</f>
        <v>0.06</v>
      </c>
      <c r="H144" s="172">
        <f>IFERROR(IF(VLOOKUP($A144,'Annex 2 EHV charges'!$D:$O,12,FALSE)=0,"",VLOOKUP($A144,'Annex 2 EHV charges'!$D:$O,12,FALSE)),"")</f>
        <v>0.06</v>
      </c>
    </row>
    <row r="145" spans="1:8" x14ac:dyDescent="0.2">
      <c r="A145" s="166">
        <f t="array" ref="A145">IFERROR(INDEX('Annex 2 EHV charges'!$D$11:$D$302, MATCH(0, IF(ISBLANK('Annex 2 EHV charges'!$D$11:$D$302),1, COUNTIF(A$4:$A144, 'Annex 2 EHV charges'!$D$11:$D$302)), 0)),"")</f>
        <v>900</v>
      </c>
      <c r="B145" s="165">
        <f>IF($A145="","",VLOOKUP($A145,'Annex 2 EHV charges'!$D:$O,2,0))</f>
        <v>900</v>
      </c>
      <c r="C145" s="166">
        <f>IF($A145="","",VLOOKUP($A145,'Annex 2 EHV charges'!$D:$O,3,0))</f>
        <v>2200042165064</v>
      </c>
      <c r="D145" s="165" t="str">
        <f>IF($A145="","",VLOOKUP($A145,'Annex 2 EHV charges'!$D:$O,4,0))</f>
        <v>Callington Solar</v>
      </c>
      <c r="E145" s="170" t="str">
        <f>IFERROR(IF(VLOOKUP($A145,'Annex 2 EHV charges'!$D:$O,9,FALSE)=0,"",VLOOKUP($A145,'Annex 2 EHV charges'!$D:$O,9,FALSE)),"")</f>
        <v/>
      </c>
      <c r="F145" s="171">
        <f>IFERROR(IF(VLOOKUP($A145,'Annex 2 EHV charges'!$D:$O,10,FALSE)=0,"",VLOOKUP($A145,'Annex 2 EHV charges'!$D:$O,10,FALSE)),"")</f>
        <v>343.17</v>
      </c>
      <c r="G145" s="172">
        <f>IFERROR(IF(VLOOKUP($A145,'Annex 2 EHV charges'!$D:$O,11,FALSE)=0,"",VLOOKUP($A145,'Annex 2 EHV charges'!$D:$O,11,FALSE)),"")</f>
        <v>0.06</v>
      </c>
      <c r="H145" s="172">
        <f>IFERROR(IF(VLOOKUP($A145,'Annex 2 EHV charges'!$D:$O,12,FALSE)=0,"",VLOOKUP($A145,'Annex 2 EHV charges'!$D:$O,12,FALSE)),"")</f>
        <v>0.06</v>
      </c>
    </row>
    <row r="146" spans="1:8" x14ac:dyDescent="0.2">
      <c r="A146" s="166">
        <f t="array" ref="A146">IFERROR(INDEX('Annex 2 EHV charges'!$D$11:$D$302, MATCH(0, IF(ISBLANK('Annex 2 EHV charges'!$D$11:$D$302),1, COUNTIF(A$4:$A145, 'Annex 2 EHV charges'!$D$11:$D$302)), 0)),"")</f>
        <v>901</v>
      </c>
      <c r="B146" s="165">
        <f>IF($A146="","",VLOOKUP($A146,'Annex 2 EHV charges'!$D:$O,2,0))</f>
        <v>901</v>
      </c>
      <c r="C146" s="166">
        <f>IF($A146="","",VLOOKUP($A146,'Annex 2 EHV charges'!$D:$O,3,0))</f>
        <v>2200042165082</v>
      </c>
      <c r="D146" s="165" t="str">
        <f>IF($A146="","",VLOOKUP($A146,'Annex 2 EHV charges'!$D:$O,4,0))</f>
        <v>Hope Solar</v>
      </c>
      <c r="E146" s="170" t="str">
        <f>IFERROR(IF(VLOOKUP($A146,'Annex 2 EHV charges'!$D:$O,9,FALSE)=0,"",VLOOKUP($A146,'Annex 2 EHV charges'!$D:$O,9,FALSE)),"")</f>
        <v/>
      </c>
      <c r="F146" s="171">
        <f>IFERROR(IF(VLOOKUP($A146,'Annex 2 EHV charges'!$D:$O,10,FALSE)=0,"",VLOOKUP($A146,'Annex 2 EHV charges'!$D:$O,10,FALSE)),"")</f>
        <v>549.04999999999995</v>
      </c>
      <c r="G146" s="172">
        <f>IFERROR(IF(VLOOKUP($A146,'Annex 2 EHV charges'!$D:$O,11,FALSE)=0,"",VLOOKUP($A146,'Annex 2 EHV charges'!$D:$O,11,FALSE)),"")</f>
        <v>0.06</v>
      </c>
      <c r="H146" s="172">
        <f>IFERROR(IF(VLOOKUP($A146,'Annex 2 EHV charges'!$D:$O,12,FALSE)=0,"",VLOOKUP($A146,'Annex 2 EHV charges'!$D:$O,12,FALSE)),"")</f>
        <v>0.06</v>
      </c>
    </row>
    <row r="147" spans="1:8" x14ac:dyDescent="0.2">
      <c r="A147" s="166">
        <f t="array" ref="A147">IFERROR(INDEX('Annex 2 EHV charges'!$D$11:$D$302, MATCH(0, IF(ISBLANK('Annex 2 EHV charges'!$D$11:$D$302),1, COUNTIF(A$4:$A146, 'Annex 2 EHV charges'!$D$11:$D$302)), 0)),"")</f>
        <v>903</v>
      </c>
      <c r="B147" s="165">
        <f>IF($A147="","",VLOOKUP($A147,'Annex 2 EHV charges'!$D:$O,2,0))</f>
        <v>903</v>
      </c>
      <c r="C147" s="166">
        <f>IF($A147="","",VLOOKUP($A147,'Annex 2 EHV charges'!$D:$O,3,0))</f>
        <v>2200042172052</v>
      </c>
      <c r="D147" s="165" t="str">
        <f>IF($A147="","",VLOOKUP($A147,'Annex 2 EHV charges'!$D:$O,4,0))</f>
        <v>NES Kingsweston Lane</v>
      </c>
      <c r="E147" s="170">
        <f>IFERROR(IF(VLOOKUP($A147,'Annex 2 EHV charges'!$D:$O,9,FALSE)=0,"",VLOOKUP($A147,'Annex 2 EHV charges'!$D:$O,9,FALSE)),"")</f>
        <v>-0.216</v>
      </c>
      <c r="F147" s="171">
        <f>IFERROR(IF(VLOOKUP($A147,'Annex 2 EHV charges'!$D:$O,10,FALSE)=0,"",VLOOKUP($A147,'Annex 2 EHV charges'!$D:$O,10,FALSE)),"")</f>
        <v>350.32</v>
      </c>
      <c r="G147" s="172">
        <f>IFERROR(IF(VLOOKUP($A147,'Annex 2 EHV charges'!$D:$O,11,FALSE)=0,"",VLOOKUP($A147,'Annex 2 EHV charges'!$D:$O,11,FALSE)),"")</f>
        <v>0.06</v>
      </c>
      <c r="H147" s="172">
        <f>IFERROR(IF(VLOOKUP($A147,'Annex 2 EHV charges'!$D:$O,12,FALSE)=0,"",VLOOKUP($A147,'Annex 2 EHV charges'!$D:$O,12,FALSE)),"")</f>
        <v>0.06</v>
      </c>
    </row>
    <row r="148" spans="1:8" x14ac:dyDescent="0.2">
      <c r="A148" s="166">
        <f t="array" ref="A148">IFERROR(INDEX('Annex 2 EHV charges'!$D$11:$D$302, MATCH(0, IF(ISBLANK('Annex 2 EHV charges'!$D$11:$D$302),1, COUNTIF(A$4:$A147, 'Annex 2 EHV charges'!$D$11:$D$302)), 0)),"")</f>
        <v>905</v>
      </c>
      <c r="B148" s="165">
        <f>IF($A148="","",VLOOKUP($A148,'Annex 2 EHV charges'!$D:$O,2,0))</f>
        <v>905</v>
      </c>
      <c r="C148" s="166">
        <f>IF($A148="","",VLOOKUP($A148,'Annex 2 EHV charges'!$D:$O,3,0))</f>
        <v>2200042169723</v>
      </c>
      <c r="D148" s="165" t="str">
        <f>IF($A148="","",VLOOKUP($A148,'Annex 2 EHV charges'!$D:$O,4,0))</f>
        <v>Slade Farm PV</v>
      </c>
      <c r="E148" s="170" t="str">
        <f>IFERROR(IF(VLOOKUP($A148,'Annex 2 EHV charges'!$D:$O,9,FALSE)=0,"",VLOOKUP($A148,'Annex 2 EHV charges'!$D:$O,9,FALSE)),"")</f>
        <v/>
      </c>
      <c r="F148" s="171">
        <f>IFERROR(IF(VLOOKUP($A148,'Annex 2 EHV charges'!$D:$O,10,FALSE)=0,"",VLOOKUP($A148,'Annex 2 EHV charges'!$D:$O,10,FALSE)),"")</f>
        <v>388.91</v>
      </c>
      <c r="G148" s="172">
        <f>IFERROR(IF(VLOOKUP($A148,'Annex 2 EHV charges'!$D:$O,11,FALSE)=0,"",VLOOKUP($A148,'Annex 2 EHV charges'!$D:$O,11,FALSE)),"")</f>
        <v>0.06</v>
      </c>
      <c r="H148" s="172">
        <f>IFERROR(IF(VLOOKUP($A148,'Annex 2 EHV charges'!$D:$O,12,FALSE)=0,"",VLOOKUP($A148,'Annex 2 EHV charges'!$D:$O,12,FALSE)),"")</f>
        <v>0.06</v>
      </c>
    </row>
    <row r="149" spans="1:8" x14ac:dyDescent="0.2">
      <c r="A149" s="166">
        <f t="array" ref="A149">IFERROR(INDEX('Annex 2 EHV charges'!$D$11:$D$302, MATCH(0, IF(ISBLANK('Annex 2 EHV charges'!$D$11:$D$302),1, COUNTIF(A$4:$A148, 'Annex 2 EHV charges'!$D$11:$D$302)), 0)),"")</f>
        <v>906</v>
      </c>
      <c r="B149" s="165">
        <f>IF($A149="","",VLOOKUP($A149,'Annex 2 EHV charges'!$D:$O,2,0))</f>
        <v>906</v>
      </c>
      <c r="C149" s="166">
        <f>IF($A149="","",VLOOKUP($A149,'Annex 2 EHV charges'!$D:$O,3,0))</f>
        <v>2200042171192</v>
      </c>
      <c r="D149" s="165" t="str">
        <f>IF($A149="","",VLOOKUP($A149,'Annex 2 EHV charges'!$D:$O,4,0))</f>
        <v>Rew Farm PV</v>
      </c>
      <c r="E149" s="170" t="str">
        <f>IFERROR(IF(VLOOKUP($A149,'Annex 2 EHV charges'!$D:$O,9,FALSE)=0,"",VLOOKUP($A149,'Annex 2 EHV charges'!$D:$O,9,FALSE)),"")</f>
        <v/>
      </c>
      <c r="F149" s="171">
        <f>IFERROR(IF(VLOOKUP($A149,'Annex 2 EHV charges'!$D:$O,10,FALSE)=0,"",VLOOKUP($A149,'Annex 2 EHV charges'!$D:$O,10,FALSE)),"")</f>
        <v>398.04</v>
      </c>
      <c r="G149" s="172">
        <f>IFERROR(IF(VLOOKUP($A149,'Annex 2 EHV charges'!$D:$O,11,FALSE)=0,"",VLOOKUP($A149,'Annex 2 EHV charges'!$D:$O,11,FALSE)),"")</f>
        <v>0.06</v>
      </c>
      <c r="H149" s="172">
        <f>IFERROR(IF(VLOOKUP($A149,'Annex 2 EHV charges'!$D:$O,12,FALSE)=0,"",VLOOKUP($A149,'Annex 2 EHV charges'!$D:$O,12,FALSE)),"")</f>
        <v>0.06</v>
      </c>
    </row>
    <row r="150" spans="1:8" x14ac:dyDescent="0.2">
      <c r="A150" s="166">
        <f t="array" ref="A150">IFERROR(INDEX('Annex 2 EHV charges'!$D$11:$D$302, MATCH(0, IF(ISBLANK('Annex 2 EHV charges'!$D$11:$D$302),1, COUNTIF(A$4:$A149, 'Annex 2 EHV charges'!$D$11:$D$302)), 0)),"")</f>
        <v>907</v>
      </c>
      <c r="B150" s="165">
        <f>IF($A150="","",VLOOKUP($A150,'Annex 2 EHV charges'!$D:$O,2,0))</f>
        <v>907</v>
      </c>
      <c r="C150" s="166">
        <f>IF($A150="","",VLOOKUP($A150,'Annex 2 EHV charges'!$D:$O,3,0))</f>
        <v>2200042171226</v>
      </c>
      <c r="D150" s="165" t="str">
        <f>IF($A150="","",VLOOKUP($A150,'Annex 2 EHV charges'!$D:$O,4,0))</f>
        <v>Higher Trenhayle PV</v>
      </c>
      <c r="E150" s="170" t="str">
        <f>IFERROR(IF(VLOOKUP($A150,'Annex 2 EHV charges'!$D:$O,9,FALSE)=0,"",VLOOKUP($A150,'Annex 2 EHV charges'!$D:$O,9,FALSE)),"")</f>
        <v/>
      </c>
      <c r="F150" s="171">
        <f>IFERROR(IF(VLOOKUP($A150,'Annex 2 EHV charges'!$D:$O,10,FALSE)=0,"",VLOOKUP($A150,'Annex 2 EHV charges'!$D:$O,10,FALSE)),"")</f>
        <v>325.37</v>
      </c>
      <c r="G150" s="172">
        <f>IFERROR(IF(VLOOKUP($A150,'Annex 2 EHV charges'!$D:$O,11,FALSE)=0,"",VLOOKUP($A150,'Annex 2 EHV charges'!$D:$O,11,FALSE)),"")</f>
        <v>0.06</v>
      </c>
      <c r="H150" s="172">
        <f>IFERROR(IF(VLOOKUP($A150,'Annex 2 EHV charges'!$D:$O,12,FALSE)=0,"",VLOOKUP($A150,'Annex 2 EHV charges'!$D:$O,12,FALSE)),"")</f>
        <v>0.06</v>
      </c>
    </row>
    <row r="151" spans="1:8" x14ac:dyDescent="0.2">
      <c r="A151" s="166">
        <f t="array" ref="A151">IFERROR(INDEX('Annex 2 EHV charges'!$D$11:$D$302, MATCH(0, IF(ISBLANK('Annex 2 EHV charges'!$D$11:$D$302),1, COUNTIF(A$4:$A150, 'Annex 2 EHV charges'!$D$11:$D$302)), 0)),"")</f>
        <v>908</v>
      </c>
      <c r="B151" s="165">
        <f>IF($A151="","",VLOOKUP($A151,'Annex 2 EHV charges'!$D:$O,2,0))</f>
        <v>908</v>
      </c>
      <c r="C151" s="166">
        <f>IF($A151="","",VLOOKUP($A151,'Annex 2 EHV charges'!$D:$O,3,0))</f>
        <v>2200042171253</v>
      </c>
      <c r="D151" s="165" t="str">
        <f>IF($A151="","",VLOOKUP($A151,'Annex 2 EHV charges'!$D:$O,4,0))</f>
        <v>Middle Treworder PV</v>
      </c>
      <c r="E151" s="170" t="str">
        <f>IFERROR(IF(VLOOKUP($A151,'Annex 2 EHV charges'!$D:$O,9,FALSE)=0,"",VLOOKUP($A151,'Annex 2 EHV charges'!$D:$O,9,FALSE)),"")</f>
        <v/>
      </c>
      <c r="F151" s="171">
        <f>IFERROR(IF(VLOOKUP($A151,'Annex 2 EHV charges'!$D:$O,10,FALSE)=0,"",VLOOKUP($A151,'Annex 2 EHV charges'!$D:$O,10,FALSE)),"")</f>
        <v>354.86</v>
      </c>
      <c r="G151" s="172">
        <f>IFERROR(IF(VLOOKUP($A151,'Annex 2 EHV charges'!$D:$O,11,FALSE)=0,"",VLOOKUP($A151,'Annex 2 EHV charges'!$D:$O,11,FALSE)),"")</f>
        <v>0.06</v>
      </c>
      <c r="H151" s="172">
        <f>IFERROR(IF(VLOOKUP($A151,'Annex 2 EHV charges'!$D:$O,12,FALSE)=0,"",VLOOKUP($A151,'Annex 2 EHV charges'!$D:$O,12,FALSE)),"")</f>
        <v>0.06</v>
      </c>
    </row>
    <row r="152" spans="1:8" x14ac:dyDescent="0.2">
      <c r="A152" s="166">
        <f t="array" ref="A152">IFERROR(INDEX('Annex 2 EHV charges'!$D$11:$D$302, MATCH(0, IF(ISBLANK('Annex 2 EHV charges'!$D$11:$D$302),1, COUNTIF(A$4:$A151, 'Annex 2 EHV charges'!$D$11:$D$302)), 0)),"")</f>
        <v>909</v>
      </c>
      <c r="B152" s="165">
        <f>IF($A152="","",VLOOKUP($A152,'Annex 2 EHV charges'!$D:$O,2,0))</f>
        <v>909</v>
      </c>
      <c r="C152" s="166">
        <f>IF($A152="","",VLOOKUP($A152,'Annex 2 EHV charges'!$D:$O,3,0))</f>
        <v>2200042171625</v>
      </c>
      <c r="D152" s="165" t="str">
        <f>IF($A152="","",VLOOKUP($A152,'Annex 2 EHV charges'!$D:$O,4,0))</f>
        <v>Penhale Farm PV</v>
      </c>
      <c r="E152" s="170" t="str">
        <f>IFERROR(IF(VLOOKUP($A152,'Annex 2 EHV charges'!$D:$O,9,FALSE)=0,"",VLOOKUP($A152,'Annex 2 EHV charges'!$D:$O,9,FALSE)),"")</f>
        <v/>
      </c>
      <c r="F152" s="171">
        <f>IFERROR(IF(VLOOKUP($A152,'Annex 2 EHV charges'!$D:$O,10,FALSE)=0,"",VLOOKUP($A152,'Annex 2 EHV charges'!$D:$O,10,FALSE)),"")</f>
        <v>381.86</v>
      </c>
      <c r="G152" s="172">
        <f>IFERROR(IF(VLOOKUP($A152,'Annex 2 EHV charges'!$D:$O,11,FALSE)=0,"",VLOOKUP($A152,'Annex 2 EHV charges'!$D:$O,11,FALSE)),"")</f>
        <v>0.06</v>
      </c>
      <c r="H152" s="172">
        <f>IFERROR(IF(VLOOKUP($A152,'Annex 2 EHV charges'!$D:$O,12,FALSE)=0,"",VLOOKUP($A152,'Annex 2 EHV charges'!$D:$O,12,FALSE)),"")</f>
        <v>0.06</v>
      </c>
    </row>
    <row r="153" spans="1:8" x14ac:dyDescent="0.2">
      <c r="A153" s="166">
        <f t="array" ref="A153">IFERROR(INDEX('Annex 2 EHV charges'!$D$11:$D$302, MATCH(0, IF(ISBLANK('Annex 2 EHV charges'!$D$11:$D$302),1, COUNTIF(A$4:$A152, 'Annex 2 EHV charges'!$D$11:$D$302)), 0)),"")</f>
        <v>910</v>
      </c>
      <c r="B153" s="165">
        <f>IF($A153="","",VLOOKUP($A153,'Annex 2 EHV charges'!$D:$O,2,0))</f>
        <v>910</v>
      </c>
      <c r="C153" s="166">
        <f>IF($A153="","",VLOOKUP($A153,'Annex 2 EHV charges'!$D:$O,3,0))</f>
        <v>2200042172521</v>
      </c>
      <c r="D153" s="165" t="str">
        <f>IF($A153="","",VLOOKUP($A153,'Annex 2 EHV charges'!$D:$O,4,0))</f>
        <v>Ayshford Court PV</v>
      </c>
      <c r="E153" s="170" t="str">
        <f>IFERROR(IF(VLOOKUP($A153,'Annex 2 EHV charges'!$D:$O,9,FALSE)=0,"",VLOOKUP($A153,'Annex 2 EHV charges'!$D:$O,9,FALSE)),"")</f>
        <v/>
      </c>
      <c r="F153" s="171">
        <f>IFERROR(IF(VLOOKUP($A153,'Annex 2 EHV charges'!$D:$O,10,FALSE)=0,"",VLOOKUP($A153,'Annex 2 EHV charges'!$D:$O,10,FALSE)),"")</f>
        <v>333.63</v>
      </c>
      <c r="G153" s="172">
        <f>IFERROR(IF(VLOOKUP($A153,'Annex 2 EHV charges'!$D:$O,11,FALSE)=0,"",VLOOKUP($A153,'Annex 2 EHV charges'!$D:$O,11,FALSE)),"")</f>
        <v>0.06</v>
      </c>
      <c r="H153" s="172">
        <f>IFERROR(IF(VLOOKUP($A153,'Annex 2 EHV charges'!$D:$O,12,FALSE)=0,"",VLOOKUP($A153,'Annex 2 EHV charges'!$D:$O,12,FALSE)),"")</f>
        <v>0.06</v>
      </c>
    </row>
    <row r="154" spans="1:8" x14ac:dyDescent="0.2">
      <c r="A154" s="166">
        <f t="array" ref="A154">IFERROR(INDEX('Annex 2 EHV charges'!$D$11:$D$302, MATCH(0, IF(ISBLANK('Annex 2 EHV charges'!$D$11:$D$302),1, COUNTIF(A$4:$A153, 'Annex 2 EHV charges'!$D$11:$D$302)), 0)),"")</f>
        <v>911</v>
      </c>
      <c r="B154" s="165">
        <f>IF($A154="","",VLOOKUP($A154,'Annex 2 EHV charges'!$D:$O,2,0))</f>
        <v>911</v>
      </c>
      <c r="C154" s="166">
        <f>IF($A154="","",VLOOKUP($A154,'Annex 2 EHV charges'!$D:$O,3,0))</f>
        <v>2200042172930</v>
      </c>
      <c r="D154" s="165" t="str">
        <f>IF($A154="","",VLOOKUP($A154,'Annex 2 EHV charges'!$D:$O,4,0))</f>
        <v>West Hill PV</v>
      </c>
      <c r="E154" s="170" t="str">
        <f>IFERROR(IF(VLOOKUP($A154,'Annex 2 EHV charges'!$D:$O,9,FALSE)=0,"",VLOOKUP($A154,'Annex 2 EHV charges'!$D:$O,9,FALSE)),"")</f>
        <v/>
      </c>
      <c r="F154" s="171">
        <f>IFERROR(IF(VLOOKUP($A154,'Annex 2 EHV charges'!$D:$O,10,FALSE)=0,"",VLOOKUP($A154,'Annex 2 EHV charges'!$D:$O,10,FALSE)),"")</f>
        <v>1735.14</v>
      </c>
      <c r="G154" s="172">
        <f>IFERROR(IF(VLOOKUP($A154,'Annex 2 EHV charges'!$D:$O,11,FALSE)=0,"",VLOOKUP($A154,'Annex 2 EHV charges'!$D:$O,11,FALSE)),"")</f>
        <v>0.06</v>
      </c>
      <c r="H154" s="172">
        <f>IFERROR(IF(VLOOKUP($A154,'Annex 2 EHV charges'!$D:$O,12,FALSE)=0,"",VLOOKUP($A154,'Annex 2 EHV charges'!$D:$O,12,FALSE)),"")</f>
        <v>0.06</v>
      </c>
    </row>
    <row r="155" spans="1:8" x14ac:dyDescent="0.2">
      <c r="A155" s="166">
        <f t="array" ref="A155">IFERROR(INDEX('Annex 2 EHV charges'!$D$11:$D$302, MATCH(0, IF(ISBLANK('Annex 2 EHV charges'!$D$11:$D$302),1, COUNTIF(A$4:$A154, 'Annex 2 EHV charges'!$D$11:$D$302)), 0)),"")</f>
        <v>912</v>
      </c>
      <c r="B155" s="165">
        <f>IF($A155="","",VLOOKUP($A155,'Annex 2 EHV charges'!$D:$O,2,0))</f>
        <v>912</v>
      </c>
      <c r="C155" s="166">
        <f>IF($A155="","",VLOOKUP($A155,'Annex 2 EHV charges'!$D:$O,3,0))</f>
        <v>2200042172902</v>
      </c>
      <c r="D155" s="165" t="str">
        <f>IF($A155="","",VLOOKUP($A155,'Annex 2 EHV charges'!$D:$O,4,0))</f>
        <v>Knockworthy Farm PV</v>
      </c>
      <c r="E155" s="170" t="str">
        <f>IFERROR(IF(VLOOKUP($A155,'Annex 2 EHV charges'!$D:$O,9,FALSE)=0,"",VLOOKUP($A155,'Annex 2 EHV charges'!$D:$O,9,FALSE)),"")</f>
        <v/>
      </c>
      <c r="F155" s="171">
        <f>IFERROR(IF(VLOOKUP($A155,'Annex 2 EHV charges'!$D:$O,10,FALSE)=0,"",VLOOKUP($A155,'Annex 2 EHV charges'!$D:$O,10,FALSE)),"")</f>
        <v>323.66000000000003</v>
      </c>
      <c r="G155" s="172">
        <f>IFERROR(IF(VLOOKUP($A155,'Annex 2 EHV charges'!$D:$O,11,FALSE)=0,"",VLOOKUP($A155,'Annex 2 EHV charges'!$D:$O,11,FALSE)),"")</f>
        <v>0.06</v>
      </c>
      <c r="H155" s="172">
        <f>IFERROR(IF(VLOOKUP($A155,'Annex 2 EHV charges'!$D:$O,12,FALSE)=0,"",VLOOKUP($A155,'Annex 2 EHV charges'!$D:$O,12,FALSE)),"")</f>
        <v>0.06</v>
      </c>
    </row>
    <row r="156" spans="1:8" x14ac:dyDescent="0.2">
      <c r="A156" s="166">
        <f t="array" ref="A156">IFERROR(INDEX('Annex 2 EHV charges'!$D$11:$D$302, MATCH(0, IF(ISBLANK('Annex 2 EHV charges'!$D$11:$D$302),1, COUNTIF(A$4:$A155, 'Annex 2 EHV charges'!$D$11:$D$302)), 0)),"")</f>
        <v>914</v>
      </c>
      <c r="B156" s="165">
        <f>IF($A156="","",VLOOKUP($A156,'Annex 2 EHV charges'!$D:$O,2,0))</f>
        <v>914</v>
      </c>
      <c r="C156" s="166">
        <f>IF($A156="","",VLOOKUP($A156,'Annex 2 EHV charges'!$D:$O,3,0))</f>
        <v>2200042174281</v>
      </c>
      <c r="D156" s="165" t="str">
        <f>IF($A156="","",VLOOKUP($A156,'Annex 2 EHV charges'!$D:$O,4,0))</f>
        <v>Trekenning Farm PV</v>
      </c>
      <c r="E156" s="170" t="str">
        <f>IFERROR(IF(VLOOKUP($A156,'Annex 2 EHV charges'!$D:$O,9,FALSE)=0,"",VLOOKUP($A156,'Annex 2 EHV charges'!$D:$O,9,FALSE)),"")</f>
        <v/>
      </c>
      <c r="F156" s="171">
        <f>IFERROR(IF(VLOOKUP($A156,'Annex 2 EHV charges'!$D:$O,10,FALSE)=0,"",VLOOKUP($A156,'Annex 2 EHV charges'!$D:$O,10,FALSE)),"")</f>
        <v>1516.14</v>
      </c>
      <c r="G156" s="172">
        <f>IFERROR(IF(VLOOKUP($A156,'Annex 2 EHV charges'!$D:$O,11,FALSE)=0,"",VLOOKUP($A156,'Annex 2 EHV charges'!$D:$O,11,FALSE)),"")</f>
        <v>0.06</v>
      </c>
      <c r="H156" s="172">
        <f>IFERROR(IF(VLOOKUP($A156,'Annex 2 EHV charges'!$D:$O,12,FALSE)=0,"",VLOOKUP($A156,'Annex 2 EHV charges'!$D:$O,12,FALSE)),"")</f>
        <v>0.06</v>
      </c>
    </row>
    <row r="157" spans="1:8" x14ac:dyDescent="0.2">
      <c r="A157" s="166">
        <f t="array" ref="A157">IFERROR(INDEX('Annex 2 EHV charges'!$D$11:$D$302, MATCH(0, IF(ISBLANK('Annex 2 EHV charges'!$D$11:$D$302),1, COUNTIF(A$4:$A156, 'Annex 2 EHV charges'!$D$11:$D$302)), 0)),"")</f>
        <v>915</v>
      </c>
      <c r="B157" s="165">
        <f>IF($A157="","",VLOOKUP($A157,'Annex 2 EHV charges'!$D:$O,2,0))</f>
        <v>915</v>
      </c>
      <c r="C157" s="166">
        <f>IF($A157="","",VLOOKUP($A157,'Annex 2 EHV charges'!$D:$O,3,0))</f>
        <v>2200042184378</v>
      </c>
      <c r="D157" s="165" t="str">
        <f>IF($A157="","",VLOOKUP($A157,'Annex 2 EHV charges'!$D:$O,4,0))</f>
        <v>Four Burrows PV</v>
      </c>
      <c r="E157" s="170" t="str">
        <f>IFERROR(IF(VLOOKUP($A157,'Annex 2 EHV charges'!$D:$O,9,FALSE)=0,"",VLOOKUP($A157,'Annex 2 EHV charges'!$D:$O,9,FALSE)),"")</f>
        <v/>
      </c>
      <c r="F157" s="171">
        <f>IFERROR(IF(VLOOKUP($A157,'Annex 2 EHV charges'!$D:$O,10,FALSE)=0,"",VLOOKUP($A157,'Annex 2 EHV charges'!$D:$O,10,FALSE)),"")</f>
        <v>325.23</v>
      </c>
      <c r="G157" s="172">
        <f>IFERROR(IF(VLOOKUP($A157,'Annex 2 EHV charges'!$D:$O,11,FALSE)=0,"",VLOOKUP($A157,'Annex 2 EHV charges'!$D:$O,11,FALSE)),"")</f>
        <v>0.06</v>
      </c>
      <c r="H157" s="172">
        <f>IFERROR(IF(VLOOKUP($A157,'Annex 2 EHV charges'!$D:$O,12,FALSE)=0,"",VLOOKUP($A157,'Annex 2 EHV charges'!$D:$O,12,FALSE)),"")</f>
        <v>0.06</v>
      </c>
    </row>
    <row r="158" spans="1:8" x14ac:dyDescent="0.2">
      <c r="A158" s="166">
        <f t="array" ref="A158">IFERROR(INDEX('Annex 2 EHV charges'!$D$11:$D$302, MATCH(0, IF(ISBLANK('Annex 2 EHV charges'!$D$11:$D$302),1, COUNTIF(A$4:$A157, 'Annex 2 EHV charges'!$D$11:$D$302)), 0)),"")</f>
        <v>918</v>
      </c>
      <c r="B158" s="165">
        <f>IF($A158="","",VLOOKUP($A158,'Annex 2 EHV charges'!$D:$O,2,0))</f>
        <v>918</v>
      </c>
      <c r="C158" s="166">
        <f>IF($A158="","",VLOOKUP($A158,'Annex 2 EHV charges'!$D:$O,3,0))</f>
        <v>2200042191765</v>
      </c>
      <c r="D158" s="165" t="str">
        <f>IF($A158="","",VLOOKUP($A158,'Annex 2 EHV charges'!$D:$O,4,0))</f>
        <v>Halse Farm PV</v>
      </c>
      <c r="E158" s="170" t="str">
        <f>IFERROR(IF(VLOOKUP($A158,'Annex 2 EHV charges'!$D:$O,9,FALSE)=0,"",VLOOKUP($A158,'Annex 2 EHV charges'!$D:$O,9,FALSE)),"")</f>
        <v/>
      </c>
      <c r="F158" s="171">
        <f>IFERROR(IF(VLOOKUP($A158,'Annex 2 EHV charges'!$D:$O,10,FALSE)=0,"",VLOOKUP($A158,'Annex 2 EHV charges'!$D:$O,10,FALSE)),"")</f>
        <v>326.08999999999997</v>
      </c>
      <c r="G158" s="172">
        <f>IFERROR(IF(VLOOKUP($A158,'Annex 2 EHV charges'!$D:$O,11,FALSE)=0,"",VLOOKUP($A158,'Annex 2 EHV charges'!$D:$O,11,FALSE)),"")</f>
        <v>0.06</v>
      </c>
      <c r="H158" s="172">
        <f>IFERROR(IF(VLOOKUP($A158,'Annex 2 EHV charges'!$D:$O,12,FALSE)=0,"",VLOOKUP($A158,'Annex 2 EHV charges'!$D:$O,12,FALSE)),"")</f>
        <v>0.06</v>
      </c>
    </row>
    <row r="159" spans="1:8" x14ac:dyDescent="0.2">
      <c r="A159" s="166">
        <f t="array" ref="A159">IFERROR(INDEX('Annex 2 EHV charges'!$D$11:$D$302, MATCH(0, IF(ISBLANK('Annex 2 EHV charges'!$D$11:$D$302),1, COUNTIF(A$4:$A158, 'Annex 2 EHV charges'!$D$11:$D$302)), 0)),"")</f>
        <v>919</v>
      </c>
      <c r="B159" s="165">
        <f>IF($A159="","",VLOOKUP($A159,'Annex 2 EHV charges'!$D:$O,2,0))</f>
        <v>919</v>
      </c>
      <c r="C159" s="166">
        <f>IF($A159="","",VLOOKUP($A159,'Annex 2 EHV charges'!$D:$O,3,0))</f>
        <v>2200042192769</v>
      </c>
      <c r="D159" s="165" t="str">
        <f>IF($A159="","",VLOOKUP($A159,'Annex 2 EHV charges'!$D:$O,4,0))</f>
        <v>Hatchlands Farm PV</v>
      </c>
      <c r="E159" s="170" t="str">
        <f>IFERROR(IF(VLOOKUP($A159,'Annex 2 EHV charges'!$D:$O,9,FALSE)=0,"",VLOOKUP($A159,'Annex 2 EHV charges'!$D:$O,9,FALSE)),"")</f>
        <v/>
      </c>
      <c r="F159" s="171">
        <f>IFERROR(IF(VLOOKUP($A159,'Annex 2 EHV charges'!$D:$O,10,FALSE)=0,"",VLOOKUP($A159,'Annex 2 EHV charges'!$D:$O,10,FALSE)),"")</f>
        <v>412.78</v>
      </c>
      <c r="G159" s="172">
        <f>IFERROR(IF(VLOOKUP($A159,'Annex 2 EHV charges'!$D:$O,11,FALSE)=0,"",VLOOKUP($A159,'Annex 2 EHV charges'!$D:$O,11,FALSE)),"")</f>
        <v>0.06</v>
      </c>
      <c r="H159" s="172">
        <f>IFERROR(IF(VLOOKUP($A159,'Annex 2 EHV charges'!$D:$O,12,FALSE)=0,"",VLOOKUP($A159,'Annex 2 EHV charges'!$D:$O,12,FALSE)),"")</f>
        <v>0.06</v>
      </c>
    </row>
    <row r="160" spans="1:8" x14ac:dyDescent="0.2">
      <c r="A160" s="166">
        <f t="array" ref="A160">IFERROR(INDEX('Annex 2 EHV charges'!$D$11:$D$302, MATCH(0, IF(ISBLANK('Annex 2 EHV charges'!$D$11:$D$302),1, COUNTIF(A$4:$A159, 'Annex 2 EHV charges'!$D$11:$D$302)), 0)),"")</f>
        <v>920</v>
      </c>
      <c r="B160" s="165">
        <f>IF($A160="","",VLOOKUP($A160,'Annex 2 EHV charges'!$D:$O,2,0))</f>
        <v>920</v>
      </c>
      <c r="C160" s="166">
        <f>IF($A160="","",VLOOKUP($A160,'Annex 2 EHV charges'!$D:$O,3,0))</f>
        <v>2200042193888</v>
      </c>
      <c r="D160" s="165" t="str">
        <f>IF($A160="","",VLOOKUP($A160,'Annex 2 EHV charges'!$D:$O,4,0))</f>
        <v>Higher Trevartha PV</v>
      </c>
      <c r="E160" s="170" t="str">
        <f>IFERROR(IF(VLOOKUP($A160,'Annex 2 EHV charges'!$D:$O,9,FALSE)=0,"",VLOOKUP($A160,'Annex 2 EHV charges'!$D:$O,9,FALSE)),"")</f>
        <v/>
      </c>
      <c r="F160" s="171">
        <f>IFERROR(IF(VLOOKUP($A160,'Annex 2 EHV charges'!$D:$O,10,FALSE)=0,"",VLOOKUP($A160,'Annex 2 EHV charges'!$D:$O,10,FALSE)),"")</f>
        <v>538.73</v>
      </c>
      <c r="G160" s="172">
        <f>IFERROR(IF(VLOOKUP($A160,'Annex 2 EHV charges'!$D:$O,11,FALSE)=0,"",VLOOKUP($A160,'Annex 2 EHV charges'!$D:$O,11,FALSE)),"")</f>
        <v>0.06</v>
      </c>
      <c r="H160" s="172">
        <f>IFERROR(IF(VLOOKUP($A160,'Annex 2 EHV charges'!$D:$O,12,FALSE)=0,"",VLOOKUP($A160,'Annex 2 EHV charges'!$D:$O,12,FALSE)),"")</f>
        <v>0.06</v>
      </c>
    </row>
    <row r="161" spans="1:8" x14ac:dyDescent="0.2">
      <c r="A161" s="166">
        <f t="array" ref="A161">IFERROR(INDEX('Annex 2 EHV charges'!$D$11:$D$302, MATCH(0, IF(ISBLANK('Annex 2 EHV charges'!$D$11:$D$302),1, COUNTIF(A$4:$A160, 'Annex 2 EHV charges'!$D$11:$D$302)), 0)),"")</f>
        <v>922</v>
      </c>
      <c r="B161" s="165">
        <f>IF($A161="","",VLOOKUP($A161,'Annex 2 EHV charges'!$D:$O,2,0))</f>
        <v>922</v>
      </c>
      <c r="C161" s="166">
        <f>IF($A161="","",VLOOKUP($A161,'Annex 2 EHV charges'!$D:$O,3,0))</f>
        <v>2200042194056</v>
      </c>
      <c r="D161" s="165" t="str">
        <f>IF($A161="","",VLOOKUP($A161,'Annex 2 EHV charges'!$D:$O,4,0))</f>
        <v>Ford Farm PV</v>
      </c>
      <c r="E161" s="170" t="str">
        <f>IFERROR(IF(VLOOKUP($A161,'Annex 2 EHV charges'!$D:$O,9,FALSE)=0,"",VLOOKUP($A161,'Annex 2 EHV charges'!$D:$O,9,FALSE)),"")</f>
        <v/>
      </c>
      <c r="F161" s="171">
        <f>IFERROR(IF(VLOOKUP($A161,'Annex 2 EHV charges'!$D:$O,10,FALSE)=0,"",VLOOKUP($A161,'Annex 2 EHV charges'!$D:$O,10,FALSE)),"")</f>
        <v>332.05</v>
      </c>
      <c r="G161" s="172">
        <f>IFERROR(IF(VLOOKUP($A161,'Annex 2 EHV charges'!$D:$O,11,FALSE)=0,"",VLOOKUP($A161,'Annex 2 EHV charges'!$D:$O,11,FALSE)),"")</f>
        <v>0.06</v>
      </c>
      <c r="H161" s="172">
        <f>IFERROR(IF(VLOOKUP($A161,'Annex 2 EHV charges'!$D:$O,12,FALSE)=0,"",VLOOKUP($A161,'Annex 2 EHV charges'!$D:$O,12,FALSE)),"")</f>
        <v>0.06</v>
      </c>
    </row>
    <row r="162" spans="1:8" x14ac:dyDescent="0.2">
      <c r="A162" s="166">
        <f t="array" ref="A162">IFERROR(INDEX('Annex 2 EHV charges'!$D$11:$D$302, MATCH(0, IF(ISBLANK('Annex 2 EHV charges'!$D$11:$D$302),1, COUNTIF(A$4:$A161, 'Annex 2 EHV charges'!$D$11:$D$302)), 0)),"")</f>
        <v>924</v>
      </c>
      <c r="B162" s="165">
        <f>IF($A162="","",VLOOKUP($A162,'Annex 2 EHV charges'!$D:$O,2,0))</f>
        <v>924</v>
      </c>
      <c r="C162" s="166">
        <f>IF($A162="","",VLOOKUP($A162,'Annex 2 EHV charges'!$D:$O,3,0))</f>
        <v>2200042346000</v>
      </c>
      <c r="D162" s="165" t="str">
        <f>IF($A162="","",VLOOKUP($A162,'Annex 2 EHV charges'!$D:$O,4,0))</f>
        <v>Trequite</v>
      </c>
      <c r="E162" s="170" t="str">
        <f>IFERROR(IF(VLOOKUP($A162,'Annex 2 EHV charges'!$D:$O,9,FALSE)=0,"",VLOOKUP($A162,'Annex 2 EHV charges'!$D:$O,9,FALSE)),"")</f>
        <v/>
      </c>
      <c r="F162" s="171">
        <f>IFERROR(IF(VLOOKUP($A162,'Annex 2 EHV charges'!$D:$O,10,FALSE)=0,"",VLOOKUP($A162,'Annex 2 EHV charges'!$D:$O,10,FALSE)),"")</f>
        <v>608.05999999999995</v>
      </c>
      <c r="G162" s="172">
        <f>IFERROR(IF(VLOOKUP($A162,'Annex 2 EHV charges'!$D:$O,11,FALSE)=0,"",VLOOKUP($A162,'Annex 2 EHV charges'!$D:$O,11,FALSE)),"")</f>
        <v>0.06</v>
      </c>
      <c r="H162" s="172">
        <f>IFERROR(IF(VLOOKUP($A162,'Annex 2 EHV charges'!$D:$O,12,FALSE)=0,"",VLOOKUP($A162,'Annex 2 EHV charges'!$D:$O,12,FALSE)),"")</f>
        <v>0.06</v>
      </c>
    </row>
    <row r="163" spans="1:8" x14ac:dyDescent="0.2">
      <c r="A163" s="166">
        <f t="array" ref="A163">IFERROR(INDEX('Annex 2 EHV charges'!$D$11:$D$302, MATCH(0, IF(ISBLANK('Annex 2 EHV charges'!$D$11:$D$302),1, COUNTIF(A$4:$A162, 'Annex 2 EHV charges'!$D$11:$D$302)), 0)),"")</f>
        <v>926</v>
      </c>
      <c r="B163" s="165">
        <f>IF($A163="","",VLOOKUP($A163,'Annex 2 EHV charges'!$D:$O,2,0))</f>
        <v>926</v>
      </c>
      <c r="C163" s="166">
        <f>IF($A163="","",VLOOKUP($A163,'Annex 2 EHV charges'!$D:$O,3,0))</f>
        <v>2200042193744</v>
      </c>
      <c r="D163" s="165" t="str">
        <f>IF($A163="","",VLOOKUP($A163,'Annex 2 EHV charges'!$D:$O,4,0))</f>
        <v>Higher Tregarne PV</v>
      </c>
      <c r="E163" s="170" t="str">
        <f>IFERROR(IF(VLOOKUP($A163,'Annex 2 EHV charges'!$D:$O,9,FALSE)=0,"",VLOOKUP($A163,'Annex 2 EHV charges'!$D:$O,9,FALSE)),"")</f>
        <v/>
      </c>
      <c r="F163" s="171">
        <f>IFERROR(IF(VLOOKUP($A163,'Annex 2 EHV charges'!$D:$O,10,FALSE)=0,"",VLOOKUP($A163,'Annex 2 EHV charges'!$D:$O,10,FALSE)),"")</f>
        <v>745.12</v>
      </c>
      <c r="G163" s="172">
        <f>IFERROR(IF(VLOOKUP($A163,'Annex 2 EHV charges'!$D:$O,11,FALSE)=0,"",VLOOKUP($A163,'Annex 2 EHV charges'!$D:$O,11,FALSE)),"")</f>
        <v>0.06</v>
      </c>
      <c r="H163" s="172">
        <f>IFERROR(IF(VLOOKUP($A163,'Annex 2 EHV charges'!$D:$O,12,FALSE)=0,"",VLOOKUP($A163,'Annex 2 EHV charges'!$D:$O,12,FALSE)),"")</f>
        <v>0.06</v>
      </c>
    </row>
    <row r="164" spans="1:8" x14ac:dyDescent="0.2">
      <c r="A164" s="166">
        <f t="array" ref="A164">IFERROR(INDEX('Annex 2 EHV charges'!$D$11:$D$302, MATCH(0, IF(ISBLANK('Annex 2 EHV charges'!$D$11:$D$302),1, COUNTIF(A$4:$A163, 'Annex 2 EHV charges'!$D$11:$D$302)), 0)),"")</f>
        <v>927</v>
      </c>
      <c r="B164" s="165">
        <f>IF($A164="","",VLOOKUP($A164,'Annex 2 EHV charges'!$D:$O,2,0))</f>
        <v>927</v>
      </c>
      <c r="C164" s="166">
        <f>IF($A164="","",VLOOKUP($A164,'Annex 2 EHV charges'!$D:$O,3,0))</f>
        <v>2200042195608</v>
      </c>
      <c r="D164" s="165" t="str">
        <f>IF($A164="","",VLOOKUP($A164,'Annex 2 EHV charges'!$D:$O,4,0))</f>
        <v>Higher North Beer PV</v>
      </c>
      <c r="E164" s="170" t="str">
        <f>IFERROR(IF(VLOOKUP($A164,'Annex 2 EHV charges'!$D:$O,9,FALSE)=0,"",VLOOKUP($A164,'Annex 2 EHV charges'!$D:$O,9,FALSE)),"")</f>
        <v/>
      </c>
      <c r="F164" s="171">
        <f>IFERROR(IF(VLOOKUP($A164,'Annex 2 EHV charges'!$D:$O,10,FALSE)=0,"",VLOOKUP($A164,'Annex 2 EHV charges'!$D:$O,10,FALSE)),"")</f>
        <v>339.27</v>
      </c>
      <c r="G164" s="172">
        <f>IFERROR(IF(VLOOKUP($A164,'Annex 2 EHV charges'!$D:$O,11,FALSE)=0,"",VLOOKUP($A164,'Annex 2 EHV charges'!$D:$O,11,FALSE)),"")</f>
        <v>0.06</v>
      </c>
      <c r="H164" s="172">
        <f>IFERROR(IF(VLOOKUP($A164,'Annex 2 EHV charges'!$D:$O,12,FALSE)=0,"",VLOOKUP($A164,'Annex 2 EHV charges'!$D:$O,12,FALSE)),"")</f>
        <v>0.06</v>
      </c>
    </row>
    <row r="165" spans="1:8" x14ac:dyDescent="0.2">
      <c r="A165" s="166">
        <f t="array" ref="A165">IFERROR(INDEX('Annex 2 EHV charges'!$D$11:$D$302, MATCH(0, IF(ISBLANK('Annex 2 EHV charges'!$D$11:$D$302),1, COUNTIF(A$4:$A164, 'Annex 2 EHV charges'!$D$11:$D$302)), 0)),"")</f>
        <v>928</v>
      </c>
      <c r="B165" s="165">
        <f>IF($A165="","",VLOOKUP($A165,'Annex 2 EHV charges'!$D:$O,2,0))</f>
        <v>928</v>
      </c>
      <c r="C165" s="166">
        <f>IF($A165="","",VLOOKUP($A165,'Annex 2 EHV charges'!$D:$O,3,0))</f>
        <v>2200042196790</v>
      </c>
      <c r="D165" s="165" t="str">
        <f>IF($A165="","",VLOOKUP($A165,'Annex 2 EHV charges'!$D:$O,4,0))</f>
        <v>Horsacott PV</v>
      </c>
      <c r="E165" s="170" t="str">
        <f>IFERROR(IF(VLOOKUP($A165,'Annex 2 EHV charges'!$D:$O,9,FALSE)=0,"",VLOOKUP($A165,'Annex 2 EHV charges'!$D:$O,9,FALSE)),"")</f>
        <v/>
      </c>
      <c r="F165" s="171">
        <f>IFERROR(IF(VLOOKUP($A165,'Annex 2 EHV charges'!$D:$O,10,FALSE)=0,"",VLOOKUP($A165,'Annex 2 EHV charges'!$D:$O,10,FALSE)),"")</f>
        <v>330.71</v>
      </c>
      <c r="G165" s="172">
        <f>IFERROR(IF(VLOOKUP($A165,'Annex 2 EHV charges'!$D:$O,11,FALSE)=0,"",VLOOKUP($A165,'Annex 2 EHV charges'!$D:$O,11,FALSE)),"")</f>
        <v>0.06</v>
      </c>
      <c r="H165" s="172">
        <f>IFERROR(IF(VLOOKUP($A165,'Annex 2 EHV charges'!$D:$O,12,FALSE)=0,"",VLOOKUP($A165,'Annex 2 EHV charges'!$D:$O,12,FALSE)),"")</f>
        <v>0.06</v>
      </c>
    </row>
    <row r="166" spans="1:8" x14ac:dyDescent="0.2">
      <c r="A166" s="166">
        <f t="array" ref="A166">IFERROR(INDEX('Annex 2 EHV charges'!$D$11:$D$302, MATCH(0, IF(ISBLANK('Annex 2 EHV charges'!$D$11:$D$302),1, COUNTIF(A$4:$A165, 'Annex 2 EHV charges'!$D$11:$D$302)), 0)),"")</f>
        <v>929</v>
      </c>
      <c r="B166" s="165">
        <f>IF($A166="","",VLOOKUP($A166,'Annex 2 EHV charges'!$D:$O,2,0))</f>
        <v>929</v>
      </c>
      <c r="C166" s="166">
        <f>IF($A166="","",VLOOKUP($A166,'Annex 2 EHV charges'!$D:$O,3,0))</f>
        <v>2200042201261</v>
      </c>
      <c r="D166" s="165" t="str">
        <f>IF($A166="","",VLOOKUP($A166,'Annex 2 EHV charges'!$D:$O,4,0))</f>
        <v>Langunnett PV</v>
      </c>
      <c r="E166" s="170" t="str">
        <f>IFERROR(IF(VLOOKUP($A166,'Annex 2 EHV charges'!$D:$O,9,FALSE)=0,"",VLOOKUP($A166,'Annex 2 EHV charges'!$D:$O,9,FALSE)),"")</f>
        <v/>
      </c>
      <c r="F166" s="171">
        <f>IFERROR(IF(VLOOKUP($A166,'Annex 2 EHV charges'!$D:$O,10,FALSE)=0,"",VLOOKUP($A166,'Annex 2 EHV charges'!$D:$O,10,FALSE)),"")</f>
        <v>892.22</v>
      </c>
      <c r="G166" s="172">
        <f>IFERROR(IF(VLOOKUP($A166,'Annex 2 EHV charges'!$D:$O,11,FALSE)=0,"",VLOOKUP($A166,'Annex 2 EHV charges'!$D:$O,11,FALSE)),"")</f>
        <v>0.06</v>
      </c>
      <c r="H166" s="172">
        <f>IFERROR(IF(VLOOKUP($A166,'Annex 2 EHV charges'!$D:$O,12,FALSE)=0,"",VLOOKUP($A166,'Annex 2 EHV charges'!$D:$O,12,FALSE)),"")</f>
        <v>0.06</v>
      </c>
    </row>
    <row r="167" spans="1:8" x14ac:dyDescent="0.2">
      <c r="A167" s="166">
        <f t="array" ref="A167">IFERROR(INDEX('Annex 2 EHV charges'!$D$11:$D$302, MATCH(0, IF(ISBLANK('Annex 2 EHV charges'!$D$11:$D$302),1, COUNTIF(A$4:$A166, 'Annex 2 EHV charges'!$D$11:$D$302)), 0)),"")</f>
        <v>930</v>
      </c>
      <c r="B167" s="165">
        <f>IF($A167="","",VLOOKUP($A167,'Annex 2 EHV charges'!$D:$O,2,0))</f>
        <v>930</v>
      </c>
      <c r="C167" s="166">
        <f>IF($A167="","",VLOOKUP($A167,'Annex 2 EHV charges'!$D:$O,3,0))</f>
        <v>2200042201280</v>
      </c>
      <c r="D167" s="165" t="str">
        <f>IF($A167="","",VLOOKUP($A167,'Annex 2 EHV charges'!$D:$O,4,0))</f>
        <v>Trefinnick Farm PV</v>
      </c>
      <c r="E167" s="170" t="str">
        <f>IFERROR(IF(VLOOKUP($A167,'Annex 2 EHV charges'!$D:$O,9,FALSE)=0,"",VLOOKUP($A167,'Annex 2 EHV charges'!$D:$O,9,FALSE)),"")</f>
        <v/>
      </c>
      <c r="F167" s="171">
        <f>IFERROR(IF(VLOOKUP($A167,'Annex 2 EHV charges'!$D:$O,10,FALSE)=0,"",VLOOKUP($A167,'Annex 2 EHV charges'!$D:$O,10,FALSE)),"")</f>
        <v>811.3</v>
      </c>
      <c r="G167" s="172">
        <f>IFERROR(IF(VLOOKUP($A167,'Annex 2 EHV charges'!$D:$O,11,FALSE)=0,"",VLOOKUP($A167,'Annex 2 EHV charges'!$D:$O,11,FALSE)),"")</f>
        <v>0.06</v>
      </c>
      <c r="H167" s="172">
        <f>IFERROR(IF(VLOOKUP($A167,'Annex 2 EHV charges'!$D:$O,12,FALSE)=0,"",VLOOKUP($A167,'Annex 2 EHV charges'!$D:$O,12,FALSE)),"")</f>
        <v>0.06</v>
      </c>
    </row>
    <row r="168" spans="1:8" x14ac:dyDescent="0.2">
      <c r="A168" s="166">
        <f t="array" ref="A168">IFERROR(INDEX('Annex 2 EHV charges'!$D$11:$D$302, MATCH(0, IF(ISBLANK('Annex 2 EHV charges'!$D$11:$D$302),1, COUNTIF(A$4:$A167, 'Annex 2 EHV charges'!$D$11:$D$302)), 0)),"")</f>
        <v>931</v>
      </c>
      <c r="B168" s="165">
        <f>IF($A168="","",VLOOKUP($A168,'Annex 2 EHV charges'!$D:$O,2,0))</f>
        <v>931</v>
      </c>
      <c r="C168" s="166">
        <f>IF($A168="","",VLOOKUP($A168,'Annex 2 EHV charges'!$D:$O,3,0))</f>
        <v>2200042202948</v>
      </c>
      <c r="D168" s="165" t="str">
        <f>IF($A168="","",VLOOKUP($A168,'Annex 2 EHV charges'!$D:$O,4,0))</f>
        <v>Little Trevease Farm PV</v>
      </c>
      <c r="E168" s="170" t="str">
        <f>IFERROR(IF(VLOOKUP($A168,'Annex 2 EHV charges'!$D:$O,9,FALSE)=0,"",VLOOKUP($A168,'Annex 2 EHV charges'!$D:$O,9,FALSE)),"")</f>
        <v/>
      </c>
      <c r="F168" s="171">
        <f>IFERROR(IF(VLOOKUP($A168,'Annex 2 EHV charges'!$D:$O,10,FALSE)=0,"",VLOOKUP($A168,'Annex 2 EHV charges'!$D:$O,10,FALSE)),"")</f>
        <v>360.56</v>
      </c>
      <c r="G168" s="172">
        <f>IFERROR(IF(VLOOKUP($A168,'Annex 2 EHV charges'!$D:$O,11,FALSE)=0,"",VLOOKUP($A168,'Annex 2 EHV charges'!$D:$O,11,FALSE)),"")</f>
        <v>0.06</v>
      </c>
      <c r="H168" s="172">
        <f>IFERROR(IF(VLOOKUP($A168,'Annex 2 EHV charges'!$D:$O,12,FALSE)=0,"",VLOOKUP($A168,'Annex 2 EHV charges'!$D:$O,12,FALSE)),"")</f>
        <v>0.06</v>
      </c>
    </row>
    <row r="169" spans="1:8" x14ac:dyDescent="0.2">
      <c r="A169" s="166">
        <f t="array" ref="A169">IFERROR(INDEX('Annex 2 EHV charges'!$D$11:$D$302, MATCH(0, IF(ISBLANK('Annex 2 EHV charges'!$D$11:$D$302),1, COUNTIF(A$4:$A168, 'Annex 2 EHV charges'!$D$11:$D$302)), 0)),"")</f>
        <v>932</v>
      </c>
      <c r="B169" s="165">
        <f>IF($A169="","",VLOOKUP($A169,'Annex 2 EHV charges'!$D:$O,2,0))</f>
        <v>932</v>
      </c>
      <c r="C169" s="166">
        <f>IF($A169="","",VLOOKUP($A169,'Annex 2 EHV charges'!$D:$O,3,0))</f>
        <v>2200042432634</v>
      </c>
      <c r="D169" s="165" t="str">
        <f>IF($A169="","",VLOOKUP($A169,'Annex 2 EHV charges'!$D:$O,4,0))</f>
        <v>Marksbury</v>
      </c>
      <c r="E169" s="170" t="str">
        <f>IFERROR(IF(VLOOKUP($A169,'Annex 2 EHV charges'!$D:$O,9,FALSE)=0,"",VLOOKUP($A169,'Annex 2 EHV charges'!$D:$O,9,FALSE)),"")</f>
        <v/>
      </c>
      <c r="F169" s="171">
        <f>IFERROR(IF(VLOOKUP($A169,'Annex 2 EHV charges'!$D:$O,10,FALSE)=0,"",VLOOKUP($A169,'Annex 2 EHV charges'!$D:$O,10,FALSE)),"")</f>
        <v>428.25</v>
      </c>
      <c r="G169" s="172">
        <f>IFERROR(IF(VLOOKUP($A169,'Annex 2 EHV charges'!$D:$O,11,FALSE)=0,"",VLOOKUP($A169,'Annex 2 EHV charges'!$D:$O,11,FALSE)),"")</f>
        <v>0.06</v>
      </c>
      <c r="H169" s="172">
        <f>IFERROR(IF(VLOOKUP($A169,'Annex 2 EHV charges'!$D:$O,12,FALSE)=0,"",VLOOKUP($A169,'Annex 2 EHV charges'!$D:$O,12,FALSE)),"")</f>
        <v>0.06</v>
      </c>
    </row>
    <row r="170" spans="1:8" x14ac:dyDescent="0.2">
      <c r="A170" s="166">
        <f t="array" ref="A170">IFERROR(INDEX('Annex 2 EHV charges'!$D$11:$D$302, MATCH(0, IF(ISBLANK('Annex 2 EHV charges'!$D$11:$D$302),1, COUNTIF(A$4:$A169, 'Annex 2 EHV charges'!$D$11:$D$302)), 0)),"")</f>
        <v>933</v>
      </c>
      <c r="B170" s="165">
        <f>IF($A170="","",VLOOKUP($A170,'Annex 2 EHV charges'!$D:$O,2,0))</f>
        <v>933</v>
      </c>
      <c r="C170" s="166">
        <f>IF($A170="","",VLOOKUP($A170,'Annex 2 EHV charges'!$D:$O,3,0))</f>
        <v>2200042202984</v>
      </c>
      <c r="D170" s="165" t="str">
        <f>IF($A170="","",VLOOKUP($A170,'Annex 2 EHV charges'!$D:$O,4,0))</f>
        <v>Cobbs Cross</v>
      </c>
      <c r="E170" s="170" t="str">
        <f>IFERROR(IF(VLOOKUP($A170,'Annex 2 EHV charges'!$D:$O,9,FALSE)=0,"",VLOOKUP($A170,'Annex 2 EHV charges'!$D:$O,9,FALSE)),"")</f>
        <v/>
      </c>
      <c r="F170" s="171">
        <f>IFERROR(IF(VLOOKUP($A170,'Annex 2 EHV charges'!$D:$O,10,FALSE)=0,"",VLOOKUP($A170,'Annex 2 EHV charges'!$D:$O,10,FALSE)),"")</f>
        <v>341.95</v>
      </c>
      <c r="G170" s="172">
        <f>IFERROR(IF(VLOOKUP($A170,'Annex 2 EHV charges'!$D:$O,11,FALSE)=0,"",VLOOKUP($A170,'Annex 2 EHV charges'!$D:$O,11,FALSE)),"")</f>
        <v>0.06</v>
      </c>
      <c r="H170" s="172">
        <f>IFERROR(IF(VLOOKUP($A170,'Annex 2 EHV charges'!$D:$O,12,FALSE)=0,"",VLOOKUP($A170,'Annex 2 EHV charges'!$D:$O,12,FALSE)),"")</f>
        <v>0.06</v>
      </c>
    </row>
    <row r="171" spans="1:8" x14ac:dyDescent="0.2">
      <c r="A171" s="166">
        <f t="array" ref="A171">IFERROR(INDEX('Annex 2 EHV charges'!$D$11:$D$302, MATCH(0, IF(ISBLANK('Annex 2 EHV charges'!$D$11:$D$302),1, COUNTIF(A$4:$A170, 'Annex 2 EHV charges'!$D$11:$D$302)), 0)),"")</f>
        <v>934</v>
      </c>
      <c r="B171" s="165">
        <f>IF($A171="","",VLOOKUP($A171,'Annex 2 EHV charges'!$D:$O,2,0))</f>
        <v>934</v>
      </c>
      <c r="C171" s="166">
        <f>IF($A171="","",VLOOKUP($A171,'Annex 2 EHV charges'!$D:$O,3,0))</f>
        <v>2200042204661</v>
      </c>
      <c r="D171" s="165" t="str">
        <f>IF($A171="","",VLOOKUP($A171,'Annex 2 EHV charges'!$D:$O,4,0))</f>
        <v xml:space="preserve">Newlands Farm </v>
      </c>
      <c r="E171" s="170" t="str">
        <f>IFERROR(IF(VLOOKUP($A171,'Annex 2 EHV charges'!$D:$O,9,FALSE)=0,"",VLOOKUP($A171,'Annex 2 EHV charges'!$D:$O,9,FALSE)),"")</f>
        <v/>
      </c>
      <c r="F171" s="171">
        <f>IFERROR(IF(VLOOKUP($A171,'Annex 2 EHV charges'!$D:$O,10,FALSE)=0,"",VLOOKUP($A171,'Annex 2 EHV charges'!$D:$O,10,FALSE)),"")</f>
        <v>360.83</v>
      </c>
      <c r="G171" s="172">
        <f>IFERROR(IF(VLOOKUP($A171,'Annex 2 EHV charges'!$D:$O,11,FALSE)=0,"",VLOOKUP($A171,'Annex 2 EHV charges'!$D:$O,11,FALSE)),"")</f>
        <v>0.06</v>
      </c>
      <c r="H171" s="172">
        <f>IFERROR(IF(VLOOKUP($A171,'Annex 2 EHV charges'!$D:$O,12,FALSE)=0,"",VLOOKUP($A171,'Annex 2 EHV charges'!$D:$O,12,FALSE)),"")</f>
        <v>0.06</v>
      </c>
    </row>
    <row r="172" spans="1:8" x14ac:dyDescent="0.2">
      <c r="A172" s="166">
        <f t="array" ref="A172">IFERROR(INDEX('Annex 2 EHV charges'!$D$11:$D$302, MATCH(0, IF(ISBLANK('Annex 2 EHV charges'!$D$11:$D$302),1, COUNTIF(A$4:$A171, 'Annex 2 EHV charges'!$D$11:$D$302)), 0)),"")</f>
        <v>935</v>
      </c>
      <c r="B172" s="165">
        <f>IF($A172="","",VLOOKUP($A172,'Annex 2 EHV charges'!$D:$O,2,0))</f>
        <v>935</v>
      </c>
      <c r="C172" s="166">
        <f>IF($A172="","",VLOOKUP($A172,'Annex 2 EHV charges'!$D:$O,3,0))</f>
        <v>2200042206599</v>
      </c>
      <c r="D172" s="165" t="str">
        <f>IF($A172="","",VLOOKUP($A172,'Annex 2 EHV charges'!$D:$O,4,0))</f>
        <v>CRICKET ST THOMAS</v>
      </c>
      <c r="E172" s="170" t="str">
        <f>IFERROR(IF(VLOOKUP($A172,'Annex 2 EHV charges'!$D:$O,9,FALSE)=0,"",VLOOKUP($A172,'Annex 2 EHV charges'!$D:$O,9,FALSE)),"")</f>
        <v/>
      </c>
      <c r="F172" s="171">
        <f>IFERROR(IF(VLOOKUP($A172,'Annex 2 EHV charges'!$D:$O,10,FALSE)=0,"",VLOOKUP($A172,'Annex 2 EHV charges'!$D:$O,10,FALSE)),"")</f>
        <v>353.99</v>
      </c>
      <c r="G172" s="172">
        <f>IFERROR(IF(VLOOKUP($A172,'Annex 2 EHV charges'!$D:$O,11,FALSE)=0,"",VLOOKUP($A172,'Annex 2 EHV charges'!$D:$O,11,FALSE)),"")</f>
        <v>0.06</v>
      </c>
      <c r="H172" s="172">
        <f>IFERROR(IF(VLOOKUP($A172,'Annex 2 EHV charges'!$D:$O,12,FALSE)=0,"",VLOOKUP($A172,'Annex 2 EHV charges'!$D:$O,12,FALSE)),"")</f>
        <v>0.06</v>
      </c>
    </row>
    <row r="173" spans="1:8" x14ac:dyDescent="0.2">
      <c r="A173" s="166">
        <f t="array" ref="A173">IFERROR(INDEX('Annex 2 EHV charges'!$D$11:$D$302, MATCH(0, IF(ISBLANK('Annex 2 EHV charges'!$D$11:$D$302),1, COUNTIF(A$4:$A172, 'Annex 2 EHV charges'!$D$11:$D$302)), 0)),"")</f>
        <v>936</v>
      </c>
      <c r="B173" s="165">
        <f>IF($A173="","",VLOOKUP($A173,'Annex 2 EHV charges'!$D:$O,2,0))</f>
        <v>936</v>
      </c>
      <c r="C173" s="166">
        <f>IF($A173="","",VLOOKUP($A173,'Annex 2 EHV charges'!$D:$O,3,0))</f>
        <v>2200042206631</v>
      </c>
      <c r="D173" s="165" t="str">
        <f>IF($A173="","",VLOOKUP($A173,'Annex 2 EHV charges'!$D:$O,4,0))</f>
        <v>Parsonage Barn</v>
      </c>
      <c r="E173" s="170" t="str">
        <f>IFERROR(IF(VLOOKUP($A173,'Annex 2 EHV charges'!$D:$O,9,FALSE)=0,"",VLOOKUP($A173,'Annex 2 EHV charges'!$D:$O,9,FALSE)),"")</f>
        <v/>
      </c>
      <c r="F173" s="171">
        <f>IFERROR(IF(VLOOKUP($A173,'Annex 2 EHV charges'!$D:$O,10,FALSE)=0,"",VLOOKUP($A173,'Annex 2 EHV charges'!$D:$O,10,FALSE)),"")</f>
        <v>819.77</v>
      </c>
      <c r="G173" s="172">
        <f>IFERROR(IF(VLOOKUP($A173,'Annex 2 EHV charges'!$D:$O,11,FALSE)=0,"",VLOOKUP($A173,'Annex 2 EHV charges'!$D:$O,11,FALSE)),"")</f>
        <v>0.06</v>
      </c>
      <c r="H173" s="172">
        <f>IFERROR(IF(VLOOKUP($A173,'Annex 2 EHV charges'!$D:$O,12,FALSE)=0,"",VLOOKUP($A173,'Annex 2 EHV charges'!$D:$O,12,FALSE)),"")</f>
        <v>0.06</v>
      </c>
    </row>
    <row r="174" spans="1:8" x14ac:dyDescent="0.2">
      <c r="A174" s="166">
        <f t="array" ref="A174">IFERROR(INDEX('Annex 2 EHV charges'!$D$11:$D$302, MATCH(0, IF(ISBLANK('Annex 2 EHV charges'!$D$11:$D$302),1, COUNTIF(A$4:$A173, 'Annex 2 EHV charges'!$D$11:$D$302)), 0)),"")</f>
        <v>937</v>
      </c>
      <c r="B174" s="165">
        <f>IF($A174="","",VLOOKUP($A174,'Annex 2 EHV charges'!$D:$O,2,0))</f>
        <v>937</v>
      </c>
      <c r="C174" s="166">
        <f>IF($A174="","",VLOOKUP($A174,'Annex 2 EHV charges'!$D:$O,3,0))</f>
        <v>2200042208815</v>
      </c>
      <c r="D174" s="165" t="str">
        <f>IF($A174="","",VLOOKUP($A174,'Annex 2 EHV charges'!$D:$O,4,0))</f>
        <v>Hewas PV</v>
      </c>
      <c r="E174" s="170" t="str">
        <f>IFERROR(IF(VLOOKUP($A174,'Annex 2 EHV charges'!$D:$O,9,FALSE)=0,"",VLOOKUP($A174,'Annex 2 EHV charges'!$D:$O,9,FALSE)),"")</f>
        <v/>
      </c>
      <c r="F174" s="171">
        <f>IFERROR(IF(VLOOKUP($A174,'Annex 2 EHV charges'!$D:$O,10,FALSE)=0,"",VLOOKUP($A174,'Annex 2 EHV charges'!$D:$O,10,FALSE)),"")</f>
        <v>524.85</v>
      </c>
      <c r="G174" s="172">
        <f>IFERROR(IF(VLOOKUP($A174,'Annex 2 EHV charges'!$D:$O,11,FALSE)=0,"",VLOOKUP($A174,'Annex 2 EHV charges'!$D:$O,11,FALSE)),"")</f>
        <v>0.06</v>
      </c>
      <c r="H174" s="172">
        <f>IFERROR(IF(VLOOKUP($A174,'Annex 2 EHV charges'!$D:$O,12,FALSE)=0,"",VLOOKUP($A174,'Annex 2 EHV charges'!$D:$O,12,FALSE)),"")</f>
        <v>0.06</v>
      </c>
    </row>
    <row r="175" spans="1:8" x14ac:dyDescent="0.2">
      <c r="A175" s="166">
        <f t="array" ref="A175">IFERROR(INDEX('Annex 2 EHV charges'!$D$11:$D$302, MATCH(0, IF(ISBLANK('Annex 2 EHV charges'!$D$11:$D$302),1, COUNTIF(A$4:$A174, 'Annex 2 EHV charges'!$D$11:$D$302)), 0)),"")</f>
        <v>938</v>
      </c>
      <c r="B175" s="165">
        <f>IF($A175="","",VLOOKUP($A175,'Annex 2 EHV charges'!$D:$O,2,0))</f>
        <v>938</v>
      </c>
      <c r="C175" s="166">
        <f>IF($A175="","",VLOOKUP($A175,'Annex 2 EHV charges'!$D:$O,3,0))</f>
        <v>2200042208851</v>
      </c>
      <c r="D175" s="165" t="str">
        <f>IF($A175="","",VLOOKUP($A175,'Annex 2 EHV charges'!$D:$O,4,0))</f>
        <v>CRINACOTT PV</v>
      </c>
      <c r="E175" s="170" t="str">
        <f>IFERROR(IF(VLOOKUP($A175,'Annex 2 EHV charges'!$D:$O,9,FALSE)=0,"",VLOOKUP($A175,'Annex 2 EHV charges'!$D:$O,9,FALSE)),"")</f>
        <v/>
      </c>
      <c r="F175" s="171">
        <f>IFERROR(IF(VLOOKUP($A175,'Annex 2 EHV charges'!$D:$O,10,FALSE)=0,"",VLOOKUP($A175,'Annex 2 EHV charges'!$D:$O,10,FALSE)),"")</f>
        <v>685.95</v>
      </c>
      <c r="G175" s="172">
        <f>IFERROR(IF(VLOOKUP($A175,'Annex 2 EHV charges'!$D:$O,11,FALSE)=0,"",VLOOKUP($A175,'Annex 2 EHV charges'!$D:$O,11,FALSE)),"")</f>
        <v>0.06</v>
      </c>
      <c r="H175" s="172">
        <f>IFERROR(IF(VLOOKUP($A175,'Annex 2 EHV charges'!$D:$O,12,FALSE)=0,"",VLOOKUP($A175,'Annex 2 EHV charges'!$D:$O,12,FALSE)),"")</f>
        <v>0.06</v>
      </c>
    </row>
    <row r="176" spans="1:8" x14ac:dyDescent="0.2">
      <c r="A176" s="166">
        <f t="array" ref="A176">IFERROR(INDEX('Annex 2 EHV charges'!$D$11:$D$302, MATCH(0, IF(ISBLANK('Annex 2 EHV charges'!$D$11:$D$302),1, COUNTIF(A$4:$A175, 'Annex 2 EHV charges'!$D$11:$D$302)), 0)),"")</f>
        <v>939</v>
      </c>
      <c r="B176" s="165">
        <f>IF($A176="","",VLOOKUP($A176,'Annex 2 EHV charges'!$D:$O,2,0))</f>
        <v>939</v>
      </c>
      <c r="C176" s="166">
        <f>IF($A176="","",VLOOKUP($A176,'Annex 2 EHV charges'!$D:$O,3,0))</f>
        <v>2200042214720</v>
      </c>
      <c r="D176" s="165" t="str">
        <f>IF($A176="","",VLOOKUP($A176,'Annex 2 EHV charges'!$D:$O,4,0))</f>
        <v>Penare Farm</v>
      </c>
      <c r="E176" s="170" t="str">
        <f>IFERROR(IF(VLOOKUP($A176,'Annex 2 EHV charges'!$D:$O,9,FALSE)=0,"",VLOOKUP($A176,'Annex 2 EHV charges'!$D:$O,9,FALSE)),"")</f>
        <v/>
      </c>
      <c r="F176" s="171">
        <f>IFERROR(IF(VLOOKUP($A176,'Annex 2 EHV charges'!$D:$O,10,FALSE)=0,"",VLOOKUP($A176,'Annex 2 EHV charges'!$D:$O,10,FALSE)),"")</f>
        <v>312.77999999999997</v>
      </c>
      <c r="G176" s="172">
        <f>IFERROR(IF(VLOOKUP($A176,'Annex 2 EHV charges'!$D:$O,11,FALSE)=0,"",VLOOKUP($A176,'Annex 2 EHV charges'!$D:$O,11,FALSE)),"")</f>
        <v>0.06</v>
      </c>
      <c r="H176" s="172">
        <f>IFERROR(IF(VLOOKUP($A176,'Annex 2 EHV charges'!$D:$O,12,FALSE)=0,"",VLOOKUP($A176,'Annex 2 EHV charges'!$D:$O,12,FALSE)),"")</f>
        <v>0.06</v>
      </c>
    </row>
    <row r="177" spans="1:8" x14ac:dyDescent="0.2">
      <c r="A177" s="166">
        <f t="array" ref="A177">IFERROR(INDEX('Annex 2 EHV charges'!$D$11:$D$302, MATCH(0, IF(ISBLANK('Annex 2 EHV charges'!$D$11:$D$302),1, COUNTIF(A$4:$A176, 'Annex 2 EHV charges'!$D$11:$D$302)), 0)),"")</f>
        <v>940</v>
      </c>
      <c r="B177" s="165">
        <f>IF($A177="","",VLOOKUP($A177,'Annex 2 EHV charges'!$D:$O,2,0))</f>
        <v>940</v>
      </c>
      <c r="C177" s="166">
        <f>IF($A177="","",VLOOKUP($A177,'Annex 2 EHV charges'!$D:$O,3,0))</f>
        <v>2200042214749</v>
      </c>
      <c r="D177" s="165" t="str">
        <f>IF($A177="","",VLOOKUP($A177,'Annex 2 EHV charges'!$D:$O,4,0))</f>
        <v>Aller Court</v>
      </c>
      <c r="E177" s="170" t="str">
        <f>IFERROR(IF(VLOOKUP($A177,'Annex 2 EHV charges'!$D:$O,9,FALSE)=0,"",VLOOKUP($A177,'Annex 2 EHV charges'!$D:$O,9,FALSE)),"")</f>
        <v/>
      </c>
      <c r="F177" s="171">
        <f>IFERROR(IF(VLOOKUP($A177,'Annex 2 EHV charges'!$D:$O,10,FALSE)=0,"",VLOOKUP($A177,'Annex 2 EHV charges'!$D:$O,10,FALSE)),"")</f>
        <v>352.47</v>
      </c>
      <c r="G177" s="172">
        <f>IFERROR(IF(VLOOKUP($A177,'Annex 2 EHV charges'!$D:$O,11,FALSE)=0,"",VLOOKUP($A177,'Annex 2 EHV charges'!$D:$O,11,FALSE)),"")</f>
        <v>0.06</v>
      </c>
      <c r="H177" s="172">
        <f>IFERROR(IF(VLOOKUP($A177,'Annex 2 EHV charges'!$D:$O,12,FALSE)=0,"",VLOOKUP($A177,'Annex 2 EHV charges'!$D:$O,12,FALSE)),"")</f>
        <v>0.06</v>
      </c>
    </row>
    <row r="178" spans="1:8" x14ac:dyDescent="0.2">
      <c r="A178" s="166">
        <f t="array" ref="A178">IFERROR(INDEX('Annex 2 EHV charges'!$D$11:$D$302, MATCH(0, IF(ISBLANK('Annex 2 EHV charges'!$D$11:$D$302),1, COUNTIF(A$4:$A177, 'Annex 2 EHV charges'!$D$11:$D$302)), 0)),"")</f>
        <v>942</v>
      </c>
      <c r="B178" s="165">
        <f>IF($A178="","",VLOOKUP($A178,'Annex 2 EHV charges'!$D:$O,2,0))</f>
        <v>942</v>
      </c>
      <c r="C178" s="166">
        <f>IF($A178="","",VLOOKUP($A178,'Annex 2 EHV charges'!$D:$O,3,0))</f>
        <v>2200042214952</v>
      </c>
      <c r="D178" s="165" t="str">
        <f>IF($A178="","",VLOOKUP($A178,'Annex 2 EHV charges'!$D:$O,4,0))</f>
        <v>Stonebarrow</v>
      </c>
      <c r="E178" s="170" t="str">
        <f>IFERROR(IF(VLOOKUP($A178,'Annex 2 EHV charges'!$D:$O,9,FALSE)=0,"",VLOOKUP($A178,'Annex 2 EHV charges'!$D:$O,9,FALSE)),"")</f>
        <v/>
      </c>
      <c r="F178" s="171">
        <f>IFERROR(IF(VLOOKUP($A178,'Annex 2 EHV charges'!$D:$O,10,FALSE)=0,"",VLOOKUP($A178,'Annex 2 EHV charges'!$D:$O,10,FALSE)),"")</f>
        <v>354.7</v>
      </c>
      <c r="G178" s="172">
        <f>IFERROR(IF(VLOOKUP($A178,'Annex 2 EHV charges'!$D:$O,11,FALSE)=0,"",VLOOKUP($A178,'Annex 2 EHV charges'!$D:$O,11,FALSE)),"")</f>
        <v>0.06</v>
      </c>
      <c r="H178" s="172">
        <f>IFERROR(IF(VLOOKUP($A178,'Annex 2 EHV charges'!$D:$O,12,FALSE)=0,"",VLOOKUP($A178,'Annex 2 EHV charges'!$D:$O,12,FALSE)),"")</f>
        <v>0.06</v>
      </c>
    </row>
    <row r="179" spans="1:8" x14ac:dyDescent="0.2">
      <c r="A179" s="166">
        <f t="array" ref="A179">IFERROR(INDEX('Annex 2 EHV charges'!$D$11:$D$302, MATCH(0, IF(ISBLANK('Annex 2 EHV charges'!$D$11:$D$302),1, COUNTIF(A$4:$A178, 'Annex 2 EHV charges'!$D$11:$D$302)), 0)),"")</f>
        <v>943</v>
      </c>
      <c r="B179" s="165">
        <f>IF($A179="","",VLOOKUP($A179,'Annex 2 EHV charges'!$D:$O,2,0))</f>
        <v>943</v>
      </c>
      <c r="C179" s="166">
        <f>IF($A179="","",VLOOKUP($A179,'Annex 2 EHV charges'!$D:$O,3,0))</f>
        <v>2200042215097</v>
      </c>
      <c r="D179" s="165" t="str">
        <f>IF($A179="","",VLOOKUP($A179,'Annex 2 EHV charges'!$D:$O,4,0))</f>
        <v>Whitley Farm</v>
      </c>
      <c r="E179" s="170" t="str">
        <f>IFERROR(IF(VLOOKUP($A179,'Annex 2 EHV charges'!$D:$O,9,FALSE)=0,"",VLOOKUP($A179,'Annex 2 EHV charges'!$D:$O,9,FALSE)),"")</f>
        <v/>
      </c>
      <c r="F179" s="171">
        <f>IFERROR(IF(VLOOKUP($A179,'Annex 2 EHV charges'!$D:$O,10,FALSE)=0,"",VLOOKUP($A179,'Annex 2 EHV charges'!$D:$O,10,FALSE)),"")</f>
        <v>479.64</v>
      </c>
      <c r="G179" s="172">
        <f>IFERROR(IF(VLOOKUP($A179,'Annex 2 EHV charges'!$D:$O,11,FALSE)=0,"",VLOOKUP($A179,'Annex 2 EHV charges'!$D:$O,11,FALSE)),"")</f>
        <v>0.06</v>
      </c>
      <c r="H179" s="172">
        <f>IFERROR(IF(VLOOKUP($A179,'Annex 2 EHV charges'!$D:$O,12,FALSE)=0,"",VLOOKUP($A179,'Annex 2 EHV charges'!$D:$O,12,FALSE)),"")</f>
        <v>0.06</v>
      </c>
    </row>
    <row r="180" spans="1:8" x14ac:dyDescent="0.2">
      <c r="A180" s="166">
        <f t="array" ref="A180">IFERROR(INDEX('Annex 2 EHV charges'!$D$11:$D$302, MATCH(0, IF(ISBLANK('Annex 2 EHV charges'!$D$11:$D$302),1, COUNTIF(A$4:$A179, 'Annex 2 EHV charges'!$D$11:$D$302)), 0)),"")</f>
        <v>944</v>
      </c>
      <c r="B180" s="165">
        <f>IF($A180="","",VLOOKUP($A180,'Annex 2 EHV charges'!$D:$O,2,0))</f>
        <v>944</v>
      </c>
      <c r="C180" s="166">
        <f>IF($A180="","",VLOOKUP($A180,'Annex 2 EHV charges'!$D:$O,3,0))</f>
        <v>2200042215255</v>
      </c>
      <c r="D180" s="165" t="str">
        <f>IF($A180="","",VLOOKUP($A180,'Annex 2 EHV charges'!$D:$O,4,0))</f>
        <v>New Rendy Farm</v>
      </c>
      <c r="E180" s="170" t="str">
        <f>IFERROR(IF(VLOOKUP($A180,'Annex 2 EHV charges'!$D:$O,9,FALSE)=0,"",VLOOKUP($A180,'Annex 2 EHV charges'!$D:$O,9,FALSE)),"")</f>
        <v/>
      </c>
      <c r="F180" s="171">
        <f>IFERROR(IF(VLOOKUP($A180,'Annex 2 EHV charges'!$D:$O,10,FALSE)=0,"",VLOOKUP($A180,'Annex 2 EHV charges'!$D:$O,10,FALSE)),"")</f>
        <v>328.56</v>
      </c>
      <c r="G180" s="172">
        <f>IFERROR(IF(VLOOKUP($A180,'Annex 2 EHV charges'!$D:$O,11,FALSE)=0,"",VLOOKUP($A180,'Annex 2 EHV charges'!$D:$O,11,FALSE)),"")</f>
        <v>0.06</v>
      </c>
      <c r="H180" s="172">
        <f>IFERROR(IF(VLOOKUP($A180,'Annex 2 EHV charges'!$D:$O,12,FALSE)=0,"",VLOOKUP($A180,'Annex 2 EHV charges'!$D:$O,12,FALSE)),"")</f>
        <v>0.06</v>
      </c>
    </row>
    <row r="181" spans="1:8" x14ac:dyDescent="0.2">
      <c r="A181" s="166">
        <f t="array" ref="A181">IFERROR(INDEX('Annex 2 EHV charges'!$D$11:$D$302, MATCH(0, IF(ISBLANK('Annex 2 EHV charges'!$D$11:$D$302),1, COUNTIF(A$4:$A180, 'Annex 2 EHV charges'!$D$11:$D$302)), 0)),"")</f>
        <v>945</v>
      </c>
      <c r="B181" s="165">
        <f>IF($A181="","",VLOOKUP($A181,'Annex 2 EHV charges'!$D:$O,2,0))</f>
        <v>945</v>
      </c>
      <c r="C181" s="166">
        <f>IF($A181="","",VLOOKUP($A181,'Annex 2 EHV charges'!$D:$O,3,0))</f>
        <v>2200042216852</v>
      </c>
      <c r="D181" s="165" t="str">
        <f>IF($A181="","",VLOOKUP($A181,'Annex 2 EHV charges'!$D:$O,4,0))</f>
        <v>Tregassow</v>
      </c>
      <c r="E181" s="170" t="str">
        <f>IFERROR(IF(VLOOKUP($A181,'Annex 2 EHV charges'!$D:$O,9,FALSE)=0,"",VLOOKUP($A181,'Annex 2 EHV charges'!$D:$O,9,FALSE)),"")</f>
        <v/>
      </c>
      <c r="F181" s="171">
        <f>IFERROR(IF(VLOOKUP($A181,'Annex 2 EHV charges'!$D:$O,10,FALSE)=0,"",VLOOKUP($A181,'Annex 2 EHV charges'!$D:$O,10,FALSE)),"")</f>
        <v>451.65</v>
      </c>
      <c r="G181" s="172">
        <f>IFERROR(IF(VLOOKUP($A181,'Annex 2 EHV charges'!$D:$O,11,FALSE)=0,"",VLOOKUP($A181,'Annex 2 EHV charges'!$D:$O,11,FALSE)),"")</f>
        <v>0.06</v>
      </c>
      <c r="H181" s="172">
        <f>IFERROR(IF(VLOOKUP($A181,'Annex 2 EHV charges'!$D:$O,12,FALSE)=0,"",VLOOKUP($A181,'Annex 2 EHV charges'!$D:$O,12,FALSE)),"")</f>
        <v>0.06</v>
      </c>
    </row>
    <row r="182" spans="1:8" x14ac:dyDescent="0.2">
      <c r="A182" s="166">
        <f t="array" ref="A182">IFERROR(INDEX('Annex 2 EHV charges'!$D$11:$D$302, MATCH(0, IF(ISBLANK('Annex 2 EHV charges'!$D$11:$D$302),1, COUNTIF(A$4:$A181, 'Annex 2 EHV charges'!$D$11:$D$302)), 0)),"")</f>
        <v>946</v>
      </c>
      <c r="B182" s="165">
        <f>IF($A182="","",VLOOKUP($A182,'Annex 2 EHV charges'!$D:$O,2,0))</f>
        <v>946</v>
      </c>
      <c r="C182" s="166">
        <f>IF($A182="","",VLOOKUP($A182,'Annex 2 EHV charges'!$D:$O,3,0))</f>
        <v>2200042218414</v>
      </c>
      <c r="D182" s="165" t="str">
        <f>IF($A182="","",VLOOKUP($A182,'Annex 2 EHV charges'!$D:$O,4,0))</f>
        <v>Pitworthy</v>
      </c>
      <c r="E182" s="170" t="str">
        <f>IFERROR(IF(VLOOKUP($A182,'Annex 2 EHV charges'!$D:$O,9,FALSE)=0,"",VLOOKUP($A182,'Annex 2 EHV charges'!$D:$O,9,FALSE)),"")</f>
        <v/>
      </c>
      <c r="F182" s="171">
        <f>IFERROR(IF(VLOOKUP($A182,'Annex 2 EHV charges'!$D:$O,10,FALSE)=0,"",VLOOKUP($A182,'Annex 2 EHV charges'!$D:$O,10,FALSE)),"")</f>
        <v>1881.04</v>
      </c>
      <c r="G182" s="172">
        <f>IFERROR(IF(VLOOKUP($A182,'Annex 2 EHV charges'!$D:$O,11,FALSE)=0,"",VLOOKUP($A182,'Annex 2 EHV charges'!$D:$O,11,FALSE)),"")</f>
        <v>0.06</v>
      </c>
      <c r="H182" s="172">
        <f>IFERROR(IF(VLOOKUP($A182,'Annex 2 EHV charges'!$D:$O,12,FALSE)=0,"",VLOOKUP($A182,'Annex 2 EHV charges'!$D:$O,12,FALSE)),"")</f>
        <v>0.06</v>
      </c>
    </row>
    <row r="183" spans="1:8" x14ac:dyDescent="0.2">
      <c r="A183" s="166">
        <f t="array" ref="A183">IFERROR(INDEX('Annex 2 EHV charges'!$D$11:$D$302, MATCH(0, IF(ISBLANK('Annex 2 EHV charges'!$D$11:$D$302),1, COUNTIF(A$4:$A182, 'Annex 2 EHV charges'!$D$11:$D$302)), 0)),"")</f>
        <v>947</v>
      </c>
      <c r="B183" s="165">
        <f>IF($A183="","",VLOOKUP($A183,'Annex 2 EHV charges'!$D:$O,2,0))</f>
        <v>947</v>
      </c>
      <c r="C183" s="166">
        <f>IF($A183="","",VLOOKUP($A183,'Annex 2 EHV charges'!$D:$O,3,0))</f>
        <v>2200042224269</v>
      </c>
      <c r="D183" s="165" t="str">
        <f>IF($A183="","",VLOOKUP($A183,'Annex 2 EHV charges'!$D:$O,4,0))</f>
        <v>Foxcombe PV</v>
      </c>
      <c r="E183" s="170" t="str">
        <f>IFERROR(IF(VLOOKUP($A183,'Annex 2 EHV charges'!$D:$O,9,FALSE)=0,"",VLOOKUP($A183,'Annex 2 EHV charges'!$D:$O,9,FALSE)),"")</f>
        <v/>
      </c>
      <c r="F183" s="171">
        <f>IFERROR(IF(VLOOKUP($A183,'Annex 2 EHV charges'!$D:$O,10,FALSE)=0,"",VLOOKUP($A183,'Annex 2 EHV charges'!$D:$O,10,FALSE)),"")</f>
        <v>330.58</v>
      </c>
      <c r="G183" s="172">
        <f>IFERROR(IF(VLOOKUP($A183,'Annex 2 EHV charges'!$D:$O,11,FALSE)=0,"",VLOOKUP($A183,'Annex 2 EHV charges'!$D:$O,11,FALSE)),"")</f>
        <v>0.06</v>
      </c>
      <c r="H183" s="172">
        <f>IFERROR(IF(VLOOKUP($A183,'Annex 2 EHV charges'!$D:$O,12,FALSE)=0,"",VLOOKUP($A183,'Annex 2 EHV charges'!$D:$O,12,FALSE)),"")</f>
        <v>0.06</v>
      </c>
    </row>
    <row r="184" spans="1:8" x14ac:dyDescent="0.2">
      <c r="A184" s="166">
        <f t="array" ref="A184">IFERROR(INDEX('Annex 2 EHV charges'!$D$11:$D$302, MATCH(0, IF(ISBLANK('Annex 2 EHV charges'!$D$11:$D$302),1, COUNTIF(A$4:$A183, 'Annex 2 EHV charges'!$D$11:$D$302)), 0)),"")</f>
        <v>948</v>
      </c>
      <c r="B184" s="165">
        <f>IF($A184="","",VLOOKUP($A184,'Annex 2 EHV charges'!$D:$O,2,0))</f>
        <v>948</v>
      </c>
      <c r="C184" s="166">
        <f>IF($A184="","",VLOOKUP($A184,'Annex 2 EHV charges'!$D:$O,3,0))</f>
        <v>2200042224287</v>
      </c>
      <c r="D184" s="165" t="str">
        <f>IF($A184="","",VLOOKUP($A184,'Annex 2 EHV charges'!$D:$O,4,0))</f>
        <v>Rexon Cross PV Farm</v>
      </c>
      <c r="E184" s="170" t="str">
        <f>IFERROR(IF(VLOOKUP($A184,'Annex 2 EHV charges'!$D:$O,9,FALSE)=0,"",VLOOKUP($A184,'Annex 2 EHV charges'!$D:$O,9,FALSE)),"")</f>
        <v/>
      </c>
      <c r="F184" s="171">
        <f>IFERROR(IF(VLOOKUP($A184,'Annex 2 EHV charges'!$D:$O,10,FALSE)=0,"",VLOOKUP($A184,'Annex 2 EHV charges'!$D:$O,10,FALSE)),"")</f>
        <v>337.67</v>
      </c>
      <c r="G184" s="172">
        <f>IFERROR(IF(VLOOKUP($A184,'Annex 2 EHV charges'!$D:$O,11,FALSE)=0,"",VLOOKUP($A184,'Annex 2 EHV charges'!$D:$O,11,FALSE)),"")</f>
        <v>0.06</v>
      </c>
      <c r="H184" s="172">
        <f>IFERROR(IF(VLOOKUP($A184,'Annex 2 EHV charges'!$D:$O,12,FALSE)=0,"",VLOOKUP($A184,'Annex 2 EHV charges'!$D:$O,12,FALSE)),"")</f>
        <v>0.06</v>
      </c>
    </row>
    <row r="185" spans="1:8" x14ac:dyDescent="0.2">
      <c r="A185" s="166">
        <f t="array" ref="A185">IFERROR(INDEX('Annex 2 EHV charges'!$D$11:$D$302, MATCH(0, IF(ISBLANK('Annex 2 EHV charges'!$D$11:$D$302),1, COUNTIF(A$4:$A184, 'Annex 2 EHV charges'!$D$11:$D$302)), 0)),"")</f>
        <v>949</v>
      </c>
      <c r="B185" s="165">
        <f>IF($A185="","",VLOOKUP($A185,'Annex 2 EHV charges'!$D:$O,2,0))</f>
        <v>949</v>
      </c>
      <c r="C185" s="166">
        <f>IF($A185="","",VLOOKUP($A185,'Annex 2 EHV charges'!$D:$O,3,0))</f>
        <v>2200042242899</v>
      </c>
      <c r="D185" s="165" t="str">
        <f>IF($A185="","",VLOOKUP($A185,'Annex 2 EHV charges'!$D:$O,4,0))</f>
        <v>Hazard Farm PV</v>
      </c>
      <c r="E185" s="170" t="str">
        <f>IFERROR(IF(VLOOKUP($A185,'Annex 2 EHV charges'!$D:$O,9,FALSE)=0,"",VLOOKUP($A185,'Annex 2 EHV charges'!$D:$O,9,FALSE)),"")</f>
        <v/>
      </c>
      <c r="F185" s="171">
        <f>IFERROR(IF(VLOOKUP($A185,'Annex 2 EHV charges'!$D:$O,10,FALSE)=0,"",VLOOKUP($A185,'Annex 2 EHV charges'!$D:$O,10,FALSE)),"")</f>
        <v>545.97</v>
      </c>
      <c r="G185" s="172">
        <f>IFERROR(IF(VLOOKUP($A185,'Annex 2 EHV charges'!$D:$O,11,FALSE)=0,"",VLOOKUP($A185,'Annex 2 EHV charges'!$D:$O,11,FALSE)),"")</f>
        <v>0.06</v>
      </c>
      <c r="H185" s="172">
        <f>IFERROR(IF(VLOOKUP($A185,'Annex 2 EHV charges'!$D:$O,12,FALSE)=0,"",VLOOKUP($A185,'Annex 2 EHV charges'!$D:$O,12,FALSE)),"")</f>
        <v>0.06</v>
      </c>
    </row>
    <row r="186" spans="1:8" x14ac:dyDescent="0.2">
      <c r="A186" s="166">
        <f t="array" ref="A186">IFERROR(INDEX('Annex 2 EHV charges'!$D$11:$D$302, MATCH(0, IF(ISBLANK('Annex 2 EHV charges'!$D$11:$D$302),1, COUNTIF(A$4:$A185, 'Annex 2 EHV charges'!$D$11:$D$302)), 0)),"")</f>
        <v>950</v>
      </c>
      <c r="B186" s="165">
        <f>IF($A186="","",VLOOKUP($A186,'Annex 2 EHV charges'!$D:$O,2,0))</f>
        <v>950</v>
      </c>
      <c r="C186" s="166">
        <f>IF($A186="","",VLOOKUP($A186,'Annex 2 EHV charges'!$D:$O,3,0))</f>
        <v>2200042244682</v>
      </c>
      <c r="D186" s="165" t="str">
        <f>IF($A186="","",VLOOKUP($A186,'Annex 2 EHV charges'!$D:$O,4,0))</f>
        <v>Luscott Barton</v>
      </c>
      <c r="E186" s="170" t="str">
        <f>IFERROR(IF(VLOOKUP($A186,'Annex 2 EHV charges'!$D:$O,9,FALSE)=0,"",VLOOKUP($A186,'Annex 2 EHV charges'!$D:$O,9,FALSE)),"")</f>
        <v/>
      </c>
      <c r="F186" s="171">
        <f>IFERROR(IF(VLOOKUP($A186,'Annex 2 EHV charges'!$D:$O,10,FALSE)=0,"",VLOOKUP($A186,'Annex 2 EHV charges'!$D:$O,10,FALSE)),"")</f>
        <v>336.39</v>
      </c>
      <c r="G186" s="172">
        <f>IFERROR(IF(VLOOKUP($A186,'Annex 2 EHV charges'!$D:$O,11,FALSE)=0,"",VLOOKUP($A186,'Annex 2 EHV charges'!$D:$O,11,FALSE)),"")</f>
        <v>0.06</v>
      </c>
      <c r="H186" s="172">
        <f>IFERROR(IF(VLOOKUP($A186,'Annex 2 EHV charges'!$D:$O,12,FALSE)=0,"",VLOOKUP($A186,'Annex 2 EHV charges'!$D:$O,12,FALSE)),"")</f>
        <v>0.06</v>
      </c>
    </row>
    <row r="187" spans="1:8" x14ac:dyDescent="0.2">
      <c r="A187" s="166">
        <f t="array" ref="A187">IFERROR(INDEX('Annex 2 EHV charges'!$D$11:$D$302, MATCH(0, IF(ISBLANK('Annex 2 EHV charges'!$D$11:$D$302),1, COUNTIF(A$4:$A186, 'Annex 2 EHV charges'!$D$11:$D$302)), 0)),"")</f>
        <v>951</v>
      </c>
      <c r="B187" s="165">
        <f>IF($A187="","",VLOOKUP($A187,'Annex 2 EHV charges'!$D:$O,2,0))</f>
        <v>951</v>
      </c>
      <c r="C187" s="166">
        <f>IF($A187="","",VLOOKUP($A187,'Annex 2 EHV charges'!$D:$O,3,0))</f>
        <v>2200042254139</v>
      </c>
      <c r="D187" s="165" t="str">
        <f>IF($A187="","",VLOOKUP($A187,'Annex 2 EHV charges'!$D:$O,4,0))</f>
        <v>Grange Farm PV</v>
      </c>
      <c r="E187" s="170" t="str">
        <f>IFERROR(IF(VLOOKUP($A187,'Annex 2 EHV charges'!$D:$O,9,FALSE)=0,"",VLOOKUP($A187,'Annex 2 EHV charges'!$D:$O,9,FALSE)),"")</f>
        <v/>
      </c>
      <c r="F187" s="171">
        <f>IFERROR(IF(VLOOKUP($A187,'Annex 2 EHV charges'!$D:$O,10,FALSE)=0,"",VLOOKUP($A187,'Annex 2 EHV charges'!$D:$O,10,FALSE)),"")</f>
        <v>564.71</v>
      </c>
      <c r="G187" s="172">
        <f>IFERROR(IF(VLOOKUP($A187,'Annex 2 EHV charges'!$D:$O,11,FALSE)=0,"",VLOOKUP($A187,'Annex 2 EHV charges'!$D:$O,11,FALSE)),"")</f>
        <v>0.06</v>
      </c>
      <c r="H187" s="172">
        <f>IFERROR(IF(VLOOKUP($A187,'Annex 2 EHV charges'!$D:$O,12,FALSE)=0,"",VLOOKUP($A187,'Annex 2 EHV charges'!$D:$O,12,FALSE)),"")</f>
        <v>0.06</v>
      </c>
    </row>
    <row r="188" spans="1:8" x14ac:dyDescent="0.2">
      <c r="A188" s="166">
        <f t="array" ref="A188">IFERROR(INDEX('Annex 2 EHV charges'!$D$11:$D$302, MATCH(0, IF(ISBLANK('Annex 2 EHV charges'!$D$11:$D$302),1, COUNTIF(A$4:$A187, 'Annex 2 EHV charges'!$D$11:$D$302)), 0)),"")</f>
        <v>952</v>
      </c>
      <c r="B188" s="165">
        <f>IF($A188="","",VLOOKUP($A188,'Annex 2 EHV charges'!$D:$O,2,0))</f>
        <v>952</v>
      </c>
      <c r="C188" s="166">
        <f>IF($A188="","",VLOOKUP($A188,'Annex 2 EHV charges'!$D:$O,3,0))</f>
        <v>2200042352183</v>
      </c>
      <c r="D188" s="165" t="str">
        <f>IF($A188="","",VLOOKUP($A188,'Annex 2 EHV charges'!$D:$O,4,0))</f>
        <v>Derriton Fields</v>
      </c>
      <c r="E188" s="170" t="str">
        <f>IFERROR(IF(VLOOKUP($A188,'Annex 2 EHV charges'!$D:$O,9,FALSE)=0,"",VLOOKUP($A188,'Annex 2 EHV charges'!$D:$O,9,FALSE)),"")</f>
        <v/>
      </c>
      <c r="F188" s="171">
        <f>IFERROR(IF(VLOOKUP($A188,'Annex 2 EHV charges'!$D:$O,10,FALSE)=0,"",VLOOKUP($A188,'Annex 2 EHV charges'!$D:$O,10,FALSE)),"")</f>
        <v>1880.4</v>
      </c>
      <c r="G188" s="172">
        <f>IFERROR(IF(VLOOKUP($A188,'Annex 2 EHV charges'!$D:$O,11,FALSE)=0,"",VLOOKUP($A188,'Annex 2 EHV charges'!$D:$O,11,FALSE)),"")</f>
        <v>0.06</v>
      </c>
      <c r="H188" s="172">
        <f>IFERROR(IF(VLOOKUP($A188,'Annex 2 EHV charges'!$D:$O,12,FALSE)=0,"",VLOOKUP($A188,'Annex 2 EHV charges'!$D:$O,12,FALSE)),"")</f>
        <v>0.06</v>
      </c>
    </row>
    <row r="189" spans="1:8" x14ac:dyDescent="0.2">
      <c r="A189" s="166">
        <f t="array" ref="A189">IFERROR(INDEX('Annex 2 EHV charges'!$D$11:$D$302, MATCH(0, IF(ISBLANK('Annex 2 EHV charges'!$D$11:$D$302),1, COUNTIF(A$4:$A188, 'Annex 2 EHV charges'!$D$11:$D$302)), 0)),"")</f>
        <v>953</v>
      </c>
      <c r="B189" s="165">
        <f>IF($A189="","",VLOOKUP($A189,'Annex 2 EHV charges'!$D:$O,2,0))</f>
        <v>953</v>
      </c>
      <c r="C189" s="166">
        <f>IF($A189="","",VLOOKUP($A189,'Annex 2 EHV charges'!$D:$O,3,0))</f>
        <v>2200042278487</v>
      </c>
      <c r="D189" s="165" t="str">
        <f>IF($A189="","",VLOOKUP($A189,'Annex 2 EHV charges'!$D:$O,4,0))</f>
        <v>Cleave Farm</v>
      </c>
      <c r="E189" s="170" t="str">
        <f>IFERROR(IF(VLOOKUP($A189,'Annex 2 EHV charges'!$D:$O,9,FALSE)=0,"",VLOOKUP($A189,'Annex 2 EHV charges'!$D:$O,9,FALSE)),"")</f>
        <v/>
      </c>
      <c r="F189" s="171">
        <f>IFERROR(IF(VLOOKUP($A189,'Annex 2 EHV charges'!$D:$O,10,FALSE)=0,"",VLOOKUP($A189,'Annex 2 EHV charges'!$D:$O,10,FALSE)),"")</f>
        <v>1063.1199999999999</v>
      </c>
      <c r="G189" s="172">
        <f>IFERROR(IF(VLOOKUP($A189,'Annex 2 EHV charges'!$D:$O,11,FALSE)=0,"",VLOOKUP($A189,'Annex 2 EHV charges'!$D:$O,11,FALSE)),"")</f>
        <v>0.06</v>
      </c>
      <c r="H189" s="172">
        <f>IFERROR(IF(VLOOKUP($A189,'Annex 2 EHV charges'!$D:$O,12,FALSE)=0,"",VLOOKUP($A189,'Annex 2 EHV charges'!$D:$O,12,FALSE)),"")</f>
        <v>0.06</v>
      </c>
    </row>
    <row r="190" spans="1:8" x14ac:dyDescent="0.2">
      <c r="A190" s="166">
        <f t="array" ref="A190">IFERROR(INDEX('Annex 2 EHV charges'!$D$11:$D$302, MATCH(0, IF(ISBLANK('Annex 2 EHV charges'!$D$11:$D$302),1, COUNTIF(A$4:$A189, 'Annex 2 EHV charges'!$D$11:$D$302)), 0)),"")</f>
        <v>954</v>
      </c>
      <c r="B190" s="165">
        <f>IF($A190="","",VLOOKUP($A190,'Annex 2 EHV charges'!$D:$O,2,0))</f>
        <v>954</v>
      </c>
      <c r="C190" s="166">
        <f>IF($A190="","",VLOOKUP($A190,'Annex 2 EHV charges'!$D:$O,3,0))</f>
        <v>2200042342041</v>
      </c>
      <c r="D190" s="165" t="str">
        <f>IF($A190="","",VLOOKUP($A190,'Annex 2 EHV charges'!$D:$O,4,0))</f>
        <v>Woolavington</v>
      </c>
      <c r="E190" s="170" t="str">
        <f>IFERROR(IF(VLOOKUP($A190,'Annex 2 EHV charges'!$D:$O,9,FALSE)=0,"",VLOOKUP($A190,'Annex 2 EHV charges'!$D:$O,9,FALSE)),"")</f>
        <v/>
      </c>
      <c r="F190" s="171">
        <f>IFERROR(IF(VLOOKUP($A190,'Annex 2 EHV charges'!$D:$O,10,FALSE)=0,"",VLOOKUP($A190,'Annex 2 EHV charges'!$D:$O,10,FALSE)),"")</f>
        <v>615.87</v>
      </c>
      <c r="G190" s="172">
        <f>IFERROR(IF(VLOOKUP($A190,'Annex 2 EHV charges'!$D:$O,11,FALSE)=0,"",VLOOKUP($A190,'Annex 2 EHV charges'!$D:$O,11,FALSE)),"")</f>
        <v>0.06</v>
      </c>
      <c r="H190" s="172">
        <f>IFERROR(IF(VLOOKUP($A190,'Annex 2 EHV charges'!$D:$O,12,FALSE)=0,"",VLOOKUP($A190,'Annex 2 EHV charges'!$D:$O,12,FALSE)),"")</f>
        <v>0.06</v>
      </c>
    </row>
    <row r="191" spans="1:8" x14ac:dyDescent="0.2">
      <c r="A191" s="166">
        <f t="array" ref="A191">IFERROR(INDEX('Annex 2 EHV charges'!$D$11:$D$302, MATCH(0, IF(ISBLANK('Annex 2 EHV charges'!$D$11:$D$302),1, COUNTIF(A$4:$A190, 'Annex 2 EHV charges'!$D$11:$D$302)), 0)),"")</f>
        <v>955</v>
      </c>
      <c r="B191" s="165">
        <f>IF($A191="","",VLOOKUP($A191,'Annex 2 EHV charges'!$D:$O,2,0))</f>
        <v>955</v>
      </c>
      <c r="C191" s="166">
        <f>IF($A191="","",VLOOKUP($A191,'Annex 2 EHV charges'!$D:$O,3,0))</f>
        <v>2200042342079</v>
      </c>
      <c r="D191" s="165" t="str">
        <f>IF($A191="","",VLOOKUP($A191,'Annex 2 EHV charges'!$D:$O,4,0))</f>
        <v>Trehawke Farm</v>
      </c>
      <c r="E191" s="170" t="str">
        <f>IFERROR(IF(VLOOKUP($A191,'Annex 2 EHV charges'!$D:$O,9,FALSE)=0,"",VLOOKUP($A191,'Annex 2 EHV charges'!$D:$O,9,FALSE)),"")</f>
        <v/>
      </c>
      <c r="F191" s="171">
        <f>IFERROR(IF(VLOOKUP($A191,'Annex 2 EHV charges'!$D:$O,10,FALSE)=0,"",VLOOKUP($A191,'Annex 2 EHV charges'!$D:$O,10,FALSE)),"")</f>
        <v>1468.99</v>
      </c>
      <c r="G191" s="172">
        <f>IFERROR(IF(VLOOKUP($A191,'Annex 2 EHV charges'!$D:$O,11,FALSE)=0,"",VLOOKUP($A191,'Annex 2 EHV charges'!$D:$O,11,FALSE)),"")</f>
        <v>0.06</v>
      </c>
      <c r="H191" s="172">
        <f>IFERROR(IF(VLOOKUP($A191,'Annex 2 EHV charges'!$D:$O,12,FALSE)=0,"",VLOOKUP($A191,'Annex 2 EHV charges'!$D:$O,12,FALSE)),"")</f>
        <v>0.06</v>
      </c>
    </row>
    <row r="192" spans="1:8" x14ac:dyDescent="0.2">
      <c r="A192" s="166">
        <f t="array" ref="A192">IFERROR(INDEX('Annex 2 EHV charges'!$D$11:$D$302, MATCH(0, IF(ISBLANK('Annex 2 EHV charges'!$D$11:$D$302),1, COUNTIF(A$4:$A191, 'Annex 2 EHV charges'!$D$11:$D$302)), 0)),"")</f>
        <v>956</v>
      </c>
      <c r="B192" s="165">
        <f>IF($A192="","",VLOOKUP($A192,'Annex 2 EHV charges'!$D:$O,2,0))</f>
        <v>956</v>
      </c>
      <c r="C192" s="166">
        <f>IF($A192="","",VLOOKUP($A192,'Annex 2 EHV charges'!$D:$O,3,0))</f>
        <v>2200042278760</v>
      </c>
      <c r="D192" s="165" t="str">
        <f>IF($A192="","",VLOOKUP($A192,'Annex 2 EHV charges'!$D:$O,4,0))</f>
        <v>Higher Berechapel Farm</v>
      </c>
      <c r="E192" s="170">
        <f>IFERROR(IF(VLOOKUP($A192,'Annex 2 EHV charges'!$D:$O,9,FALSE)=0,"",VLOOKUP($A192,'Annex 2 EHV charges'!$D:$O,9,FALSE)),"")</f>
        <v>-1.0389999999999999</v>
      </c>
      <c r="F192" s="171">
        <f>IFERROR(IF(VLOOKUP($A192,'Annex 2 EHV charges'!$D:$O,10,FALSE)=0,"",VLOOKUP($A192,'Annex 2 EHV charges'!$D:$O,10,FALSE)),"")</f>
        <v>361.59</v>
      </c>
      <c r="G192" s="172">
        <f>IFERROR(IF(VLOOKUP($A192,'Annex 2 EHV charges'!$D:$O,11,FALSE)=0,"",VLOOKUP($A192,'Annex 2 EHV charges'!$D:$O,11,FALSE)),"")</f>
        <v>0.06</v>
      </c>
      <c r="H192" s="172">
        <f>IFERROR(IF(VLOOKUP($A192,'Annex 2 EHV charges'!$D:$O,12,FALSE)=0,"",VLOOKUP($A192,'Annex 2 EHV charges'!$D:$O,12,FALSE)),"")</f>
        <v>0.06</v>
      </c>
    </row>
    <row r="193" spans="1:8" x14ac:dyDescent="0.2">
      <c r="A193" s="166">
        <f t="array" ref="A193">IFERROR(INDEX('Annex 2 EHV charges'!$D$11:$D$302, MATCH(0, IF(ISBLANK('Annex 2 EHV charges'!$D$11:$D$302),1, COUNTIF(A$4:$A192, 'Annex 2 EHV charges'!$D$11:$D$302)), 0)),"")</f>
        <v>957</v>
      </c>
      <c r="B193" s="165">
        <f>IF($A193="","",VLOOKUP($A193,'Annex 2 EHV charges'!$D:$O,2,0))</f>
        <v>957</v>
      </c>
      <c r="C193" s="166">
        <f>IF($A193="","",VLOOKUP($A193,'Annex 2 EHV charges'!$D:$O,3,0))</f>
        <v>2200042278956</v>
      </c>
      <c r="D193" s="165" t="str">
        <f>IF($A193="","",VLOOKUP($A193,'Annex 2 EHV charges'!$D:$O,4,0))</f>
        <v>Bommertown</v>
      </c>
      <c r="E193" s="170" t="str">
        <f>IFERROR(IF(VLOOKUP($A193,'Annex 2 EHV charges'!$D:$O,9,FALSE)=0,"",VLOOKUP($A193,'Annex 2 EHV charges'!$D:$O,9,FALSE)),"")</f>
        <v/>
      </c>
      <c r="F193" s="171">
        <f>IFERROR(IF(VLOOKUP($A193,'Annex 2 EHV charges'!$D:$O,10,FALSE)=0,"",VLOOKUP($A193,'Annex 2 EHV charges'!$D:$O,10,FALSE)),"")</f>
        <v>380.7</v>
      </c>
      <c r="G193" s="172">
        <f>IFERROR(IF(VLOOKUP($A193,'Annex 2 EHV charges'!$D:$O,11,FALSE)=0,"",VLOOKUP($A193,'Annex 2 EHV charges'!$D:$O,11,FALSE)),"")</f>
        <v>0.06</v>
      </c>
      <c r="H193" s="172">
        <f>IFERROR(IF(VLOOKUP($A193,'Annex 2 EHV charges'!$D:$O,12,FALSE)=0,"",VLOOKUP($A193,'Annex 2 EHV charges'!$D:$O,12,FALSE)),"")</f>
        <v>0.06</v>
      </c>
    </row>
    <row r="194" spans="1:8" x14ac:dyDescent="0.2">
      <c r="A194" s="166">
        <f t="array" ref="A194">IFERROR(INDEX('Annex 2 EHV charges'!$D$11:$D$302, MATCH(0, IF(ISBLANK('Annex 2 EHV charges'!$D$11:$D$302),1, COUNTIF(A$4:$A193, 'Annex 2 EHV charges'!$D$11:$D$302)), 0)),"")</f>
        <v>958</v>
      </c>
      <c r="B194" s="165">
        <f>IF($A194="","",VLOOKUP($A194,'Annex 2 EHV charges'!$D:$O,2,0))</f>
        <v>958</v>
      </c>
      <c r="C194" s="166">
        <f>IF($A194="","",VLOOKUP($A194,'Annex 2 EHV charges'!$D:$O,3,0))</f>
        <v>2200042349748</v>
      </c>
      <c r="D194" s="165" t="str">
        <f>IF($A194="","",VLOOKUP($A194,'Annex 2 EHV charges'!$D:$O,4,0))</f>
        <v>Carloggas Farm</v>
      </c>
      <c r="E194" s="170" t="str">
        <f>IFERROR(IF(VLOOKUP($A194,'Annex 2 EHV charges'!$D:$O,9,FALSE)=0,"",VLOOKUP($A194,'Annex 2 EHV charges'!$D:$O,9,FALSE)),"")</f>
        <v/>
      </c>
      <c r="F194" s="171">
        <f>IFERROR(IF(VLOOKUP($A194,'Annex 2 EHV charges'!$D:$O,10,FALSE)=0,"",VLOOKUP($A194,'Annex 2 EHV charges'!$D:$O,10,FALSE)),"")</f>
        <v>841.54</v>
      </c>
      <c r="G194" s="172">
        <f>IFERROR(IF(VLOOKUP($A194,'Annex 2 EHV charges'!$D:$O,11,FALSE)=0,"",VLOOKUP($A194,'Annex 2 EHV charges'!$D:$O,11,FALSE)),"")</f>
        <v>0.06</v>
      </c>
      <c r="H194" s="172">
        <f>IFERROR(IF(VLOOKUP($A194,'Annex 2 EHV charges'!$D:$O,12,FALSE)=0,"",VLOOKUP($A194,'Annex 2 EHV charges'!$D:$O,12,FALSE)),"")</f>
        <v>0.06</v>
      </c>
    </row>
    <row r="195" spans="1:8" x14ac:dyDescent="0.2">
      <c r="A195" s="166">
        <f t="array" ref="A195">IFERROR(INDEX('Annex 2 EHV charges'!$D$11:$D$302, MATCH(0, IF(ISBLANK('Annex 2 EHV charges'!$D$11:$D$302),1, COUNTIF(A$4:$A194, 'Annex 2 EHV charges'!$D$11:$D$302)), 0)),"")</f>
        <v>959</v>
      </c>
      <c r="B195" s="165">
        <f>IF($A195="","",VLOOKUP($A195,'Annex 2 EHV charges'!$D:$O,2,0))</f>
        <v>959</v>
      </c>
      <c r="C195" s="166">
        <f>IF($A195="","",VLOOKUP($A195,'Annex 2 EHV charges'!$D:$O,3,0))</f>
        <v>2200042279764</v>
      </c>
      <c r="D195" s="165" t="str">
        <f>IF($A195="","",VLOOKUP($A195,'Annex 2 EHV charges'!$D:$O,4,0))</f>
        <v>Hexworthy PV</v>
      </c>
      <c r="E195" s="170" t="str">
        <f>IFERROR(IF(VLOOKUP($A195,'Annex 2 EHV charges'!$D:$O,9,FALSE)=0,"",VLOOKUP($A195,'Annex 2 EHV charges'!$D:$O,9,FALSE)),"")</f>
        <v/>
      </c>
      <c r="F195" s="171">
        <f>IFERROR(IF(VLOOKUP($A195,'Annex 2 EHV charges'!$D:$O,10,FALSE)=0,"",VLOOKUP($A195,'Annex 2 EHV charges'!$D:$O,10,FALSE)),"")</f>
        <v>940.11</v>
      </c>
      <c r="G195" s="172">
        <f>IFERROR(IF(VLOOKUP($A195,'Annex 2 EHV charges'!$D:$O,11,FALSE)=0,"",VLOOKUP($A195,'Annex 2 EHV charges'!$D:$O,11,FALSE)),"")</f>
        <v>0.06</v>
      </c>
      <c r="H195" s="172">
        <f>IFERROR(IF(VLOOKUP($A195,'Annex 2 EHV charges'!$D:$O,12,FALSE)=0,"",VLOOKUP($A195,'Annex 2 EHV charges'!$D:$O,12,FALSE)),"")</f>
        <v>0.06</v>
      </c>
    </row>
    <row r="196" spans="1:8" x14ac:dyDescent="0.2">
      <c r="A196" s="166" t="str">
        <f t="array" ref="A196">IFERROR(INDEX('Annex 2 EHV charges'!$D$11:$D$302, MATCH(0, IF(ISBLANK('Annex 2 EHV charges'!$D$11:$D$302),1, COUNTIF(A$4:$A195, 'Annex 2 EHV charges'!$D$11:$D$302)), 0)),"")</f>
        <v>7158E</v>
      </c>
      <c r="B196" s="165">
        <f>IF($A196="","",VLOOKUP($A196,'Annex 2 EHV charges'!$D:$O,2,0))</f>
        <v>7158</v>
      </c>
      <c r="C196" s="166">
        <f>IF($A196="","",VLOOKUP($A196,'Annex 2 EHV charges'!$D:$O,3,0))</f>
        <v>7158</v>
      </c>
      <c r="D196" s="165" t="str">
        <f>IF($A196="","",VLOOKUP($A196,'Annex 2 EHV charges'!$D:$O,4,0))</f>
        <v>Huntworth</v>
      </c>
      <c r="E196" s="170" t="str">
        <f>IFERROR(IF(VLOOKUP($A196,'Annex 2 EHV charges'!$D:$O,9,FALSE)=0,"",VLOOKUP($A196,'Annex 2 EHV charges'!$D:$O,9,FALSE)),"")</f>
        <v/>
      </c>
      <c r="F196" s="171" t="str">
        <f>IFERROR(IF(VLOOKUP($A196,'Annex 2 EHV charges'!$D:$O,10,FALSE)=0,"",VLOOKUP($A196,'Annex 2 EHV charges'!$D:$O,10,FALSE)),"")</f>
        <v/>
      </c>
      <c r="G196" s="172" t="str">
        <f>IFERROR(IF(VLOOKUP($A196,'Annex 2 EHV charges'!$D:$O,11,FALSE)=0,"",VLOOKUP($A196,'Annex 2 EHV charges'!$D:$O,11,FALSE)),"")</f>
        <v/>
      </c>
      <c r="H196" s="172" t="str">
        <f>IFERROR(IF(VLOOKUP($A196,'Annex 2 EHV charges'!$D:$O,12,FALSE)=0,"",VLOOKUP($A196,'Annex 2 EHV charges'!$D:$O,12,FALSE)),"")</f>
        <v/>
      </c>
    </row>
    <row r="197" spans="1:8" x14ac:dyDescent="0.2">
      <c r="A197" s="166">
        <f t="array" ref="A197">IFERROR(INDEX('Annex 2 EHV charges'!$D$11:$D$302, MATCH(0, IF(ISBLANK('Annex 2 EHV charges'!$D$11:$D$302),1, COUNTIF(A$4:$A196, 'Annex 2 EHV charges'!$D$11:$D$302)), 0)),"")</f>
        <v>427</v>
      </c>
      <c r="B197" s="165">
        <f>IF($A197="","",VLOOKUP($A197,'Annex 2 EHV charges'!$D:$O,2,0))</f>
        <v>427</v>
      </c>
      <c r="C197" s="166">
        <f>IF($A197="","",VLOOKUP($A197,'Annex 2 EHV charges'!$D:$O,3,0))</f>
        <v>2200042573488</v>
      </c>
      <c r="D197" s="165" t="str">
        <f>IF($A197="","",VLOOKUP($A197,'Annex 2 EHV charges'!$D:$O,4,0))</f>
        <v>Pylle PV Site 1</v>
      </c>
      <c r="E197" s="170" t="str">
        <f>IFERROR(IF(VLOOKUP($A197,'Annex 2 EHV charges'!$D:$O,9,FALSE)=0,"",VLOOKUP($A197,'Annex 2 EHV charges'!$D:$O,9,FALSE)),"")</f>
        <v/>
      </c>
      <c r="F197" s="171">
        <f>IFERROR(IF(VLOOKUP($A197,'Annex 2 EHV charges'!$D:$O,10,FALSE)=0,"",VLOOKUP($A197,'Annex 2 EHV charges'!$D:$O,10,FALSE)),"")</f>
        <v>319.49</v>
      </c>
      <c r="G197" s="172">
        <f>IFERROR(IF(VLOOKUP($A197,'Annex 2 EHV charges'!$D:$O,11,FALSE)=0,"",VLOOKUP($A197,'Annex 2 EHV charges'!$D:$O,11,FALSE)),"")</f>
        <v>0.06</v>
      </c>
      <c r="H197" s="172">
        <f>IFERROR(IF(VLOOKUP($A197,'Annex 2 EHV charges'!$D:$O,12,FALSE)=0,"",VLOOKUP($A197,'Annex 2 EHV charges'!$D:$O,12,FALSE)),"")</f>
        <v>0.06</v>
      </c>
    </row>
    <row r="198" spans="1:8" x14ac:dyDescent="0.2">
      <c r="A198" s="166">
        <f t="array" ref="A198">IFERROR(INDEX('Annex 2 EHV charges'!$D$11:$D$302, MATCH(0, IF(ISBLANK('Annex 2 EHV charges'!$D$11:$D$302),1, COUNTIF(A$4:$A197, 'Annex 2 EHV charges'!$D$11:$D$302)), 0)),"")</f>
        <v>445</v>
      </c>
      <c r="B198" s="165">
        <f>IF($A198="","",VLOOKUP($A198,'Annex 2 EHV charges'!$D:$O,2,0))</f>
        <v>445</v>
      </c>
      <c r="C198" s="166">
        <f>IF($A198="","",VLOOKUP($A198,'Annex 2 EHV charges'!$D:$O,3,0))</f>
        <v>2200042573502</v>
      </c>
      <c r="D198" s="165" t="str">
        <f>IF($A198="","",VLOOKUP($A198,'Annex 2 EHV charges'!$D:$O,4,0))</f>
        <v>Pylle PV Site 2</v>
      </c>
      <c r="E198" s="170" t="str">
        <f>IFERROR(IF(VLOOKUP($A198,'Annex 2 EHV charges'!$D:$O,9,FALSE)=0,"",VLOOKUP($A198,'Annex 2 EHV charges'!$D:$O,9,FALSE)),"")</f>
        <v/>
      </c>
      <c r="F198" s="171">
        <f>IFERROR(IF(VLOOKUP($A198,'Annex 2 EHV charges'!$D:$O,10,FALSE)=0,"",VLOOKUP($A198,'Annex 2 EHV charges'!$D:$O,10,FALSE)),"")</f>
        <v>319.49</v>
      </c>
      <c r="G198" s="172">
        <f>IFERROR(IF(VLOOKUP($A198,'Annex 2 EHV charges'!$D:$O,11,FALSE)=0,"",VLOOKUP($A198,'Annex 2 EHV charges'!$D:$O,11,FALSE)),"")</f>
        <v>0.06</v>
      </c>
      <c r="H198" s="172">
        <f>IFERROR(IF(VLOOKUP($A198,'Annex 2 EHV charges'!$D:$O,12,FALSE)=0,"",VLOOKUP($A198,'Annex 2 EHV charges'!$D:$O,12,FALSE)),"")</f>
        <v>0.06</v>
      </c>
    </row>
    <row r="199" spans="1:8" x14ac:dyDescent="0.2">
      <c r="A199" s="166" t="str">
        <f t="array" ref="A199">IFERROR(INDEX('Annex 2 EHV charges'!$D$11:$D$302, MATCH(0, IF(ISBLANK('Annex 2 EHV charges'!$D$11:$D$302),1, COUNTIF(A$4:$A198, 'Annex 2 EHV charges'!$D$11:$D$302)), 0)),"")</f>
        <v>New Export 1</v>
      </c>
      <c r="B199" s="165" t="str">
        <f>IF($A199="","",VLOOKUP($A199,'Annex 2 EHV charges'!$D:$O,2,0))</f>
        <v>New Export 1</v>
      </c>
      <c r="C199" s="166" t="str">
        <f>IF($A199="","",VLOOKUP($A199,'Annex 2 EHV charges'!$D:$O,3,0))</f>
        <v>New Export 1</v>
      </c>
      <c r="D199" s="165" t="str">
        <f>IF($A199="","",VLOOKUP($A199,'Annex 2 EHV charges'!$D:$O,4,0))</f>
        <v>St Stephen (Hay Farm)</v>
      </c>
      <c r="E199" s="170" t="str">
        <f>IFERROR(IF(VLOOKUP($A199,'Annex 2 EHV charges'!$D:$O,9,FALSE)=0,"",VLOOKUP($A199,'Annex 2 EHV charges'!$D:$O,9,FALSE)),"")</f>
        <v/>
      </c>
      <c r="F199" s="171">
        <f>IFERROR(IF(VLOOKUP($A199,'Annex 2 EHV charges'!$D:$O,10,FALSE)=0,"",VLOOKUP($A199,'Annex 2 EHV charges'!$D:$O,10,FALSE)),"")</f>
        <v>354.07</v>
      </c>
      <c r="G199" s="172">
        <f>IFERROR(IF(VLOOKUP($A199,'Annex 2 EHV charges'!$D:$O,11,FALSE)=0,"",VLOOKUP($A199,'Annex 2 EHV charges'!$D:$O,11,FALSE)),"")</f>
        <v>0.06</v>
      </c>
      <c r="H199" s="172">
        <f>IFERROR(IF(VLOOKUP($A199,'Annex 2 EHV charges'!$D:$O,12,FALSE)=0,"",VLOOKUP($A199,'Annex 2 EHV charges'!$D:$O,12,FALSE)),"")</f>
        <v>0.06</v>
      </c>
    </row>
    <row r="200" spans="1:8" x14ac:dyDescent="0.2">
      <c r="A200" s="166" t="str">
        <f t="array" ref="A200">IFERROR(INDEX('Annex 2 EHV charges'!$D$11:$D$302, MATCH(0, IF(ISBLANK('Annex 2 EHV charges'!$D$11:$D$302),1, COUNTIF(A$4:$A199, 'Annex 2 EHV charges'!$D$11:$D$302)), 0)),"")</f>
        <v>New Export 2</v>
      </c>
      <c r="B200" s="165" t="str">
        <f>IF($A200="","",VLOOKUP($A200,'Annex 2 EHV charges'!$D:$O,2,0))</f>
        <v>New Export 2</v>
      </c>
      <c r="C200" s="166" t="str">
        <f>IF($A200="","",VLOOKUP($A200,'Annex 2 EHV charges'!$D:$O,3,0))</f>
        <v>New Export 2</v>
      </c>
      <c r="D200" s="165" t="str">
        <f>IF($A200="","",VLOOKUP($A200,'Annex 2 EHV charges'!$D:$O,4,0))</f>
        <v>Aller Farm</v>
      </c>
      <c r="E200" s="170" t="str">
        <f>IFERROR(IF(VLOOKUP($A200,'Annex 2 EHV charges'!$D:$O,9,FALSE)=0,"",VLOOKUP($A200,'Annex 2 EHV charges'!$D:$O,9,FALSE)),"")</f>
        <v/>
      </c>
      <c r="F200" s="171">
        <f>IFERROR(IF(VLOOKUP($A200,'Annex 2 EHV charges'!$D:$O,10,FALSE)=0,"",VLOOKUP($A200,'Annex 2 EHV charges'!$D:$O,10,FALSE)),"")</f>
        <v>888.65</v>
      </c>
      <c r="G200" s="172">
        <f>IFERROR(IF(VLOOKUP($A200,'Annex 2 EHV charges'!$D:$O,11,FALSE)=0,"",VLOOKUP($A200,'Annex 2 EHV charges'!$D:$O,11,FALSE)),"")</f>
        <v>0.06</v>
      </c>
      <c r="H200" s="172">
        <f>IFERROR(IF(VLOOKUP($A200,'Annex 2 EHV charges'!$D:$O,12,FALSE)=0,"",VLOOKUP($A200,'Annex 2 EHV charges'!$D:$O,12,FALSE)),"")</f>
        <v>0.06</v>
      </c>
    </row>
    <row r="201" spans="1:8" x14ac:dyDescent="0.2">
      <c r="A201" s="166" t="str">
        <f t="array" ref="A201">IFERROR(INDEX('Annex 2 EHV charges'!$D$11:$D$302, MATCH(0, IF(ISBLANK('Annex 2 EHV charges'!$D$11:$D$302),1, COUNTIF(A$4:$A200, 'Annex 2 EHV charges'!$D$11:$D$302)), 0)),"")</f>
        <v>New Export 3</v>
      </c>
      <c r="B201" s="165" t="str">
        <f>IF($A201="","",VLOOKUP($A201,'Annex 2 EHV charges'!$D:$O,2,0))</f>
        <v>New Export 3</v>
      </c>
      <c r="C201" s="166" t="str">
        <f>IF($A201="","",VLOOKUP($A201,'Annex 2 EHV charges'!$D:$O,3,0))</f>
        <v>New Export 3</v>
      </c>
      <c r="D201" s="165" t="str">
        <f>IF($A201="","",VLOOKUP($A201,'Annex 2 EHV charges'!$D:$O,4,0))</f>
        <v>Bodwen</v>
      </c>
      <c r="E201" s="170" t="str">
        <f>IFERROR(IF(VLOOKUP($A201,'Annex 2 EHV charges'!$D:$O,9,FALSE)=0,"",VLOOKUP($A201,'Annex 2 EHV charges'!$D:$O,9,FALSE)),"")</f>
        <v/>
      </c>
      <c r="F201" s="171">
        <f>IFERROR(IF(VLOOKUP($A201,'Annex 2 EHV charges'!$D:$O,10,FALSE)=0,"",VLOOKUP($A201,'Annex 2 EHV charges'!$D:$O,10,FALSE)),"")</f>
        <v>564.92999999999995</v>
      </c>
      <c r="G201" s="172">
        <f>IFERROR(IF(VLOOKUP($A201,'Annex 2 EHV charges'!$D:$O,11,FALSE)=0,"",VLOOKUP($A201,'Annex 2 EHV charges'!$D:$O,11,FALSE)),"")</f>
        <v>0.06</v>
      </c>
      <c r="H201" s="172">
        <f>IFERROR(IF(VLOOKUP($A201,'Annex 2 EHV charges'!$D:$O,12,FALSE)=0,"",VLOOKUP($A201,'Annex 2 EHV charges'!$D:$O,12,FALSE)),"")</f>
        <v>0.06</v>
      </c>
    </row>
    <row r="202" spans="1:8" x14ac:dyDescent="0.2">
      <c r="A202" s="166" t="str">
        <f t="array" ref="A202">IFERROR(INDEX('Annex 2 EHV charges'!$D$11:$D$302, MATCH(0, IF(ISBLANK('Annex 2 EHV charges'!$D$11:$D$302),1, COUNTIF(A$4:$A201, 'Annex 2 EHV charges'!$D$11:$D$302)), 0)),"")</f>
        <v>New Export 4</v>
      </c>
      <c r="B202" s="165" t="str">
        <f>IF($A202="","",VLOOKUP($A202,'Annex 2 EHV charges'!$D:$O,2,0))</f>
        <v>New Export 4</v>
      </c>
      <c r="C202" s="166" t="str">
        <f>IF($A202="","",VLOOKUP($A202,'Annex 2 EHV charges'!$D:$O,3,0))</f>
        <v>New Export 4</v>
      </c>
      <c r="D202" s="165" t="str">
        <f>IF($A202="","",VLOOKUP($A202,'Annex 2 EHV charges'!$D:$O,4,0))</f>
        <v>Butteriss Downs</v>
      </c>
      <c r="E202" s="170" t="str">
        <f>IFERROR(IF(VLOOKUP($A202,'Annex 2 EHV charges'!$D:$O,9,FALSE)=0,"",VLOOKUP($A202,'Annex 2 EHV charges'!$D:$O,9,FALSE)),"")</f>
        <v/>
      </c>
      <c r="F202" s="171">
        <f>IFERROR(IF(VLOOKUP($A202,'Annex 2 EHV charges'!$D:$O,10,FALSE)=0,"",VLOOKUP($A202,'Annex 2 EHV charges'!$D:$O,10,FALSE)),"")</f>
        <v>519.58000000000004</v>
      </c>
      <c r="G202" s="172">
        <f>IFERROR(IF(VLOOKUP($A202,'Annex 2 EHV charges'!$D:$O,11,FALSE)=0,"",VLOOKUP($A202,'Annex 2 EHV charges'!$D:$O,11,FALSE)),"")</f>
        <v>0.06</v>
      </c>
      <c r="H202" s="172">
        <f>IFERROR(IF(VLOOKUP($A202,'Annex 2 EHV charges'!$D:$O,12,FALSE)=0,"",VLOOKUP($A202,'Annex 2 EHV charges'!$D:$O,12,FALSE)),"")</f>
        <v>0.06</v>
      </c>
    </row>
    <row r="203" spans="1:8" x14ac:dyDescent="0.2">
      <c r="A203" s="166" t="str">
        <f t="array" ref="A203">IFERROR(INDEX('Annex 2 EHV charges'!$D$11:$D$302, MATCH(0, IF(ISBLANK('Annex 2 EHV charges'!$D$11:$D$302),1, COUNTIF(A$4:$A202, 'Annex 2 EHV charges'!$D$11:$D$302)), 0)),"")</f>
        <v>New Export 5</v>
      </c>
      <c r="B203" s="165" t="str">
        <f>IF($A203="","",VLOOKUP($A203,'Annex 2 EHV charges'!$D:$O,2,0))</f>
        <v>New Export 5</v>
      </c>
      <c r="C203" s="166" t="str">
        <f>IF($A203="","",VLOOKUP($A203,'Annex 2 EHV charges'!$D:$O,3,0))</f>
        <v>New Export 5</v>
      </c>
      <c r="D203" s="165" t="str">
        <f>IF($A203="","",VLOOKUP($A203,'Annex 2 EHV charges'!$D:$O,4,0))</f>
        <v>Carnemough Farm</v>
      </c>
      <c r="E203" s="170" t="str">
        <f>IFERROR(IF(VLOOKUP($A203,'Annex 2 EHV charges'!$D:$O,9,FALSE)=0,"",VLOOKUP($A203,'Annex 2 EHV charges'!$D:$O,9,FALSE)),"")</f>
        <v/>
      </c>
      <c r="F203" s="171">
        <f>IFERROR(IF(VLOOKUP($A203,'Annex 2 EHV charges'!$D:$O,10,FALSE)=0,"",VLOOKUP($A203,'Annex 2 EHV charges'!$D:$O,10,FALSE)),"")</f>
        <v>687.39</v>
      </c>
      <c r="G203" s="172">
        <f>IFERROR(IF(VLOOKUP($A203,'Annex 2 EHV charges'!$D:$O,11,FALSE)=0,"",VLOOKUP($A203,'Annex 2 EHV charges'!$D:$O,11,FALSE)),"")</f>
        <v>0.06</v>
      </c>
      <c r="H203" s="172">
        <f>IFERROR(IF(VLOOKUP($A203,'Annex 2 EHV charges'!$D:$O,12,FALSE)=0,"",VLOOKUP($A203,'Annex 2 EHV charges'!$D:$O,12,FALSE)),"")</f>
        <v>0.06</v>
      </c>
    </row>
    <row r="204" spans="1:8" x14ac:dyDescent="0.2">
      <c r="A204" s="166" t="str">
        <f t="array" ref="A204">IFERROR(INDEX('Annex 2 EHV charges'!$D$11:$D$302, MATCH(0, IF(ISBLANK('Annex 2 EHV charges'!$D$11:$D$302),1, COUNTIF(A$4:$A203, 'Annex 2 EHV charges'!$D$11:$D$302)), 0)),"")</f>
        <v>New Export 6</v>
      </c>
      <c r="B204" s="165" t="str">
        <f>IF($A204="","",VLOOKUP($A204,'Annex 2 EHV charges'!$D:$O,2,0))</f>
        <v>New Export 6</v>
      </c>
      <c r="C204" s="166" t="str">
        <f>IF($A204="","",VLOOKUP($A204,'Annex 2 EHV charges'!$D:$O,3,0))</f>
        <v>New Export 6</v>
      </c>
      <c r="D204" s="165" t="str">
        <f>IF($A204="","",VLOOKUP($A204,'Annex 2 EHV charges'!$D:$O,4,0))</f>
        <v>Credacott (CEDAR)</v>
      </c>
      <c r="E204" s="170" t="str">
        <f>IFERROR(IF(VLOOKUP($A204,'Annex 2 EHV charges'!$D:$O,9,FALSE)=0,"",VLOOKUP($A204,'Annex 2 EHV charges'!$D:$O,9,FALSE)),"")</f>
        <v/>
      </c>
      <c r="F204" s="171">
        <f>IFERROR(IF(VLOOKUP($A204,'Annex 2 EHV charges'!$D:$O,10,FALSE)=0,"",VLOOKUP($A204,'Annex 2 EHV charges'!$D:$O,10,FALSE)),"")</f>
        <v>817.99</v>
      </c>
      <c r="G204" s="172">
        <f>IFERROR(IF(VLOOKUP($A204,'Annex 2 EHV charges'!$D:$O,11,FALSE)=0,"",VLOOKUP($A204,'Annex 2 EHV charges'!$D:$O,11,FALSE)),"")</f>
        <v>0.06</v>
      </c>
      <c r="H204" s="172">
        <f>IFERROR(IF(VLOOKUP($A204,'Annex 2 EHV charges'!$D:$O,12,FALSE)=0,"",VLOOKUP($A204,'Annex 2 EHV charges'!$D:$O,12,FALSE)),"")</f>
        <v>0.06</v>
      </c>
    </row>
    <row r="205" spans="1:8" x14ac:dyDescent="0.2">
      <c r="A205" s="166" t="str">
        <f t="array" ref="A205">IFERROR(INDEX('Annex 2 EHV charges'!$D$11:$D$302, MATCH(0, IF(ISBLANK('Annex 2 EHV charges'!$D$11:$D$302),1, COUNTIF(A$4:$A204, 'Annex 2 EHV charges'!$D$11:$D$302)), 0)),"")</f>
        <v>New Export 7</v>
      </c>
      <c r="B205" s="165" t="str">
        <f>IF($A205="","",VLOOKUP($A205,'Annex 2 EHV charges'!$D:$O,2,0))</f>
        <v>New Export 7</v>
      </c>
      <c r="C205" s="166" t="str">
        <f>IF($A205="","",VLOOKUP($A205,'Annex 2 EHV charges'!$D:$O,3,0))</f>
        <v>New Export 7</v>
      </c>
      <c r="D205" s="165" t="str">
        <f>IF($A205="","",VLOOKUP($A205,'Annex 2 EHV charges'!$D:$O,4,0))</f>
        <v>Dunsland Cross WF</v>
      </c>
      <c r="E205" s="170" t="str">
        <f>IFERROR(IF(VLOOKUP($A205,'Annex 2 EHV charges'!$D:$O,9,FALSE)=0,"",VLOOKUP($A205,'Annex 2 EHV charges'!$D:$O,9,FALSE)),"")</f>
        <v/>
      </c>
      <c r="F205" s="171">
        <f>IFERROR(IF(VLOOKUP($A205,'Annex 2 EHV charges'!$D:$O,10,FALSE)=0,"",VLOOKUP($A205,'Annex 2 EHV charges'!$D:$O,10,FALSE)),"")</f>
        <v>475.59</v>
      </c>
      <c r="G205" s="172">
        <f>IFERROR(IF(VLOOKUP($A205,'Annex 2 EHV charges'!$D:$O,11,FALSE)=0,"",VLOOKUP($A205,'Annex 2 EHV charges'!$D:$O,11,FALSE)),"")</f>
        <v>0.06</v>
      </c>
      <c r="H205" s="172">
        <f>IFERROR(IF(VLOOKUP($A205,'Annex 2 EHV charges'!$D:$O,12,FALSE)=0,"",VLOOKUP($A205,'Annex 2 EHV charges'!$D:$O,12,FALSE)),"")</f>
        <v>0.06</v>
      </c>
    </row>
    <row r="206" spans="1:8" x14ac:dyDescent="0.2">
      <c r="A206" s="166" t="str">
        <f t="array" ref="A206">IFERROR(INDEX('Annex 2 EHV charges'!$D$11:$D$302, MATCH(0, IF(ISBLANK('Annex 2 EHV charges'!$D$11:$D$302),1, COUNTIF(A$4:$A205, 'Annex 2 EHV charges'!$D$11:$D$302)), 0)),"")</f>
        <v>New Export 8</v>
      </c>
      <c r="B206" s="165" t="str">
        <f>IF($A206="","",VLOOKUP($A206,'Annex 2 EHV charges'!$D:$O,2,0))</f>
        <v>New Export 8</v>
      </c>
      <c r="C206" s="166" t="str">
        <f>IF($A206="","",VLOOKUP($A206,'Annex 2 EHV charges'!$D:$O,3,0))</f>
        <v>New Export 8</v>
      </c>
      <c r="D206" s="165" t="str">
        <f>IF($A206="","",VLOOKUP($A206,'Annex 2 EHV charges'!$D:$O,4,0))</f>
        <v>Lanyon Solar Farm</v>
      </c>
      <c r="E206" s="170" t="str">
        <f>IFERROR(IF(VLOOKUP($A206,'Annex 2 EHV charges'!$D:$O,9,FALSE)=0,"",VLOOKUP($A206,'Annex 2 EHV charges'!$D:$O,9,FALSE)),"")</f>
        <v/>
      </c>
      <c r="F206" s="171">
        <f>IFERROR(IF(VLOOKUP($A206,'Annex 2 EHV charges'!$D:$O,10,FALSE)=0,"",VLOOKUP($A206,'Annex 2 EHV charges'!$D:$O,10,FALSE)),"")</f>
        <v>2311.5100000000002</v>
      </c>
      <c r="G206" s="172">
        <f>IFERROR(IF(VLOOKUP($A206,'Annex 2 EHV charges'!$D:$O,11,FALSE)=0,"",VLOOKUP($A206,'Annex 2 EHV charges'!$D:$O,11,FALSE)),"")</f>
        <v>0.06</v>
      </c>
      <c r="H206" s="172">
        <f>IFERROR(IF(VLOOKUP($A206,'Annex 2 EHV charges'!$D:$O,12,FALSE)=0,"",VLOOKUP($A206,'Annex 2 EHV charges'!$D:$O,12,FALSE)),"")</f>
        <v>0.06</v>
      </c>
    </row>
    <row r="207" spans="1:8" x14ac:dyDescent="0.2">
      <c r="A207" s="166" t="str">
        <f t="array" ref="A207">IFERROR(INDEX('Annex 2 EHV charges'!$D$11:$D$302, MATCH(0, IF(ISBLANK('Annex 2 EHV charges'!$D$11:$D$302),1, COUNTIF(A$4:$A206, 'Annex 2 EHV charges'!$D$11:$D$302)), 0)),"")</f>
        <v>New Export 9</v>
      </c>
      <c r="B207" s="165" t="str">
        <f>IF($A207="","",VLOOKUP($A207,'Annex 2 EHV charges'!$D:$O,2,0))</f>
        <v>New Export 9</v>
      </c>
      <c r="C207" s="166" t="str">
        <f>IF($A207="","",VLOOKUP($A207,'Annex 2 EHV charges'!$D:$O,3,0))</f>
        <v>New Export 9</v>
      </c>
      <c r="D207" s="165" t="str">
        <f>IF($A207="","",VLOOKUP($A207,'Annex 2 EHV charges'!$D:$O,4,0))</f>
        <v>Marlands Field</v>
      </c>
      <c r="E207" s="170" t="str">
        <f>IFERROR(IF(VLOOKUP($A207,'Annex 2 EHV charges'!$D:$O,9,FALSE)=0,"",VLOOKUP($A207,'Annex 2 EHV charges'!$D:$O,9,FALSE)),"")</f>
        <v/>
      </c>
      <c r="F207" s="171">
        <f>IFERROR(IF(VLOOKUP($A207,'Annex 2 EHV charges'!$D:$O,10,FALSE)=0,"",VLOOKUP($A207,'Annex 2 EHV charges'!$D:$O,10,FALSE)),"")</f>
        <v>765.31</v>
      </c>
      <c r="G207" s="172">
        <f>IFERROR(IF(VLOOKUP($A207,'Annex 2 EHV charges'!$D:$O,11,FALSE)=0,"",VLOOKUP($A207,'Annex 2 EHV charges'!$D:$O,11,FALSE)),"")</f>
        <v>0.06</v>
      </c>
      <c r="H207" s="172">
        <f>IFERROR(IF(VLOOKUP($A207,'Annex 2 EHV charges'!$D:$O,12,FALSE)=0,"",VLOOKUP($A207,'Annex 2 EHV charges'!$D:$O,12,FALSE)),"")</f>
        <v>0.06</v>
      </c>
    </row>
    <row r="208" spans="1:8" x14ac:dyDescent="0.2">
      <c r="A208" s="166" t="str">
        <f t="array" ref="A208">IFERROR(INDEX('Annex 2 EHV charges'!$D$11:$D$302, MATCH(0, IF(ISBLANK('Annex 2 EHV charges'!$D$11:$D$302),1, COUNTIF(A$4:$A207, 'Annex 2 EHV charges'!$D$11:$D$302)), 0)),"")</f>
        <v>New Export 10</v>
      </c>
      <c r="B208" s="165" t="str">
        <f>IF($A208="","",VLOOKUP($A208,'Annex 2 EHV charges'!$D:$O,2,0))</f>
        <v>New Export 10</v>
      </c>
      <c r="C208" s="166" t="str">
        <f>IF($A208="","",VLOOKUP($A208,'Annex 2 EHV charges'!$D:$O,3,0))</f>
        <v>New Export 10</v>
      </c>
      <c r="D208" s="165" t="str">
        <f>IF($A208="","",VLOOKUP($A208,'Annex 2 EHV charges'!$D:$O,4,0))</f>
        <v>Martin Solar Farm</v>
      </c>
      <c r="E208" s="170" t="str">
        <f>IFERROR(IF(VLOOKUP($A208,'Annex 2 EHV charges'!$D:$O,9,FALSE)=0,"",VLOOKUP($A208,'Annex 2 EHV charges'!$D:$O,9,FALSE)),"")</f>
        <v/>
      </c>
      <c r="F208" s="171">
        <f>IFERROR(IF(VLOOKUP($A208,'Annex 2 EHV charges'!$D:$O,10,FALSE)=0,"",VLOOKUP($A208,'Annex 2 EHV charges'!$D:$O,10,FALSE)),"")</f>
        <v>1452.06</v>
      </c>
      <c r="G208" s="172">
        <f>IFERROR(IF(VLOOKUP($A208,'Annex 2 EHV charges'!$D:$O,11,FALSE)=0,"",VLOOKUP($A208,'Annex 2 EHV charges'!$D:$O,11,FALSE)),"")</f>
        <v>0.06</v>
      </c>
      <c r="H208" s="172">
        <f>IFERROR(IF(VLOOKUP($A208,'Annex 2 EHV charges'!$D:$O,12,FALSE)=0,"",VLOOKUP($A208,'Annex 2 EHV charges'!$D:$O,12,FALSE)),"")</f>
        <v>0.06</v>
      </c>
    </row>
    <row r="209" spans="1:8" x14ac:dyDescent="0.2">
      <c r="A209" s="166" t="str">
        <f t="array" ref="A209">IFERROR(INDEX('Annex 2 EHV charges'!$D$11:$D$302, MATCH(0, IF(ISBLANK('Annex 2 EHV charges'!$D$11:$D$302),1, COUNTIF(A$4:$A208, 'Annex 2 EHV charges'!$D$11:$D$302)), 0)),"")</f>
        <v>New Export 11</v>
      </c>
      <c r="B209" s="165" t="str">
        <f>IF($A209="","",VLOOKUP($A209,'Annex 2 EHV charges'!$D:$O,2,0))</f>
        <v>New Export 11</v>
      </c>
      <c r="C209" s="166" t="str">
        <f>IF($A209="","",VLOOKUP($A209,'Annex 2 EHV charges'!$D:$O,3,0))</f>
        <v>New Export 11</v>
      </c>
      <c r="D209" s="165" t="str">
        <f>IF($A209="","",VLOOKUP($A209,'Annex 2 EHV charges'!$D:$O,4,0))</f>
        <v>Shepherds Farm</v>
      </c>
      <c r="E209" s="170" t="str">
        <f>IFERROR(IF(VLOOKUP($A209,'Annex 2 EHV charges'!$D:$O,9,FALSE)=0,"",VLOOKUP($A209,'Annex 2 EHV charges'!$D:$O,9,FALSE)),"")</f>
        <v/>
      </c>
      <c r="F209" s="171">
        <f>IFERROR(IF(VLOOKUP($A209,'Annex 2 EHV charges'!$D:$O,10,FALSE)=0,"",VLOOKUP($A209,'Annex 2 EHV charges'!$D:$O,10,FALSE)),"")</f>
        <v>589.57000000000005</v>
      </c>
      <c r="G209" s="172">
        <f>IFERROR(IF(VLOOKUP($A209,'Annex 2 EHV charges'!$D:$O,11,FALSE)=0,"",VLOOKUP($A209,'Annex 2 EHV charges'!$D:$O,11,FALSE)),"")</f>
        <v>0.06</v>
      </c>
      <c r="H209" s="172">
        <f>IFERROR(IF(VLOOKUP($A209,'Annex 2 EHV charges'!$D:$O,12,FALSE)=0,"",VLOOKUP($A209,'Annex 2 EHV charges'!$D:$O,12,FALSE)),"")</f>
        <v>0.06</v>
      </c>
    </row>
    <row r="210" spans="1:8" x14ac:dyDescent="0.2">
      <c r="A210" s="166">
        <f t="array" ref="A210">IFERROR(INDEX('Annex 2 EHV charges'!$D$11:$D$302, MATCH(0, IF(ISBLANK('Annex 2 EHV charges'!$D$11:$D$302),1, COUNTIF(A$4:$A209, 'Annex 2 EHV charges'!$D$11:$D$302)), 0)),"")</f>
        <v>585</v>
      </c>
      <c r="B210" s="165">
        <f>IF($A210="","",VLOOKUP($A210,'Annex 2 EHV charges'!$D:$O,2,0))</f>
        <v>585</v>
      </c>
      <c r="C210" s="166">
        <f>IF($A210="","",VLOOKUP($A210,'Annex 2 EHV charges'!$D:$O,3,0))</f>
        <v>2200042420889</v>
      </c>
      <c r="D210" s="165" t="str">
        <f>IF($A210="","",VLOOKUP($A210,'Annex 2 EHV charges'!$D:$O,4,0))</f>
        <v>Northmoor Boundary</v>
      </c>
      <c r="E210" s="170" t="str">
        <f>IFERROR(IF(VLOOKUP($A210,'Annex 2 EHV charges'!$D:$O,9,FALSE)=0,"",VLOOKUP($A210,'Annex 2 EHV charges'!$D:$O,9,FALSE)),"")</f>
        <v/>
      </c>
      <c r="F210" s="171">
        <f>IFERROR(IF(VLOOKUP($A210,'Annex 2 EHV charges'!$D:$O,10,FALSE)=0,"",VLOOKUP($A210,'Annex 2 EHV charges'!$D:$O,10,FALSE)),"")</f>
        <v>812.55</v>
      </c>
      <c r="G210" s="172">
        <f>IFERROR(IF(VLOOKUP($A210,'Annex 2 EHV charges'!$D:$O,11,FALSE)=0,"",VLOOKUP($A210,'Annex 2 EHV charges'!$D:$O,11,FALSE)),"")</f>
        <v>0.06</v>
      </c>
      <c r="H210" s="172">
        <f>IFERROR(IF(VLOOKUP($A210,'Annex 2 EHV charges'!$D:$O,12,FALSE)=0,"",VLOOKUP($A210,'Annex 2 EHV charges'!$D:$O,12,FALSE)),"")</f>
        <v>0.06</v>
      </c>
    </row>
    <row r="211" spans="1:8" x14ac:dyDescent="0.2">
      <c r="A211" s="166" t="str">
        <f t="array" ref="A211">IFERROR(INDEX('Annex 2 EHV charges'!$D$11:$D$302, MATCH(0, IF(ISBLANK('Annex 2 EHV charges'!$D$11:$D$302),1, COUNTIF(A$4:$A210, 'Annex 2 EHV charges'!$D$11:$D$302)), 0)),"")</f>
        <v>New Export 12</v>
      </c>
      <c r="B211" s="165" t="str">
        <f>IF($A211="","",VLOOKUP($A211,'Annex 2 EHV charges'!$D:$O,2,0))</f>
        <v>New Export 12</v>
      </c>
      <c r="C211" s="166" t="str">
        <f>IF($A211="","",VLOOKUP($A211,'Annex 2 EHV charges'!$D:$O,3,0))</f>
        <v>New Export 12</v>
      </c>
      <c r="D211" s="165" t="str">
        <f>IF($A211="","",VLOOKUP($A211,'Annex 2 EHV charges'!$D:$O,4,0))</f>
        <v xml:space="preserve">Stoneshill Farm </v>
      </c>
      <c r="E211" s="170" t="str">
        <f>IFERROR(IF(VLOOKUP($A211,'Annex 2 EHV charges'!$D:$O,9,FALSE)=0,"",VLOOKUP($A211,'Annex 2 EHV charges'!$D:$O,9,FALSE)),"")</f>
        <v/>
      </c>
      <c r="F211" s="171">
        <f>IFERROR(IF(VLOOKUP($A211,'Annex 2 EHV charges'!$D:$O,10,FALSE)=0,"",VLOOKUP($A211,'Annex 2 EHV charges'!$D:$O,10,FALSE)),"")</f>
        <v>658.57</v>
      </c>
      <c r="G211" s="172">
        <f>IFERROR(IF(VLOOKUP($A211,'Annex 2 EHV charges'!$D:$O,11,FALSE)=0,"",VLOOKUP($A211,'Annex 2 EHV charges'!$D:$O,11,FALSE)),"")</f>
        <v>0.06</v>
      </c>
      <c r="H211" s="172">
        <f>IFERROR(IF(VLOOKUP($A211,'Annex 2 EHV charges'!$D:$O,12,FALSE)=0,"",VLOOKUP($A211,'Annex 2 EHV charges'!$D:$O,12,FALSE)),"")</f>
        <v>0.06</v>
      </c>
    </row>
    <row r="212" spans="1:8" x14ac:dyDescent="0.2">
      <c r="A212" s="166" t="str">
        <f t="array" ref="A212">IFERROR(INDEX('Annex 2 EHV charges'!$D$11:$D$302, MATCH(0, IF(ISBLANK('Annex 2 EHV charges'!$D$11:$D$302),1, COUNTIF(A$4:$A211, 'Annex 2 EHV charges'!$D$11:$D$302)), 0)),"")</f>
        <v>New Export 13</v>
      </c>
      <c r="B212" s="165" t="str">
        <f>IF($A212="","",VLOOKUP($A212,'Annex 2 EHV charges'!$D:$O,2,0))</f>
        <v>New Export 13</v>
      </c>
      <c r="C212" s="166" t="str">
        <f>IF($A212="","",VLOOKUP($A212,'Annex 2 EHV charges'!$D:$O,3,0))</f>
        <v>New Export 13</v>
      </c>
      <c r="D212" s="165" t="str">
        <f>IF($A212="","",VLOOKUP($A212,'Annex 2 EHV charges'!$D:$O,4,0))</f>
        <v>Tredown Farm</v>
      </c>
      <c r="E212" s="170" t="str">
        <f>IFERROR(IF(VLOOKUP($A212,'Annex 2 EHV charges'!$D:$O,9,FALSE)=0,"",VLOOKUP($A212,'Annex 2 EHV charges'!$D:$O,9,FALSE)),"")</f>
        <v/>
      </c>
      <c r="F212" s="171">
        <f>IFERROR(IF(VLOOKUP($A212,'Annex 2 EHV charges'!$D:$O,10,FALSE)=0,"",VLOOKUP($A212,'Annex 2 EHV charges'!$D:$O,10,FALSE)),"")</f>
        <v>332.13</v>
      </c>
      <c r="G212" s="172">
        <f>IFERROR(IF(VLOOKUP($A212,'Annex 2 EHV charges'!$D:$O,11,FALSE)=0,"",VLOOKUP($A212,'Annex 2 EHV charges'!$D:$O,11,FALSE)),"")</f>
        <v>0.06</v>
      </c>
      <c r="H212" s="172">
        <f>IFERROR(IF(VLOOKUP($A212,'Annex 2 EHV charges'!$D:$O,12,FALSE)=0,"",VLOOKUP($A212,'Annex 2 EHV charges'!$D:$O,12,FALSE)),"")</f>
        <v>0.06</v>
      </c>
    </row>
    <row r="213" spans="1:8" x14ac:dyDescent="0.2">
      <c r="A213" s="166" t="str">
        <f t="array" ref="A213">IFERROR(INDEX('Annex 2 EHV charges'!$D$11:$D$302, MATCH(0, IF(ISBLANK('Annex 2 EHV charges'!$D$11:$D$302),1, COUNTIF(A$4:$A212, 'Annex 2 EHV charges'!$D$11:$D$302)), 0)),"")</f>
        <v>New Export 14</v>
      </c>
      <c r="B213" s="165" t="str">
        <f>IF($A213="","",VLOOKUP($A213,'Annex 2 EHV charges'!$D:$O,2,0))</f>
        <v>New Export 14</v>
      </c>
      <c r="C213" s="166" t="str">
        <f>IF($A213="","",VLOOKUP($A213,'Annex 2 EHV charges'!$D:$O,3,0))</f>
        <v>New Export 14</v>
      </c>
      <c r="D213" s="165" t="str">
        <f>IF($A213="","",VLOOKUP($A213,'Annex 2 EHV charges'!$D:$O,4,0))</f>
        <v>Trendeal Solar Park</v>
      </c>
      <c r="E213" s="170" t="str">
        <f>IFERROR(IF(VLOOKUP($A213,'Annex 2 EHV charges'!$D:$O,9,FALSE)=0,"",VLOOKUP($A213,'Annex 2 EHV charges'!$D:$O,9,FALSE)),"")</f>
        <v/>
      </c>
      <c r="F213" s="171">
        <f>IFERROR(IF(VLOOKUP($A213,'Annex 2 EHV charges'!$D:$O,10,FALSE)=0,"",VLOOKUP($A213,'Annex 2 EHV charges'!$D:$O,10,FALSE)),"")</f>
        <v>1539</v>
      </c>
      <c r="G213" s="172">
        <f>IFERROR(IF(VLOOKUP($A213,'Annex 2 EHV charges'!$D:$O,11,FALSE)=0,"",VLOOKUP($A213,'Annex 2 EHV charges'!$D:$O,11,FALSE)),"")</f>
        <v>0.06</v>
      </c>
      <c r="H213" s="172">
        <f>IFERROR(IF(VLOOKUP($A213,'Annex 2 EHV charges'!$D:$O,12,FALSE)=0,"",VLOOKUP($A213,'Annex 2 EHV charges'!$D:$O,12,FALSE)),"")</f>
        <v>0.06</v>
      </c>
    </row>
    <row r="214" spans="1:8" x14ac:dyDescent="0.2">
      <c r="A214" s="166" t="str">
        <f t="array" ref="A214">IFERROR(INDEX('Annex 2 EHV charges'!$D$11:$D$302, MATCH(0, IF(ISBLANK('Annex 2 EHV charges'!$D$11:$D$302),1, COUNTIF(A$4:$A213, 'Annex 2 EHV charges'!$D$11:$D$302)), 0)),"")</f>
        <v>New Export 15</v>
      </c>
      <c r="B214" s="165" t="str">
        <f>IF($A214="","",VLOOKUP($A214,'Annex 2 EHV charges'!$D:$O,2,0))</f>
        <v>New Export 15</v>
      </c>
      <c r="C214" s="166" t="str">
        <f>IF($A214="","",VLOOKUP($A214,'Annex 2 EHV charges'!$D:$O,3,0))</f>
        <v>New Export 15</v>
      </c>
      <c r="D214" s="165" t="str">
        <f>IF($A214="","",VLOOKUP($A214,'Annex 2 EHV charges'!$D:$O,4,0))</f>
        <v>West Venn Farm PV</v>
      </c>
      <c r="E214" s="170" t="str">
        <f>IFERROR(IF(VLOOKUP($A214,'Annex 2 EHV charges'!$D:$O,9,FALSE)=0,"",VLOOKUP($A214,'Annex 2 EHV charges'!$D:$O,9,FALSE)),"")</f>
        <v/>
      </c>
      <c r="F214" s="171">
        <f>IFERROR(IF(VLOOKUP($A214,'Annex 2 EHV charges'!$D:$O,10,FALSE)=0,"",VLOOKUP($A214,'Annex 2 EHV charges'!$D:$O,10,FALSE)),"")</f>
        <v>336.74</v>
      </c>
      <c r="G214" s="172">
        <f>IFERROR(IF(VLOOKUP($A214,'Annex 2 EHV charges'!$D:$O,11,FALSE)=0,"",VLOOKUP($A214,'Annex 2 EHV charges'!$D:$O,11,FALSE)),"")</f>
        <v>0.06</v>
      </c>
      <c r="H214" s="172">
        <f>IFERROR(IF(VLOOKUP($A214,'Annex 2 EHV charges'!$D:$O,12,FALSE)=0,"",VLOOKUP($A214,'Annex 2 EHV charges'!$D:$O,12,FALSE)),"")</f>
        <v>0.06</v>
      </c>
    </row>
    <row r="215" spans="1:8" x14ac:dyDescent="0.2">
      <c r="A215" s="166" t="str">
        <f t="array" ref="A215">IFERROR(INDEX('Annex 2 EHV charges'!$D$11:$D$302, MATCH(0, IF(ISBLANK('Annex 2 EHV charges'!$D$11:$D$302),1, COUNTIF(A$4:$A214, 'Annex 2 EHV charges'!$D$11:$D$302)), 0)),"")</f>
        <v>New Export 16</v>
      </c>
      <c r="B215" s="165" t="str">
        <f>IF($A215="","",VLOOKUP($A215,'Annex 2 EHV charges'!$D:$O,2,0))</f>
        <v>New Export 16</v>
      </c>
      <c r="C215" s="166" t="str">
        <f>IF($A215="","",VLOOKUP($A215,'Annex 2 EHV charges'!$D:$O,3,0))</f>
        <v>New Export 16</v>
      </c>
      <c r="D215" s="165" t="str">
        <f>IF($A215="","",VLOOKUP($A215,'Annex 2 EHV charges'!$D:$O,4,0))</f>
        <v>Appletree Farm</v>
      </c>
      <c r="E215" s="170" t="str">
        <f>IFERROR(IF(VLOOKUP($A215,'Annex 2 EHV charges'!$D:$O,9,FALSE)=0,"",VLOOKUP($A215,'Annex 2 EHV charges'!$D:$O,9,FALSE)),"")</f>
        <v/>
      </c>
      <c r="F215" s="171">
        <f>IFERROR(IF(VLOOKUP($A215,'Annex 2 EHV charges'!$D:$O,10,FALSE)=0,"",VLOOKUP($A215,'Annex 2 EHV charges'!$D:$O,10,FALSE)),"")</f>
        <v>601.53</v>
      </c>
      <c r="G215" s="172">
        <f>IFERROR(IF(VLOOKUP($A215,'Annex 2 EHV charges'!$D:$O,11,FALSE)=0,"",VLOOKUP($A215,'Annex 2 EHV charges'!$D:$O,11,FALSE)),"")</f>
        <v>0.06</v>
      </c>
      <c r="H215" s="172">
        <f>IFERROR(IF(VLOOKUP($A215,'Annex 2 EHV charges'!$D:$O,12,FALSE)=0,"",VLOOKUP($A215,'Annex 2 EHV charges'!$D:$O,12,FALSE)),"")</f>
        <v>0.06</v>
      </c>
    </row>
    <row r="216" spans="1:8" x14ac:dyDescent="0.2">
      <c r="A216" s="166">
        <f t="array" ref="A216">IFERROR(INDEX('Annex 2 EHV charges'!$D$11:$D$302, MATCH(0, IF(ISBLANK('Annex 2 EHV charges'!$D$11:$D$302),1, COUNTIF(A$4:$A215, 'Annex 2 EHV charges'!$D$11:$D$302)), 0)),"")</f>
        <v>446</v>
      </c>
      <c r="B216" s="165">
        <f>IF($A216="","",VLOOKUP($A216,'Annex 2 EHV charges'!$D:$O,2,0))</f>
        <v>446</v>
      </c>
      <c r="C216" s="166">
        <f>IF($A216="","",VLOOKUP($A216,'Annex 2 EHV charges'!$D:$O,3,0))</f>
        <v>2200042574231</v>
      </c>
      <c r="D216" s="165" t="str">
        <f>IF($A216="","",VLOOKUP($A216,'Annex 2 EHV charges'!$D:$O,4,0))</f>
        <v>Chelwood</v>
      </c>
      <c r="E216" s="170" t="str">
        <f>IFERROR(IF(VLOOKUP($A216,'Annex 2 EHV charges'!$D:$O,9,FALSE)=0,"",VLOOKUP($A216,'Annex 2 EHV charges'!$D:$O,9,FALSE)),"")</f>
        <v/>
      </c>
      <c r="F216" s="171">
        <f>IFERROR(IF(VLOOKUP($A216,'Annex 2 EHV charges'!$D:$O,10,FALSE)=0,"",VLOOKUP($A216,'Annex 2 EHV charges'!$D:$O,10,FALSE)),"")</f>
        <v>715.59</v>
      </c>
      <c r="G216" s="172">
        <f>IFERROR(IF(VLOOKUP($A216,'Annex 2 EHV charges'!$D:$O,11,FALSE)=0,"",VLOOKUP($A216,'Annex 2 EHV charges'!$D:$O,11,FALSE)),"")</f>
        <v>0.06</v>
      </c>
      <c r="H216" s="172">
        <f>IFERROR(IF(VLOOKUP($A216,'Annex 2 EHV charges'!$D:$O,12,FALSE)=0,"",VLOOKUP($A216,'Annex 2 EHV charges'!$D:$O,12,FALSE)),"")</f>
        <v>0.06</v>
      </c>
    </row>
    <row r="217" spans="1:8" x14ac:dyDescent="0.2">
      <c r="A217" s="166" t="str">
        <f t="array" ref="A217">IFERROR(INDEX('Annex 2 EHV charges'!$D$11:$D$302, MATCH(0, IF(ISBLANK('Annex 2 EHV charges'!$D$11:$D$302),1, COUNTIF(A$4:$A216, 'Annex 2 EHV charges'!$D$11:$D$302)), 0)),"")</f>
        <v>New Export 17</v>
      </c>
      <c r="B217" s="165" t="str">
        <f>IF($A217="","",VLOOKUP($A217,'Annex 2 EHV charges'!$D:$O,2,0))</f>
        <v>New Export 17</v>
      </c>
      <c r="C217" s="166" t="str">
        <f>IF($A217="","",VLOOKUP($A217,'Annex 2 EHV charges'!$D:$O,3,0))</f>
        <v>New Export 17</v>
      </c>
      <c r="D217" s="165" t="str">
        <f>IF($A217="","",VLOOKUP($A217,'Annex 2 EHV charges'!$D:$O,4,0))</f>
        <v>Crowpitts</v>
      </c>
      <c r="E217" s="170" t="str">
        <f>IFERROR(IF(VLOOKUP($A217,'Annex 2 EHV charges'!$D:$O,9,FALSE)=0,"",VLOOKUP($A217,'Annex 2 EHV charges'!$D:$O,9,FALSE)),"")</f>
        <v/>
      </c>
      <c r="F217" s="171">
        <f>IFERROR(IF(VLOOKUP($A217,'Annex 2 EHV charges'!$D:$O,10,FALSE)=0,"",VLOOKUP($A217,'Annex 2 EHV charges'!$D:$O,10,FALSE)),"")</f>
        <v>426.89</v>
      </c>
      <c r="G217" s="172">
        <f>IFERROR(IF(VLOOKUP($A217,'Annex 2 EHV charges'!$D:$O,11,FALSE)=0,"",VLOOKUP($A217,'Annex 2 EHV charges'!$D:$O,11,FALSE)),"")</f>
        <v>0.06</v>
      </c>
      <c r="H217" s="172">
        <f>IFERROR(IF(VLOOKUP($A217,'Annex 2 EHV charges'!$D:$O,12,FALSE)=0,"",VLOOKUP($A217,'Annex 2 EHV charges'!$D:$O,12,FALSE)),"")</f>
        <v>0.06</v>
      </c>
    </row>
    <row r="218" spans="1:8" x14ac:dyDescent="0.2">
      <c r="A218" s="166" t="str">
        <f t="array" ref="A218">IFERROR(INDEX('Annex 2 EHV charges'!$D$11:$D$302, MATCH(0, IF(ISBLANK('Annex 2 EHV charges'!$D$11:$D$302),1, COUNTIF(A$4:$A217, 'Annex 2 EHV charges'!$D$11:$D$302)), 0)),"")</f>
        <v>New Export 18</v>
      </c>
      <c r="B218" s="165" t="str">
        <f>IF($A218="","",VLOOKUP($A218,'Annex 2 EHV charges'!$D:$O,2,0))</f>
        <v>New Export 18</v>
      </c>
      <c r="C218" s="166" t="str">
        <f>IF($A218="","",VLOOKUP($A218,'Annex 2 EHV charges'!$D:$O,3,0))</f>
        <v>New Export 18</v>
      </c>
      <c r="D218" s="165" t="str">
        <f>IF($A218="","",VLOOKUP($A218,'Annex 2 EHV charges'!$D:$O,4,0))</f>
        <v>Dunsmoore Farm</v>
      </c>
      <c r="E218" s="170" t="str">
        <f>IFERROR(IF(VLOOKUP($A218,'Annex 2 EHV charges'!$D:$O,9,FALSE)=0,"",VLOOKUP($A218,'Annex 2 EHV charges'!$D:$O,9,FALSE)),"")</f>
        <v/>
      </c>
      <c r="F218" s="171">
        <f>IFERROR(IF(VLOOKUP($A218,'Annex 2 EHV charges'!$D:$O,10,FALSE)=0,"",VLOOKUP($A218,'Annex 2 EHV charges'!$D:$O,10,FALSE)),"")</f>
        <v>985.69</v>
      </c>
      <c r="G218" s="172">
        <f>IFERROR(IF(VLOOKUP($A218,'Annex 2 EHV charges'!$D:$O,11,FALSE)=0,"",VLOOKUP($A218,'Annex 2 EHV charges'!$D:$O,11,FALSE)),"")</f>
        <v>0.06</v>
      </c>
      <c r="H218" s="172">
        <f>IFERROR(IF(VLOOKUP($A218,'Annex 2 EHV charges'!$D:$O,12,FALSE)=0,"",VLOOKUP($A218,'Annex 2 EHV charges'!$D:$O,12,FALSE)),"")</f>
        <v>0.06</v>
      </c>
    </row>
    <row r="219" spans="1:8" x14ac:dyDescent="0.2">
      <c r="A219" s="166" t="str">
        <f t="array" ref="A219">IFERROR(INDEX('Annex 2 EHV charges'!$D$11:$D$302, MATCH(0, IF(ISBLANK('Annex 2 EHV charges'!$D$11:$D$302),1, COUNTIF(A$4:$A218, 'Annex 2 EHV charges'!$D$11:$D$302)), 0)),"")</f>
        <v>New Export 19</v>
      </c>
      <c r="B219" s="165" t="str">
        <f>IF($A219="","",VLOOKUP($A219,'Annex 2 EHV charges'!$D:$O,2,0))</f>
        <v>New Export 19</v>
      </c>
      <c r="C219" s="166" t="str">
        <f>IF($A219="","",VLOOKUP($A219,'Annex 2 EHV charges'!$D:$O,3,0))</f>
        <v>New Export 19</v>
      </c>
      <c r="D219" s="165" t="str">
        <f>IF($A219="","",VLOOKUP($A219,'Annex 2 EHV charges'!$D:$O,4,0))</f>
        <v>Fitzwarren Farm</v>
      </c>
      <c r="E219" s="170" t="str">
        <f>IFERROR(IF(VLOOKUP($A219,'Annex 2 EHV charges'!$D:$O,9,FALSE)=0,"",VLOOKUP($A219,'Annex 2 EHV charges'!$D:$O,9,FALSE)),"")</f>
        <v/>
      </c>
      <c r="F219" s="171">
        <f>IFERROR(IF(VLOOKUP($A219,'Annex 2 EHV charges'!$D:$O,10,FALSE)=0,"",VLOOKUP($A219,'Annex 2 EHV charges'!$D:$O,10,FALSE)),"")</f>
        <v>657.66</v>
      </c>
      <c r="G219" s="172">
        <f>IFERROR(IF(VLOOKUP($A219,'Annex 2 EHV charges'!$D:$O,11,FALSE)=0,"",VLOOKUP($A219,'Annex 2 EHV charges'!$D:$O,11,FALSE)),"")</f>
        <v>0.06</v>
      </c>
      <c r="H219" s="172">
        <f>IFERROR(IF(VLOOKUP($A219,'Annex 2 EHV charges'!$D:$O,12,FALSE)=0,"",VLOOKUP($A219,'Annex 2 EHV charges'!$D:$O,12,FALSE)),"")</f>
        <v>0.06</v>
      </c>
    </row>
    <row r="220" spans="1:8" x14ac:dyDescent="0.2">
      <c r="A220" s="166" t="str">
        <f t="array" ref="A220">IFERROR(INDEX('Annex 2 EHV charges'!$D$11:$D$302, MATCH(0, IF(ISBLANK('Annex 2 EHV charges'!$D$11:$D$302),1, COUNTIF(A$4:$A219, 'Annex 2 EHV charges'!$D$11:$D$302)), 0)),"")</f>
        <v>New Export 20</v>
      </c>
      <c r="B220" s="165" t="str">
        <f>IF($A220="","",VLOOKUP($A220,'Annex 2 EHV charges'!$D:$O,2,0))</f>
        <v>New Export 20</v>
      </c>
      <c r="C220" s="166" t="str">
        <f>IF($A220="","",VLOOKUP($A220,'Annex 2 EHV charges'!$D:$O,3,0))</f>
        <v>New Export 20</v>
      </c>
      <c r="D220" s="165" t="str">
        <f>IF($A220="","",VLOOKUP($A220,'Annex 2 EHV charges'!$D:$O,4,0))</f>
        <v>Glastonbury Norwood</v>
      </c>
      <c r="E220" s="170" t="str">
        <f>IFERROR(IF(VLOOKUP($A220,'Annex 2 EHV charges'!$D:$O,9,FALSE)=0,"",VLOOKUP($A220,'Annex 2 EHV charges'!$D:$O,9,FALSE)),"")</f>
        <v/>
      </c>
      <c r="F220" s="171">
        <f>IFERROR(IF(VLOOKUP($A220,'Annex 2 EHV charges'!$D:$O,10,FALSE)=0,"",VLOOKUP($A220,'Annex 2 EHV charges'!$D:$O,10,FALSE)),"")</f>
        <v>355.57</v>
      </c>
      <c r="G220" s="172">
        <f>IFERROR(IF(VLOOKUP($A220,'Annex 2 EHV charges'!$D:$O,11,FALSE)=0,"",VLOOKUP($A220,'Annex 2 EHV charges'!$D:$O,11,FALSE)),"")</f>
        <v>0.06</v>
      </c>
      <c r="H220" s="172">
        <f>IFERROR(IF(VLOOKUP($A220,'Annex 2 EHV charges'!$D:$O,12,FALSE)=0,"",VLOOKUP($A220,'Annex 2 EHV charges'!$D:$O,12,FALSE)),"")</f>
        <v>0.06</v>
      </c>
    </row>
    <row r="221" spans="1:8" x14ac:dyDescent="0.2">
      <c r="A221" s="166" t="str">
        <f t="array" ref="A221">IFERROR(INDEX('Annex 2 EHV charges'!$D$11:$D$302, MATCH(0, IF(ISBLANK('Annex 2 EHV charges'!$D$11:$D$302),1, COUNTIF(A$4:$A220, 'Annex 2 EHV charges'!$D$11:$D$302)), 0)),"")</f>
        <v>New Export 21</v>
      </c>
      <c r="B221" s="165" t="str">
        <f>IF($A221="","",VLOOKUP($A221,'Annex 2 EHV charges'!$D:$O,2,0))</f>
        <v>New Export 21</v>
      </c>
      <c r="C221" s="166" t="str">
        <f>IF($A221="","",VLOOKUP($A221,'Annex 2 EHV charges'!$D:$O,3,0))</f>
        <v>New Export 21</v>
      </c>
      <c r="D221" s="165" t="str">
        <f>IF($A221="","",VLOOKUP($A221,'Annex 2 EHV charges'!$D:$O,4,0))</f>
        <v>Helston</v>
      </c>
      <c r="E221" s="170" t="str">
        <f>IFERROR(IF(VLOOKUP($A221,'Annex 2 EHV charges'!$D:$O,9,FALSE)=0,"",VLOOKUP($A221,'Annex 2 EHV charges'!$D:$O,9,FALSE)),"")</f>
        <v/>
      </c>
      <c r="F221" s="171">
        <f>IFERROR(IF(VLOOKUP($A221,'Annex 2 EHV charges'!$D:$O,10,FALSE)=0,"",VLOOKUP($A221,'Annex 2 EHV charges'!$D:$O,10,FALSE)),"")</f>
        <v>518.94000000000005</v>
      </c>
      <c r="G221" s="172">
        <f>IFERROR(IF(VLOOKUP($A221,'Annex 2 EHV charges'!$D:$O,11,FALSE)=0,"",VLOOKUP($A221,'Annex 2 EHV charges'!$D:$O,11,FALSE)),"")</f>
        <v>0.06</v>
      </c>
      <c r="H221" s="172">
        <f>IFERROR(IF(VLOOKUP($A221,'Annex 2 EHV charges'!$D:$O,12,FALSE)=0,"",VLOOKUP($A221,'Annex 2 EHV charges'!$D:$O,12,FALSE)),"")</f>
        <v>0.06</v>
      </c>
    </row>
    <row r="222" spans="1:8" x14ac:dyDescent="0.2">
      <c r="A222" s="166" t="str">
        <f t="array" ref="A222">IFERROR(INDEX('Annex 2 EHV charges'!$D$11:$D$302, MATCH(0, IF(ISBLANK('Annex 2 EHV charges'!$D$11:$D$302),1, COUNTIF(A$4:$A221, 'Annex 2 EHV charges'!$D$11:$D$302)), 0)),"")</f>
        <v>New Export 22</v>
      </c>
      <c r="B222" s="165" t="str">
        <f>IF($A222="","",VLOOKUP($A222,'Annex 2 EHV charges'!$D:$O,2,0))</f>
        <v>New Export 22</v>
      </c>
      <c r="C222" s="166" t="str">
        <f>IF($A222="","",VLOOKUP($A222,'Annex 2 EHV charges'!$D:$O,3,0))</f>
        <v>New Export 22</v>
      </c>
      <c r="D222" s="165" t="str">
        <f>IF($A222="","",VLOOKUP($A222,'Annex 2 EHV charges'!$D:$O,4,0))</f>
        <v>Higher Humber Farm</v>
      </c>
      <c r="E222" s="170" t="str">
        <f>IFERROR(IF(VLOOKUP($A222,'Annex 2 EHV charges'!$D:$O,9,FALSE)=0,"",VLOOKUP($A222,'Annex 2 EHV charges'!$D:$O,9,FALSE)),"")</f>
        <v/>
      </c>
      <c r="F222" s="171">
        <f>IFERROR(IF(VLOOKUP($A222,'Annex 2 EHV charges'!$D:$O,10,FALSE)=0,"",VLOOKUP($A222,'Annex 2 EHV charges'!$D:$O,10,FALSE)),"")</f>
        <v>332.73</v>
      </c>
      <c r="G222" s="172">
        <f>IFERROR(IF(VLOOKUP($A222,'Annex 2 EHV charges'!$D:$O,11,FALSE)=0,"",VLOOKUP($A222,'Annex 2 EHV charges'!$D:$O,11,FALSE)),"")</f>
        <v>0.06</v>
      </c>
      <c r="H222" s="172">
        <f>IFERROR(IF(VLOOKUP($A222,'Annex 2 EHV charges'!$D:$O,12,FALSE)=0,"",VLOOKUP($A222,'Annex 2 EHV charges'!$D:$O,12,FALSE)),"")</f>
        <v>0.06</v>
      </c>
    </row>
    <row r="223" spans="1:8" x14ac:dyDescent="0.2">
      <c r="A223" s="166" t="str">
        <f t="array" ref="A223">IFERROR(INDEX('Annex 2 EHV charges'!$D$11:$D$302, MATCH(0, IF(ISBLANK('Annex 2 EHV charges'!$D$11:$D$302),1, COUNTIF(A$4:$A222, 'Annex 2 EHV charges'!$D$11:$D$302)), 0)),"")</f>
        <v>New Export 23</v>
      </c>
      <c r="B223" s="165" t="str">
        <f>IF($A223="","",VLOOKUP($A223,'Annex 2 EHV charges'!$D:$O,2,0))</f>
        <v>New Export 23</v>
      </c>
      <c r="C223" s="166" t="str">
        <f>IF($A223="","",VLOOKUP($A223,'Annex 2 EHV charges'!$D:$O,3,0))</f>
        <v>New Export 23</v>
      </c>
      <c r="D223" s="165" t="str">
        <f>IF($A223="","",VLOOKUP($A223,'Annex 2 EHV charges'!$D:$O,4,0))</f>
        <v>Howgrove</v>
      </c>
      <c r="E223" s="170" t="str">
        <f>IFERROR(IF(VLOOKUP($A223,'Annex 2 EHV charges'!$D:$O,9,FALSE)=0,"",VLOOKUP($A223,'Annex 2 EHV charges'!$D:$O,9,FALSE)),"")</f>
        <v/>
      </c>
      <c r="F223" s="171">
        <f>IFERROR(IF(VLOOKUP($A223,'Annex 2 EHV charges'!$D:$O,10,FALSE)=0,"",VLOOKUP($A223,'Annex 2 EHV charges'!$D:$O,10,FALSE)),"")</f>
        <v>519.47</v>
      </c>
      <c r="G223" s="172">
        <f>IFERROR(IF(VLOOKUP($A223,'Annex 2 EHV charges'!$D:$O,11,FALSE)=0,"",VLOOKUP($A223,'Annex 2 EHV charges'!$D:$O,11,FALSE)),"")</f>
        <v>0.06</v>
      </c>
      <c r="H223" s="172">
        <f>IFERROR(IF(VLOOKUP($A223,'Annex 2 EHV charges'!$D:$O,12,FALSE)=0,"",VLOOKUP($A223,'Annex 2 EHV charges'!$D:$O,12,FALSE)),"")</f>
        <v>0.06</v>
      </c>
    </row>
    <row r="224" spans="1:8" x14ac:dyDescent="0.2">
      <c r="A224" s="166" t="str">
        <f t="array" ref="A224">IFERROR(INDEX('Annex 2 EHV charges'!$D$11:$D$302, MATCH(0, IF(ISBLANK('Annex 2 EHV charges'!$D$11:$D$302),1, COUNTIF(A$4:$A223, 'Annex 2 EHV charges'!$D$11:$D$302)), 0)),"")</f>
        <v>New Export 24</v>
      </c>
      <c r="B224" s="165" t="str">
        <f>IF($A224="","",VLOOKUP($A224,'Annex 2 EHV charges'!$D:$O,2,0))</f>
        <v>New Export 24</v>
      </c>
      <c r="C224" s="166" t="str">
        <f>IF($A224="","",VLOOKUP($A224,'Annex 2 EHV charges'!$D:$O,3,0))</f>
        <v>New Export 24</v>
      </c>
      <c r="D224" s="165" t="str">
        <f>IF($A224="","",VLOOKUP($A224,'Annex 2 EHV charges'!$D:$O,4,0))</f>
        <v>Lodge Farm</v>
      </c>
      <c r="E224" s="170" t="str">
        <f>IFERROR(IF(VLOOKUP($A224,'Annex 2 EHV charges'!$D:$O,9,FALSE)=0,"",VLOOKUP($A224,'Annex 2 EHV charges'!$D:$O,9,FALSE)),"")</f>
        <v/>
      </c>
      <c r="F224" s="171">
        <f>IFERROR(IF(VLOOKUP($A224,'Annex 2 EHV charges'!$D:$O,10,FALSE)=0,"",VLOOKUP($A224,'Annex 2 EHV charges'!$D:$O,10,FALSE)),"")</f>
        <v>1692.17</v>
      </c>
      <c r="G224" s="172">
        <f>IFERROR(IF(VLOOKUP($A224,'Annex 2 EHV charges'!$D:$O,11,FALSE)=0,"",VLOOKUP($A224,'Annex 2 EHV charges'!$D:$O,11,FALSE)),"")</f>
        <v>0.06</v>
      </c>
      <c r="H224" s="172">
        <f>IFERROR(IF(VLOOKUP($A224,'Annex 2 EHV charges'!$D:$O,12,FALSE)=0,"",VLOOKUP($A224,'Annex 2 EHV charges'!$D:$O,12,FALSE)),"")</f>
        <v>0.06</v>
      </c>
    </row>
    <row r="225" spans="1:8" x14ac:dyDescent="0.2">
      <c r="A225" s="166" t="str">
        <f t="array" ref="A225">IFERROR(INDEX('Annex 2 EHV charges'!$D$11:$D$302, MATCH(0, IF(ISBLANK('Annex 2 EHV charges'!$D$11:$D$302),1, COUNTIF(A$4:$A224, 'Annex 2 EHV charges'!$D$11:$D$302)), 0)),"")</f>
        <v>New Export 25</v>
      </c>
      <c r="B225" s="165" t="str">
        <f>IF($A225="","",VLOOKUP($A225,'Annex 2 EHV charges'!$D:$O,2,0))</f>
        <v>New Export 25</v>
      </c>
      <c r="C225" s="166" t="str">
        <f>IF($A225="","",VLOOKUP($A225,'Annex 2 EHV charges'!$D:$O,3,0))</f>
        <v>New Export 25</v>
      </c>
      <c r="D225" s="165" t="str">
        <f>IF($A225="","",VLOOKUP($A225,'Annex 2 EHV charges'!$D:$O,4,0))</f>
        <v>Nancrossa</v>
      </c>
      <c r="E225" s="170" t="str">
        <f>IFERROR(IF(VLOOKUP($A225,'Annex 2 EHV charges'!$D:$O,9,FALSE)=0,"",VLOOKUP($A225,'Annex 2 EHV charges'!$D:$O,9,FALSE)),"")</f>
        <v/>
      </c>
      <c r="F225" s="171">
        <f>IFERROR(IF(VLOOKUP($A225,'Annex 2 EHV charges'!$D:$O,10,FALSE)=0,"",VLOOKUP($A225,'Annex 2 EHV charges'!$D:$O,10,FALSE)),"")</f>
        <v>374.09</v>
      </c>
      <c r="G225" s="172">
        <f>IFERROR(IF(VLOOKUP($A225,'Annex 2 EHV charges'!$D:$O,11,FALSE)=0,"",VLOOKUP($A225,'Annex 2 EHV charges'!$D:$O,11,FALSE)),"")</f>
        <v>0.06</v>
      </c>
      <c r="H225" s="172">
        <f>IFERROR(IF(VLOOKUP($A225,'Annex 2 EHV charges'!$D:$O,12,FALSE)=0,"",VLOOKUP($A225,'Annex 2 EHV charges'!$D:$O,12,FALSE)),"")</f>
        <v>0.06</v>
      </c>
    </row>
    <row r="226" spans="1:8" x14ac:dyDescent="0.2">
      <c r="A226" s="166" t="str">
        <f t="array" ref="A226">IFERROR(INDEX('Annex 2 EHV charges'!$D$11:$D$302, MATCH(0, IF(ISBLANK('Annex 2 EHV charges'!$D$11:$D$302),1, COUNTIF(A$4:$A225, 'Annex 2 EHV charges'!$D$11:$D$302)), 0)),"")</f>
        <v>New Export 26</v>
      </c>
      <c r="B226" s="165" t="str">
        <f>IF($A226="","",VLOOKUP($A226,'Annex 2 EHV charges'!$D:$O,2,0))</f>
        <v>New Export 26</v>
      </c>
      <c r="C226" s="166" t="str">
        <f>IF($A226="","",VLOOKUP($A226,'Annex 2 EHV charges'!$D:$O,3,0))</f>
        <v>New Export 26</v>
      </c>
      <c r="D226" s="165" t="str">
        <f>IF($A226="","",VLOOKUP($A226,'Annex 2 EHV charges'!$D:$O,4,0))</f>
        <v>Old Stone Farm</v>
      </c>
      <c r="E226" s="170" t="str">
        <f>IFERROR(IF(VLOOKUP($A226,'Annex 2 EHV charges'!$D:$O,9,FALSE)=0,"",VLOOKUP($A226,'Annex 2 EHV charges'!$D:$O,9,FALSE)),"")</f>
        <v/>
      </c>
      <c r="F226" s="171">
        <f>IFERROR(IF(VLOOKUP($A226,'Annex 2 EHV charges'!$D:$O,10,FALSE)=0,"",VLOOKUP($A226,'Annex 2 EHV charges'!$D:$O,10,FALSE)),"")</f>
        <v>359.27</v>
      </c>
      <c r="G226" s="172">
        <f>IFERROR(IF(VLOOKUP($A226,'Annex 2 EHV charges'!$D:$O,11,FALSE)=0,"",VLOOKUP($A226,'Annex 2 EHV charges'!$D:$O,11,FALSE)),"")</f>
        <v>0.06</v>
      </c>
      <c r="H226" s="172">
        <f>IFERROR(IF(VLOOKUP($A226,'Annex 2 EHV charges'!$D:$O,12,FALSE)=0,"",VLOOKUP($A226,'Annex 2 EHV charges'!$D:$O,12,FALSE)),"")</f>
        <v>0.06</v>
      </c>
    </row>
    <row r="227" spans="1:8" x14ac:dyDescent="0.2">
      <c r="A227" s="166" t="str">
        <f t="array" ref="A227">IFERROR(INDEX('Annex 2 EHV charges'!$D$11:$D$302, MATCH(0, IF(ISBLANK('Annex 2 EHV charges'!$D$11:$D$302),1, COUNTIF(A$4:$A226, 'Annex 2 EHV charges'!$D$11:$D$302)), 0)),"")</f>
        <v>New Export 27</v>
      </c>
      <c r="B227" s="165" t="str">
        <f>IF($A227="","",VLOOKUP($A227,'Annex 2 EHV charges'!$D:$O,2,0))</f>
        <v>New Export 27</v>
      </c>
      <c r="C227" s="166" t="str">
        <f>IF($A227="","",VLOOKUP($A227,'Annex 2 EHV charges'!$D:$O,3,0))</f>
        <v>New Export 27</v>
      </c>
      <c r="D227" s="165" t="str">
        <f>IF($A227="","",VLOOKUP($A227,'Annex 2 EHV charges'!$D:$O,4,0))</f>
        <v>Place Barton Farm</v>
      </c>
      <c r="E227" s="170" t="str">
        <f>IFERROR(IF(VLOOKUP($A227,'Annex 2 EHV charges'!$D:$O,9,FALSE)=0,"",VLOOKUP($A227,'Annex 2 EHV charges'!$D:$O,9,FALSE)),"")</f>
        <v/>
      </c>
      <c r="F227" s="171">
        <f>IFERROR(IF(VLOOKUP($A227,'Annex 2 EHV charges'!$D:$O,10,FALSE)=0,"",VLOOKUP($A227,'Annex 2 EHV charges'!$D:$O,10,FALSE)),"")</f>
        <v>353.68</v>
      </c>
      <c r="G227" s="172">
        <f>IFERROR(IF(VLOOKUP($A227,'Annex 2 EHV charges'!$D:$O,11,FALSE)=0,"",VLOOKUP($A227,'Annex 2 EHV charges'!$D:$O,11,FALSE)),"")</f>
        <v>0.06</v>
      </c>
      <c r="H227" s="172">
        <f>IFERROR(IF(VLOOKUP($A227,'Annex 2 EHV charges'!$D:$O,12,FALSE)=0,"",VLOOKUP($A227,'Annex 2 EHV charges'!$D:$O,12,FALSE)),"")</f>
        <v>0.06</v>
      </c>
    </row>
    <row r="228" spans="1:8" x14ac:dyDescent="0.2">
      <c r="A228" s="166" t="str">
        <f t="array" ref="A228">IFERROR(INDEX('Annex 2 EHV charges'!$D$11:$D$302, MATCH(0, IF(ISBLANK('Annex 2 EHV charges'!$D$11:$D$302),1, COUNTIF(A$4:$A227, 'Annex 2 EHV charges'!$D$11:$D$302)), 0)),"")</f>
        <v>New Export 28</v>
      </c>
      <c r="B228" s="165" t="str">
        <f>IF($A228="","",VLOOKUP($A228,'Annex 2 EHV charges'!$D:$O,2,0))</f>
        <v>New Export 28</v>
      </c>
      <c r="C228" s="166" t="str">
        <f>IF($A228="","",VLOOKUP($A228,'Annex 2 EHV charges'!$D:$O,3,0))</f>
        <v>New Export 28</v>
      </c>
      <c r="D228" s="165" t="str">
        <f>IF($A228="","",VLOOKUP($A228,'Annex 2 EHV charges'!$D:$O,4,0))</f>
        <v>Stonemead Farm</v>
      </c>
      <c r="E228" s="170" t="str">
        <f>IFERROR(IF(VLOOKUP($A228,'Annex 2 EHV charges'!$D:$O,9,FALSE)=0,"",VLOOKUP($A228,'Annex 2 EHV charges'!$D:$O,9,FALSE)),"")</f>
        <v/>
      </c>
      <c r="F228" s="171">
        <f>IFERROR(IF(VLOOKUP($A228,'Annex 2 EHV charges'!$D:$O,10,FALSE)=0,"",VLOOKUP($A228,'Annex 2 EHV charges'!$D:$O,10,FALSE)),"")</f>
        <v>1373.7</v>
      </c>
      <c r="G228" s="172">
        <f>IFERROR(IF(VLOOKUP($A228,'Annex 2 EHV charges'!$D:$O,11,FALSE)=0,"",VLOOKUP($A228,'Annex 2 EHV charges'!$D:$O,11,FALSE)),"")</f>
        <v>0.06</v>
      </c>
      <c r="H228" s="172">
        <f>IFERROR(IF(VLOOKUP($A228,'Annex 2 EHV charges'!$D:$O,12,FALSE)=0,"",VLOOKUP($A228,'Annex 2 EHV charges'!$D:$O,12,FALSE)),"")</f>
        <v>0.06</v>
      </c>
    </row>
    <row r="229" spans="1:8" x14ac:dyDescent="0.2">
      <c r="A229" s="166" t="str">
        <f t="array" ref="A229">IFERROR(INDEX('Annex 2 EHV charges'!$D$11:$D$302, MATCH(0, IF(ISBLANK('Annex 2 EHV charges'!$D$11:$D$302),1, COUNTIF(A$4:$A228, 'Annex 2 EHV charges'!$D$11:$D$302)), 0)),"")</f>
        <v>New Export 29</v>
      </c>
      <c r="B229" s="165" t="str">
        <f>IF($A229="","",VLOOKUP($A229,'Annex 2 EHV charges'!$D:$O,2,0))</f>
        <v>New Export 29</v>
      </c>
      <c r="C229" s="166" t="str">
        <f>IF($A229="","",VLOOKUP($A229,'Annex 2 EHV charges'!$D:$O,3,0))</f>
        <v>New Export 29</v>
      </c>
      <c r="D229" s="165" t="str">
        <f>IF($A229="","",VLOOKUP($A229,'Annex 2 EHV charges'!$D:$O,4,0))</f>
        <v>Water Lane B</v>
      </c>
      <c r="E229" s="170">
        <f>IFERROR(IF(VLOOKUP($A229,'Annex 2 EHV charges'!$D:$O,9,FALSE)=0,"",VLOOKUP($A229,'Annex 2 EHV charges'!$D:$O,9,FALSE)),"")</f>
        <v>-1.2450000000000001</v>
      </c>
      <c r="F229" s="171">
        <f>IFERROR(IF(VLOOKUP($A229,'Annex 2 EHV charges'!$D:$O,10,FALSE)=0,"",VLOOKUP($A229,'Annex 2 EHV charges'!$D:$O,10,FALSE)),"")</f>
        <v>786.96</v>
      </c>
      <c r="G229" s="172">
        <f>IFERROR(IF(VLOOKUP($A229,'Annex 2 EHV charges'!$D:$O,11,FALSE)=0,"",VLOOKUP($A229,'Annex 2 EHV charges'!$D:$O,11,FALSE)),"")</f>
        <v>0.06</v>
      </c>
      <c r="H229" s="172">
        <f>IFERROR(IF(VLOOKUP($A229,'Annex 2 EHV charges'!$D:$O,12,FALSE)=0,"",VLOOKUP($A229,'Annex 2 EHV charges'!$D:$O,12,FALSE)),"")</f>
        <v>0.06</v>
      </c>
    </row>
    <row r="230" spans="1:8" x14ac:dyDescent="0.2">
      <c r="A230" s="166" t="str">
        <f t="array" ref="A230">IFERROR(INDEX('Annex 2 EHV charges'!$D$11:$D$302, MATCH(0, IF(ISBLANK('Annex 2 EHV charges'!$D$11:$D$302),1, COUNTIF(A$4:$A229, 'Annex 2 EHV charges'!$D$11:$D$302)), 0)),"")</f>
        <v>New Export 30</v>
      </c>
      <c r="B230" s="165" t="str">
        <f>IF($A230="","",VLOOKUP($A230,'Annex 2 EHV charges'!$D:$O,2,0))</f>
        <v>New Export 30</v>
      </c>
      <c r="C230" s="166" t="str">
        <f>IF($A230="","",VLOOKUP($A230,'Annex 2 EHV charges'!$D:$O,3,0))</f>
        <v>New Export 30</v>
      </c>
      <c r="D230" s="165" t="str">
        <f>IF($A230="","",VLOOKUP($A230,'Annex 2 EHV charges'!$D:$O,4,0))</f>
        <v>Withy Drove</v>
      </c>
      <c r="E230" s="170" t="str">
        <f>IFERROR(IF(VLOOKUP($A230,'Annex 2 EHV charges'!$D:$O,9,FALSE)=0,"",VLOOKUP($A230,'Annex 2 EHV charges'!$D:$O,9,FALSE)),"")</f>
        <v/>
      </c>
      <c r="F230" s="171">
        <f>IFERROR(IF(VLOOKUP($A230,'Annex 2 EHV charges'!$D:$O,10,FALSE)=0,"",VLOOKUP($A230,'Annex 2 EHV charges'!$D:$O,10,FALSE)),"")</f>
        <v>1033.0899999999999</v>
      </c>
      <c r="G230" s="172">
        <f>IFERROR(IF(VLOOKUP($A230,'Annex 2 EHV charges'!$D:$O,11,FALSE)=0,"",VLOOKUP($A230,'Annex 2 EHV charges'!$D:$O,11,FALSE)),"")</f>
        <v>0.06</v>
      </c>
      <c r="H230" s="172">
        <f>IFERROR(IF(VLOOKUP($A230,'Annex 2 EHV charges'!$D:$O,12,FALSE)=0,"",VLOOKUP($A230,'Annex 2 EHV charges'!$D:$O,12,FALSE)),"")</f>
        <v>0.06</v>
      </c>
    </row>
    <row r="231" spans="1:8" x14ac:dyDescent="0.2">
      <c r="A231" s="166" t="str">
        <f t="array" ref="A231">IFERROR(INDEX('Annex 2 EHV charges'!$D$11:$D$302, MATCH(0, IF(ISBLANK('Annex 2 EHV charges'!$D$11:$D$302),1, COUNTIF(A$4:$A230, 'Annex 2 EHV charges'!$D$11:$D$302)), 0)),"")</f>
        <v>New Export 31</v>
      </c>
      <c r="B231" s="165" t="str">
        <f>IF($A231="","",VLOOKUP($A231,'Annex 2 EHV charges'!$D:$O,2,0))</f>
        <v>New Export 31</v>
      </c>
      <c r="C231" s="166" t="str">
        <f>IF($A231="","",VLOOKUP($A231,'Annex 2 EHV charges'!$D:$O,3,0))</f>
        <v>New Export 31</v>
      </c>
      <c r="D231" s="165" t="str">
        <f>IF($A231="","",VLOOKUP($A231,'Annex 2 EHV charges'!$D:$O,4,0))</f>
        <v>Yelland</v>
      </c>
      <c r="E231" s="170">
        <f>IFERROR(IF(VLOOKUP($A231,'Annex 2 EHV charges'!$D:$O,9,FALSE)=0,"",VLOOKUP($A231,'Annex 2 EHV charges'!$D:$O,9,FALSE)),"")</f>
        <v>-1.079</v>
      </c>
      <c r="F231" s="171">
        <f>IFERROR(IF(VLOOKUP($A231,'Annex 2 EHV charges'!$D:$O,10,FALSE)=0,"",VLOOKUP($A231,'Annex 2 EHV charges'!$D:$O,10,FALSE)),"")</f>
        <v>528.41</v>
      </c>
      <c r="G231" s="172">
        <f>IFERROR(IF(VLOOKUP($A231,'Annex 2 EHV charges'!$D:$O,11,FALSE)=0,"",VLOOKUP($A231,'Annex 2 EHV charges'!$D:$O,11,FALSE)),"")</f>
        <v>0.06</v>
      </c>
      <c r="H231" s="172">
        <f>IFERROR(IF(VLOOKUP($A231,'Annex 2 EHV charges'!$D:$O,12,FALSE)=0,"",VLOOKUP($A231,'Annex 2 EHV charges'!$D:$O,12,FALSE)),"")</f>
        <v>0.06</v>
      </c>
    </row>
    <row r="232" spans="1:8" x14ac:dyDescent="0.2">
      <c r="A232" s="166" t="str">
        <f t="array" ref="A232">IFERROR(INDEX('Annex 2 EHV charges'!$D$11:$D$302, MATCH(0, IF(ISBLANK('Annex 2 EHV charges'!$D$11:$D$302),1, COUNTIF(A$4:$A231, 'Annex 2 EHV charges'!$D$11:$D$302)), 0)),"")</f>
        <v>New Export 32</v>
      </c>
      <c r="B232" s="165" t="str">
        <f>IF($A232="","",VLOOKUP($A232,'Annex 2 EHV charges'!$D:$O,2,0))</f>
        <v>New Export 32</v>
      </c>
      <c r="C232" s="166" t="str">
        <f>IF($A232="","",VLOOKUP($A232,'Annex 2 EHV charges'!$D:$O,3,0))</f>
        <v>New Export 32</v>
      </c>
      <c r="D232" s="165" t="str">
        <f>IF($A232="","",VLOOKUP($A232,'Annex 2 EHV charges'!$D:$O,4,0))</f>
        <v>Cattedown</v>
      </c>
      <c r="E232" s="170">
        <f>IFERROR(IF(VLOOKUP($A232,'Annex 2 EHV charges'!$D:$O,9,FALSE)=0,"",VLOOKUP($A232,'Annex 2 EHV charges'!$D:$O,9,FALSE)),"")</f>
        <v>-3.6059999999999999</v>
      </c>
      <c r="F232" s="171">
        <f>IFERROR(IF(VLOOKUP($A232,'Annex 2 EHV charges'!$D:$O,10,FALSE)=0,"",VLOOKUP($A232,'Annex 2 EHV charges'!$D:$O,10,FALSE)),"")</f>
        <v>637.79999999999995</v>
      </c>
      <c r="G232" s="172">
        <f>IFERROR(IF(VLOOKUP($A232,'Annex 2 EHV charges'!$D:$O,11,FALSE)=0,"",VLOOKUP($A232,'Annex 2 EHV charges'!$D:$O,11,FALSE)),"")</f>
        <v>0.06</v>
      </c>
      <c r="H232" s="172">
        <f>IFERROR(IF(VLOOKUP($A232,'Annex 2 EHV charges'!$D:$O,12,FALSE)=0,"",VLOOKUP($A232,'Annex 2 EHV charges'!$D:$O,12,FALSE)),"")</f>
        <v>0.06</v>
      </c>
    </row>
    <row r="233" spans="1:8" x14ac:dyDescent="0.2">
      <c r="A233" s="166" t="str">
        <f t="array" ref="A233">IFERROR(INDEX('Annex 2 EHV charges'!$D$11:$D$302, MATCH(0, IF(ISBLANK('Annex 2 EHV charges'!$D$11:$D$302),1, COUNTIF(A$4:$A232, 'Annex 2 EHV charges'!$D$11:$D$302)), 0)),"")</f>
        <v>New Export 33</v>
      </c>
      <c r="B233" s="165" t="str">
        <f>IF($A233="","",VLOOKUP($A233,'Annex 2 EHV charges'!$D:$O,2,0))</f>
        <v>New Export 33</v>
      </c>
      <c r="C233" s="166" t="str">
        <f>IF($A233="","",VLOOKUP($A233,'Annex 2 EHV charges'!$D:$O,3,0))</f>
        <v>New Export 33</v>
      </c>
      <c r="D233" s="165" t="str">
        <f>IF($A233="","",VLOOKUP($A233,'Annex 2 EHV charges'!$D:$O,4,0))</f>
        <v>New England Quarry</v>
      </c>
      <c r="E233" s="170" t="str">
        <f>IFERROR(IF(VLOOKUP($A233,'Annex 2 EHV charges'!$D:$O,9,FALSE)=0,"",VLOOKUP($A233,'Annex 2 EHV charges'!$D:$O,9,FALSE)),"")</f>
        <v/>
      </c>
      <c r="F233" s="171">
        <f>IFERROR(IF(VLOOKUP($A233,'Annex 2 EHV charges'!$D:$O,10,FALSE)=0,"",VLOOKUP($A233,'Annex 2 EHV charges'!$D:$O,10,FALSE)),"")</f>
        <v>300.77</v>
      </c>
      <c r="G233" s="172">
        <f>IFERROR(IF(VLOOKUP($A233,'Annex 2 EHV charges'!$D:$O,11,FALSE)=0,"",VLOOKUP($A233,'Annex 2 EHV charges'!$D:$O,11,FALSE)),"")</f>
        <v>0.06</v>
      </c>
      <c r="H233" s="172">
        <f>IFERROR(IF(VLOOKUP($A233,'Annex 2 EHV charges'!$D:$O,12,FALSE)=0,"",VLOOKUP($A233,'Annex 2 EHV charges'!$D:$O,12,FALSE)),"")</f>
        <v>0.06</v>
      </c>
    </row>
    <row r="234" spans="1:8" x14ac:dyDescent="0.2">
      <c r="A234" s="166" t="str">
        <f t="array" ref="A234">IFERROR(INDEX('Annex 2 EHV charges'!$D$11:$D$302, MATCH(0, IF(ISBLANK('Annex 2 EHV charges'!$D$11:$D$302),1, COUNTIF(A$4:$A233, 'Annex 2 EHV charges'!$D$11:$D$302)), 0)),"")</f>
        <v>New Export 34</v>
      </c>
      <c r="B234" s="165" t="str">
        <f>IF($A234="","",VLOOKUP($A234,'Annex 2 EHV charges'!$D:$O,2,0))</f>
        <v>New Export 34</v>
      </c>
      <c r="C234" s="166" t="str">
        <f>IF($A234="","",VLOOKUP($A234,'Annex 2 EHV charges'!$D:$O,3,0))</f>
        <v>New Export 34</v>
      </c>
      <c r="D234" s="165" t="str">
        <f>IF($A234="","",VLOOKUP($A234,'Annex 2 EHV charges'!$D:$O,4,0))</f>
        <v>Trerule Farm</v>
      </c>
      <c r="E234" s="170" t="str">
        <f>IFERROR(IF(VLOOKUP($A234,'Annex 2 EHV charges'!$D:$O,9,FALSE)=0,"",VLOOKUP($A234,'Annex 2 EHV charges'!$D:$O,9,FALSE)),"")</f>
        <v/>
      </c>
      <c r="F234" s="171">
        <f>IFERROR(IF(VLOOKUP($A234,'Annex 2 EHV charges'!$D:$O,10,FALSE)=0,"",VLOOKUP($A234,'Annex 2 EHV charges'!$D:$O,10,FALSE)),"")</f>
        <v>677.42</v>
      </c>
      <c r="G234" s="172">
        <f>IFERROR(IF(VLOOKUP($A234,'Annex 2 EHV charges'!$D:$O,11,FALSE)=0,"",VLOOKUP($A234,'Annex 2 EHV charges'!$D:$O,11,FALSE)),"")</f>
        <v>0.06</v>
      </c>
      <c r="H234" s="172">
        <f>IFERROR(IF(VLOOKUP($A234,'Annex 2 EHV charges'!$D:$O,12,FALSE)=0,"",VLOOKUP($A234,'Annex 2 EHV charges'!$D:$O,12,FALSE)),"")</f>
        <v>0.06</v>
      </c>
    </row>
    <row r="235" spans="1:8" x14ac:dyDescent="0.2">
      <c r="A235" s="166" t="str">
        <f t="array" ref="A235">IFERROR(INDEX('Annex 2 EHV charges'!$D$11:$D$302, MATCH(0, IF(ISBLANK('Annex 2 EHV charges'!$D$11:$D$302),1, COUNTIF(A$4:$A234, 'Annex 2 EHV charges'!$D$11:$D$302)), 0)),"")</f>
        <v>New Export 35</v>
      </c>
      <c r="B235" s="165" t="str">
        <f>IF($A235="","",VLOOKUP($A235,'Annex 2 EHV charges'!$D:$O,2,0))</f>
        <v>New Export 35</v>
      </c>
      <c r="C235" s="166" t="str">
        <f>IF($A235="","",VLOOKUP($A235,'Annex 2 EHV charges'!$D:$O,3,0))</f>
        <v>New Export 35</v>
      </c>
      <c r="D235" s="165" t="str">
        <f>IF($A235="","",VLOOKUP($A235,'Annex 2 EHV charges'!$D:$O,4,0))</f>
        <v>Black Ditch WF</v>
      </c>
      <c r="E235" s="170" t="str">
        <f>IFERROR(IF(VLOOKUP($A235,'Annex 2 EHV charges'!$D:$O,9,FALSE)=0,"",VLOOKUP($A235,'Annex 2 EHV charges'!$D:$O,9,FALSE)),"")</f>
        <v/>
      </c>
      <c r="F235" s="171">
        <f>IFERROR(IF(VLOOKUP($A235,'Annex 2 EHV charges'!$D:$O,10,FALSE)=0,"",VLOOKUP($A235,'Annex 2 EHV charges'!$D:$O,10,FALSE)),"")</f>
        <v>2897.54</v>
      </c>
      <c r="G235" s="172">
        <f>IFERROR(IF(VLOOKUP($A235,'Annex 2 EHV charges'!$D:$O,11,FALSE)=0,"",VLOOKUP($A235,'Annex 2 EHV charges'!$D:$O,11,FALSE)),"")</f>
        <v>0.06</v>
      </c>
      <c r="H235" s="172">
        <f>IFERROR(IF(VLOOKUP($A235,'Annex 2 EHV charges'!$D:$O,12,FALSE)=0,"",VLOOKUP($A235,'Annex 2 EHV charges'!$D:$O,12,FALSE)),"")</f>
        <v>0.06</v>
      </c>
    </row>
    <row r="236" spans="1:8" x14ac:dyDescent="0.2">
      <c r="A236" s="166" t="str">
        <f t="array" ref="A236">IFERROR(INDEX('Annex 2 EHV charges'!$D$11:$D$302, MATCH(0, IF(ISBLANK('Annex 2 EHV charges'!$D$11:$D$302),1, COUNTIF(A$4:$A235, 'Annex 2 EHV charges'!$D$11:$D$302)), 0)),"")</f>
        <v>New Export 36</v>
      </c>
      <c r="B236" s="165" t="str">
        <f>IF($A236="","",VLOOKUP($A236,'Annex 2 EHV charges'!$D:$O,2,0))</f>
        <v>New Export 36</v>
      </c>
      <c r="C236" s="166" t="str">
        <f>IF($A236="","",VLOOKUP($A236,'Annex 2 EHV charges'!$D:$O,3,0))</f>
        <v>New Export 36</v>
      </c>
      <c r="D236" s="165" t="str">
        <f>IF($A236="","",VLOOKUP($A236,'Annex 2 EHV charges'!$D:$O,4,0))</f>
        <v>Lawrence Weston</v>
      </c>
      <c r="E236" s="170" t="str">
        <f>IFERROR(IF(VLOOKUP($A236,'Annex 2 EHV charges'!$D:$O,9,FALSE)=0,"",VLOOKUP($A236,'Annex 2 EHV charges'!$D:$O,9,FALSE)),"")</f>
        <v/>
      </c>
      <c r="F236" s="171">
        <f>IFERROR(IF(VLOOKUP($A236,'Annex 2 EHV charges'!$D:$O,10,FALSE)=0,"",VLOOKUP($A236,'Annex 2 EHV charges'!$D:$O,10,FALSE)),"")</f>
        <v>904.72</v>
      </c>
      <c r="G236" s="172">
        <f>IFERROR(IF(VLOOKUP($A236,'Annex 2 EHV charges'!$D:$O,11,FALSE)=0,"",VLOOKUP($A236,'Annex 2 EHV charges'!$D:$O,11,FALSE)),"")</f>
        <v>0.06</v>
      </c>
      <c r="H236" s="172">
        <f>IFERROR(IF(VLOOKUP($A236,'Annex 2 EHV charges'!$D:$O,12,FALSE)=0,"",VLOOKUP($A236,'Annex 2 EHV charges'!$D:$O,12,FALSE)),"")</f>
        <v>0.06</v>
      </c>
    </row>
    <row r="237" spans="1:8" x14ac:dyDescent="0.2">
      <c r="A237" s="166" t="str">
        <f t="array" ref="A237">IFERROR(INDEX('Annex 2 EHV charges'!$D$11:$D$302, MATCH(0, IF(ISBLANK('Annex 2 EHV charges'!$D$11:$D$302),1, COUNTIF(A$4:$A236, 'Annex 2 EHV charges'!$D$11:$D$302)), 0)),"")</f>
        <v>New Export 37</v>
      </c>
      <c r="B237" s="165" t="str">
        <f>IF($A237="","",VLOOKUP($A237,'Annex 2 EHV charges'!$D:$O,2,0))</f>
        <v>New Export 37</v>
      </c>
      <c r="C237" s="166" t="str">
        <f>IF($A237="","",VLOOKUP($A237,'Annex 2 EHV charges'!$D:$O,3,0))</f>
        <v>New Export 37</v>
      </c>
      <c r="D237" s="165" t="str">
        <f>IF($A237="","",VLOOKUP($A237,'Annex 2 EHV charges'!$D:$O,4,0))</f>
        <v>Quartley Farm</v>
      </c>
      <c r="E237" s="170" t="str">
        <f>IFERROR(IF(VLOOKUP($A237,'Annex 2 EHV charges'!$D:$O,9,FALSE)=0,"",VLOOKUP($A237,'Annex 2 EHV charges'!$D:$O,9,FALSE)),"")</f>
        <v/>
      </c>
      <c r="F237" s="171">
        <f>IFERROR(IF(VLOOKUP($A237,'Annex 2 EHV charges'!$D:$O,10,FALSE)=0,"",VLOOKUP($A237,'Annex 2 EHV charges'!$D:$O,10,FALSE)),"")</f>
        <v>334.98</v>
      </c>
      <c r="G237" s="172">
        <f>IFERROR(IF(VLOOKUP($A237,'Annex 2 EHV charges'!$D:$O,11,FALSE)=0,"",VLOOKUP($A237,'Annex 2 EHV charges'!$D:$O,11,FALSE)),"")</f>
        <v>0.06</v>
      </c>
      <c r="H237" s="172">
        <f>IFERROR(IF(VLOOKUP($A237,'Annex 2 EHV charges'!$D:$O,12,FALSE)=0,"",VLOOKUP($A237,'Annex 2 EHV charges'!$D:$O,12,FALSE)),"")</f>
        <v>0.06</v>
      </c>
    </row>
    <row r="238" spans="1:8" x14ac:dyDescent="0.2">
      <c r="A238" s="166" t="str">
        <f t="array" ref="A238">IFERROR(INDEX('Annex 2 EHV charges'!$D$11:$D$302, MATCH(0, IF(ISBLANK('Annex 2 EHV charges'!$D$11:$D$302),1, COUNTIF(A$4:$A237, 'Annex 2 EHV charges'!$D$11:$D$302)), 0)),"")</f>
        <v>New Export 38</v>
      </c>
      <c r="B238" s="165" t="str">
        <f>IF($A238="","",VLOOKUP($A238,'Annex 2 EHV charges'!$D:$O,2,0))</f>
        <v>New Export 38</v>
      </c>
      <c r="C238" s="166" t="str">
        <f>IF($A238="","",VLOOKUP($A238,'Annex 2 EHV charges'!$D:$O,3,0))</f>
        <v>New Export 38</v>
      </c>
      <c r="D238" s="165" t="str">
        <f>IF($A238="","",VLOOKUP($A238,'Annex 2 EHV charges'!$D:$O,4,0))</f>
        <v>Sandhill Farm</v>
      </c>
      <c r="E238" s="170" t="str">
        <f>IFERROR(IF(VLOOKUP($A238,'Annex 2 EHV charges'!$D:$O,9,FALSE)=0,"",VLOOKUP($A238,'Annex 2 EHV charges'!$D:$O,9,FALSE)),"")</f>
        <v/>
      </c>
      <c r="F238" s="171">
        <f>IFERROR(IF(VLOOKUP($A238,'Annex 2 EHV charges'!$D:$O,10,FALSE)=0,"",VLOOKUP($A238,'Annex 2 EHV charges'!$D:$O,10,FALSE)),"")</f>
        <v>384.88</v>
      </c>
      <c r="G238" s="172">
        <f>IFERROR(IF(VLOOKUP($A238,'Annex 2 EHV charges'!$D:$O,11,FALSE)=0,"",VLOOKUP($A238,'Annex 2 EHV charges'!$D:$O,11,FALSE)),"")</f>
        <v>0.06</v>
      </c>
      <c r="H238" s="172">
        <f>IFERROR(IF(VLOOKUP($A238,'Annex 2 EHV charges'!$D:$O,12,FALSE)=0,"",VLOOKUP($A238,'Annex 2 EHV charges'!$D:$O,12,FALSE)),"")</f>
        <v>0.06</v>
      </c>
    </row>
    <row r="239" spans="1:8" x14ac:dyDescent="0.2">
      <c r="A239" s="166" t="str">
        <f t="array" ref="A239">IFERROR(INDEX('Annex 2 EHV charges'!$D$11:$D$302, MATCH(0, IF(ISBLANK('Annex 2 EHV charges'!$D$11:$D$302),1, COUNTIF(A$4:$A238, 'Annex 2 EHV charges'!$D$11:$D$302)), 0)),"")</f>
        <v>New Export 39</v>
      </c>
      <c r="B239" s="165" t="str">
        <f>IF($A239="","",VLOOKUP($A239,'Annex 2 EHV charges'!$D:$O,2,0))</f>
        <v>New Export 39</v>
      </c>
      <c r="C239" s="166" t="str">
        <f>IF($A239="","",VLOOKUP($A239,'Annex 2 EHV charges'!$D:$O,3,0))</f>
        <v>New Export 39</v>
      </c>
      <c r="D239" s="165" t="str">
        <f>IF($A239="","",VLOOKUP($A239,'Annex 2 EHV charges'!$D:$O,4,0))</f>
        <v>Wiseburrow</v>
      </c>
      <c r="E239" s="170" t="str">
        <f>IFERROR(IF(VLOOKUP($A239,'Annex 2 EHV charges'!$D:$O,9,FALSE)=0,"",VLOOKUP($A239,'Annex 2 EHV charges'!$D:$O,9,FALSE)),"")</f>
        <v/>
      </c>
      <c r="F239" s="171">
        <f>IFERROR(IF(VLOOKUP($A239,'Annex 2 EHV charges'!$D:$O,10,FALSE)=0,"",VLOOKUP($A239,'Annex 2 EHV charges'!$D:$O,10,FALSE)),"")</f>
        <v>340.99</v>
      </c>
      <c r="G239" s="172">
        <f>IFERROR(IF(VLOOKUP($A239,'Annex 2 EHV charges'!$D:$O,11,FALSE)=0,"",VLOOKUP($A239,'Annex 2 EHV charges'!$D:$O,11,FALSE)),"")</f>
        <v>0.06</v>
      </c>
      <c r="H239" s="172">
        <f>IFERROR(IF(VLOOKUP($A239,'Annex 2 EHV charges'!$D:$O,12,FALSE)=0,"",VLOOKUP($A239,'Annex 2 EHV charges'!$D:$O,12,FALSE)),"")</f>
        <v>0.06</v>
      </c>
    </row>
    <row r="240" spans="1:8" x14ac:dyDescent="0.2">
      <c r="A240" s="166" t="str">
        <f t="array" ref="A240">IFERROR(INDEX('Annex 2 EHV charges'!$D$11:$D$302, MATCH(0, IF(ISBLANK('Annex 2 EHV charges'!$D$11:$D$302),1, COUNTIF(A$4:$A239, 'Annex 2 EHV charges'!$D$11:$D$302)), 0)),"")</f>
        <v>New Export 40</v>
      </c>
      <c r="B240" s="165" t="str">
        <f>IF($A240="","",VLOOKUP($A240,'Annex 2 EHV charges'!$D:$O,2,0))</f>
        <v>New Export 40</v>
      </c>
      <c r="C240" s="166" t="str">
        <f>IF($A240="","",VLOOKUP($A240,'Annex 2 EHV charges'!$D:$O,3,0))</f>
        <v>New Export 40</v>
      </c>
      <c r="D240" s="165" t="str">
        <f>IF($A240="","",VLOOKUP($A240,'Annex 2 EHV charges'!$D:$O,4,0))</f>
        <v xml:space="preserve">Hammond Court Farm </v>
      </c>
      <c r="E240" s="170" t="str">
        <f>IFERROR(IF(VLOOKUP($A240,'Annex 2 EHV charges'!$D:$O,9,FALSE)=0,"",VLOOKUP($A240,'Annex 2 EHV charges'!$D:$O,9,FALSE)),"")</f>
        <v/>
      </c>
      <c r="F240" s="171">
        <f>IFERROR(IF(VLOOKUP($A240,'Annex 2 EHV charges'!$D:$O,10,FALSE)=0,"",VLOOKUP($A240,'Annex 2 EHV charges'!$D:$O,10,FALSE)),"")</f>
        <v>2950.6</v>
      </c>
      <c r="G240" s="172">
        <f>IFERROR(IF(VLOOKUP($A240,'Annex 2 EHV charges'!$D:$O,11,FALSE)=0,"",VLOOKUP($A240,'Annex 2 EHV charges'!$D:$O,11,FALSE)),"")</f>
        <v>0.06</v>
      </c>
      <c r="H240" s="172">
        <f>IFERROR(IF(VLOOKUP($A240,'Annex 2 EHV charges'!$D:$O,12,FALSE)=0,"",VLOOKUP($A240,'Annex 2 EHV charges'!$D:$O,12,FALSE)),"")</f>
        <v>0.06</v>
      </c>
    </row>
    <row r="241" spans="1:8" x14ac:dyDescent="0.2">
      <c r="A241" s="166" t="str">
        <f t="array" ref="A241">IFERROR(INDEX('Annex 2 EHV charges'!$D$11:$D$302, MATCH(0, IF(ISBLANK('Annex 2 EHV charges'!$D$11:$D$302),1, COUNTIF(A$4:$A240, 'Annex 2 EHV charges'!$D$11:$D$302)), 0)),"")</f>
        <v>New Export 41</v>
      </c>
      <c r="B241" s="165" t="str">
        <f>IF($A241="","",VLOOKUP($A241,'Annex 2 EHV charges'!$D:$O,2,0))</f>
        <v>New Export 41</v>
      </c>
      <c r="C241" s="166" t="str">
        <f>IF($A241="","",VLOOKUP($A241,'Annex 2 EHV charges'!$D:$O,3,0))</f>
        <v>New Export 41</v>
      </c>
      <c r="D241" s="165" t="str">
        <f>IF($A241="","",VLOOKUP($A241,'Annex 2 EHV charges'!$D:$O,4,0))</f>
        <v>Makro Exeter</v>
      </c>
      <c r="E241" s="170">
        <f>IFERROR(IF(VLOOKUP($A241,'Annex 2 EHV charges'!$D:$O,9,FALSE)=0,"",VLOOKUP($A241,'Annex 2 EHV charges'!$D:$O,9,FALSE)),"")</f>
        <v>-1.2370000000000001</v>
      </c>
      <c r="F241" s="171">
        <f>IFERROR(IF(VLOOKUP($A241,'Annex 2 EHV charges'!$D:$O,10,FALSE)=0,"",VLOOKUP($A241,'Annex 2 EHV charges'!$D:$O,10,FALSE)),"")</f>
        <v>1050.6300000000001</v>
      </c>
      <c r="G241" s="172">
        <f>IFERROR(IF(VLOOKUP($A241,'Annex 2 EHV charges'!$D:$O,11,FALSE)=0,"",VLOOKUP($A241,'Annex 2 EHV charges'!$D:$O,11,FALSE)),"")</f>
        <v>0.06</v>
      </c>
      <c r="H241" s="172">
        <f>IFERROR(IF(VLOOKUP($A241,'Annex 2 EHV charges'!$D:$O,12,FALSE)=0,"",VLOOKUP($A241,'Annex 2 EHV charges'!$D:$O,12,FALSE)),"")</f>
        <v>0.06</v>
      </c>
    </row>
    <row r="242" spans="1:8" x14ac:dyDescent="0.2">
      <c r="A242" s="166" t="str">
        <f t="array" ref="A242">IFERROR(INDEX('Annex 2 EHV charges'!$D$11:$D$302, MATCH(0, IF(ISBLANK('Annex 2 EHV charges'!$D$11:$D$302),1, COUNTIF(A$4:$A241, 'Annex 2 EHV charges'!$D$11:$D$302)), 0)),"")</f>
        <v>New Export 42</v>
      </c>
      <c r="B242" s="165" t="str">
        <f>IF($A242="","",VLOOKUP($A242,'Annex 2 EHV charges'!$D:$O,2,0))</f>
        <v>New Export 42</v>
      </c>
      <c r="C242" s="166" t="str">
        <f>IF($A242="","",VLOOKUP($A242,'Annex 2 EHV charges'!$D:$O,3,0))</f>
        <v>New Export 42</v>
      </c>
      <c r="D242" s="165" t="str">
        <f>IF($A242="","",VLOOKUP($A242,'Annex 2 EHV charges'!$D:$O,4,0))</f>
        <v>Great Houndbeare 2</v>
      </c>
      <c r="E242" s="170" t="str">
        <f>IFERROR(IF(VLOOKUP($A242,'Annex 2 EHV charges'!$D:$O,9,FALSE)=0,"",VLOOKUP($A242,'Annex 2 EHV charges'!$D:$O,9,FALSE)),"")</f>
        <v/>
      </c>
      <c r="F242" s="171">
        <f>IFERROR(IF(VLOOKUP($A242,'Annex 2 EHV charges'!$D:$O,10,FALSE)=0,"",VLOOKUP($A242,'Annex 2 EHV charges'!$D:$O,10,FALSE)),"")</f>
        <v>1214.7</v>
      </c>
      <c r="G242" s="172">
        <f>IFERROR(IF(VLOOKUP($A242,'Annex 2 EHV charges'!$D:$O,11,FALSE)=0,"",VLOOKUP($A242,'Annex 2 EHV charges'!$D:$O,11,FALSE)),"")</f>
        <v>0.06</v>
      </c>
      <c r="H242" s="172">
        <f>IFERROR(IF(VLOOKUP($A242,'Annex 2 EHV charges'!$D:$O,12,FALSE)=0,"",VLOOKUP($A242,'Annex 2 EHV charges'!$D:$O,12,FALSE)),"")</f>
        <v>0.06</v>
      </c>
    </row>
    <row r="243" spans="1:8" x14ac:dyDescent="0.2">
      <c r="A243" s="166" t="str">
        <f t="array" ref="A243">IFERROR(INDEX('Annex 2 EHV charges'!$D$11:$D$302, MATCH(0, IF(ISBLANK('Annex 2 EHV charges'!$D$11:$D$302),1, COUNTIF(A$4:$A242, 'Annex 2 EHV charges'!$D$11:$D$302)), 0)),"")</f>
        <v>New Export 43</v>
      </c>
      <c r="B243" s="165" t="str">
        <f>IF($A243="","",VLOOKUP($A243,'Annex 2 EHV charges'!$D:$O,2,0))</f>
        <v>New Export 43</v>
      </c>
      <c r="C243" s="166" t="str">
        <f>IF($A243="","",VLOOKUP($A243,'Annex 2 EHV charges'!$D:$O,3,0))</f>
        <v>New Export 43</v>
      </c>
      <c r="D243" s="165" t="str">
        <f>IF($A243="","",VLOOKUP($A243,'Annex 2 EHV charges'!$D:$O,4,0))</f>
        <v>Ernesettle Biomass</v>
      </c>
      <c r="E243" s="170">
        <f>IFERROR(IF(VLOOKUP($A243,'Annex 2 EHV charges'!$D:$O,9,FALSE)=0,"",VLOOKUP($A243,'Annex 2 EHV charges'!$D:$O,9,FALSE)),"")</f>
        <v>-0.69</v>
      </c>
      <c r="F243" s="171">
        <f>IFERROR(IF(VLOOKUP($A243,'Annex 2 EHV charges'!$D:$O,10,FALSE)=0,"",VLOOKUP($A243,'Annex 2 EHV charges'!$D:$O,10,FALSE)),"")</f>
        <v>787.07</v>
      </c>
      <c r="G243" s="172">
        <f>IFERROR(IF(VLOOKUP($A243,'Annex 2 EHV charges'!$D:$O,11,FALSE)=0,"",VLOOKUP($A243,'Annex 2 EHV charges'!$D:$O,11,FALSE)),"")</f>
        <v>0.06</v>
      </c>
      <c r="H243" s="172">
        <f>IFERROR(IF(VLOOKUP($A243,'Annex 2 EHV charges'!$D:$O,12,FALSE)=0,"",VLOOKUP($A243,'Annex 2 EHV charges'!$D:$O,12,FALSE)),"")</f>
        <v>0.06</v>
      </c>
    </row>
    <row r="244" spans="1:8" x14ac:dyDescent="0.2">
      <c r="A244" s="166" t="str">
        <f t="array" ref="A244">IFERROR(INDEX('Annex 2 EHV charges'!$D$11:$D$302, MATCH(0, IF(ISBLANK('Annex 2 EHV charges'!$D$11:$D$302),1, COUNTIF(A$4:$A243, 'Annex 2 EHV charges'!$D$11:$D$302)), 0)),"")</f>
        <v>New Export 44</v>
      </c>
      <c r="B244" s="165" t="str">
        <f>IF($A244="","",VLOOKUP($A244,'Annex 2 EHV charges'!$D:$O,2,0))</f>
        <v>New Export 44</v>
      </c>
      <c r="C244" s="166" t="str">
        <f>IF($A244="","",VLOOKUP($A244,'Annex 2 EHV charges'!$D:$O,3,0))</f>
        <v>New Export 44</v>
      </c>
      <c r="D244" s="165" t="str">
        <f>IF($A244="","",VLOOKUP($A244,'Annex 2 EHV charges'!$D:$O,4,0))</f>
        <v>The Barton</v>
      </c>
      <c r="E244" s="170" t="str">
        <f>IFERROR(IF(VLOOKUP($A244,'Annex 2 EHV charges'!$D:$O,9,FALSE)=0,"",VLOOKUP($A244,'Annex 2 EHV charges'!$D:$O,9,FALSE)),"")</f>
        <v/>
      </c>
      <c r="F244" s="171">
        <f>IFERROR(IF(VLOOKUP($A244,'Annex 2 EHV charges'!$D:$O,10,FALSE)=0,"",VLOOKUP($A244,'Annex 2 EHV charges'!$D:$O,10,FALSE)),"")</f>
        <v>3862.94</v>
      </c>
      <c r="G244" s="172">
        <f>IFERROR(IF(VLOOKUP($A244,'Annex 2 EHV charges'!$D:$O,11,FALSE)=0,"",VLOOKUP($A244,'Annex 2 EHV charges'!$D:$O,11,FALSE)),"")</f>
        <v>0.06</v>
      </c>
      <c r="H244" s="172">
        <f>IFERROR(IF(VLOOKUP($A244,'Annex 2 EHV charges'!$D:$O,12,FALSE)=0,"",VLOOKUP($A244,'Annex 2 EHV charges'!$D:$O,12,FALSE)),"")</f>
        <v>0.06</v>
      </c>
    </row>
    <row r="245" spans="1:8" x14ac:dyDescent="0.2">
      <c r="A245" s="166" t="str">
        <f t="array" ref="A245">IFERROR(INDEX('Annex 2 EHV charges'!$D$11:$D$302, MATCH(0, IF(ISBLANK('Annex 2 EHV charges'!$D$11:$D$302),1, COUNTIF(A$4:$A244, 'Annex 2 EHV charges'!$D$11:$D$302)), 0)),"")</f>
        <v>New Export 45</v>
      </c>
      <c r="B245" s="165" t="str">
        <f>IF($A245="","",VLOOKUP($A245,'Annex 2 EHV charges'!$D:$O,2,0))</f>
        <v>New Export 45</v>
      </c>
      <c r="C245" s="166" t="str">
        <f>IF($A245="","",VLOOKUP($A245,'Annex 2 EHV charges'!$D:$O,3,0))</f>
        <v>New Export 45</v>
      </c>
      <c r="D245" s="165" t="str">
        <f>IF($A245="","",VLOOKUP($A245,'Annex 2 EHV charges'!$D:$O,4,0))</f>
        <v>Higher Oatley Farm</v>
      </c>
      <c r="E245" s="170" t="str">
        <f>IFERROR(IF(VLOOKUP($A245,'Annex 2 EHV charges'!$D:$O,9,FALSE)=0,"",VLOOKUP($A245,'Annex 2 EHV charges'!$D:$O,9,FALSE)),"")</f>
        <v/>
      </c>
      <c r="F245" s="171">
        <f>IFERROR(IF(VLOOKUP($A245,'Annex 2 EHV charges'!$D:$O,10,FALSE)=0,"",VLOOKUP($A245,'Annex 2 EHV charges'!$D:$O,10,FALSE)),"")</f>
        <v>900.11</v>
      </c>
      <c r="G245" s="172">
        <f>IFERROR(IF(VLOOKUP($A245,'Annex 2 EHV charges'!$D:$O,11,FALSE)=0,"",VLOOKUP($A245,'Annex 2 EHV charges'!$D:$O,11,FALSE)),"")</f>
        <v>0.06</v>
      </c>
      <c r="H245" s="172">
        <f>IFERROR(IF(VLOOKUP($A245,'Annex 2 EHV charges'!$D:$O,12,FALSE)=0,"",VLOOKUP($A245,'Annex 2 EHV charges'!$D:$O,12,FALSE)),"")</f>
        <v>0.06</v>
      </c>
    </row>
    <row r="246" spans="1:8" x14ac:dyDescent="0.2">
      <c r="A246" s="166" t="str">
        <f t="array" ref="A246">IFERROR(INDEX('Annex 2 EHV charges'!$D$11:$D$302, MATCH(0, IF(ISBLANK('Annex 2 EHV charges'!$D$11:$D$302),1, COUNTIF(A$4:$A245, 'Annex 2 EHV charges'!$D$11:$D$302)), 0)),"")</f>
        <v>New Export 46</v>
      </c>
      <c r="B246" s="165" t="str">
        <f>IF($A246="","",VLOOKUP($A246,'Annex 2 EHV charges'!$D:$O,2,0))</f>
        <v>New Export 46</v>
      </c>
      <c r="C246" s="166" t="str">
        <f>IF($A246="","",VLOOKUP($A246,'Annex 2 EHV charges'!$D:$O,3,0))</f>
        <v>New Export 46</v>
      </c>
      <c r="D246" s="165" t="str">
        <f>IF($A246="","",VLOOKUP($A246,'Annex 2 EHV charges'!$D:$O,4,0))</f>
        <v>Axe View Way PV</v>
      </c>
      <c r="E246" s="170" t="str">
        <f>IFERROR(IF(VLOOKUP($A246,'Annex 2 EHV charges'!$D:$O,9,FALSE)=0,"",VLOOKUP($A246,'Annex 2 EHV charges'!$D:$O,9,FALSE)),"")</f>
        <v/>
      </c>
      <c r="F246" s="171">
        <f>IFERROR(IF(VLOOKUP($A246,'Annex 2 EHV charges'!$D:$O,10,FALSE)=0,"",VLOOKUP($A246,'Annex 2 EHV charges'!$D:$O,10,FALSE)),"")</f>
        <v>338.29</v>
      </c>
      <c r="G246" s="172">
        <f>IFERROR(IF(VLOOKUP($A246,'Annex 2 EHV charges'!$D:$O,11,FALSE)=0,"",VLOOKUP($A246,'Annex 2 EHV charges'!$D:$O,11,FALSE)),"")</f>
        <v>0.06</v>
      </c>
      <c r="H246" s="172">
        <f>IFERROR(IF(VLOOKUP($A246,'Annex 2 EHV charges'!$D:$O,12,FALSE)=0,"",VLOOKUP($A246,'Annex 2 EHV charges'!$D:$O,12,FALSE)),"")</f>
        <v>0.06</v>
      </c>
    </row>
    <row r="247" spans="1:8" x14ac:dyDescent="0.2">
      <c r="A247" s="166" t="str">
        <f t="array" ref="A247">IFERROR(INDEX('Annex 2 EHV charges'!$D$11:$D$302, MATCH(0, IF(ISBLANK('Annex 2 EHV charges'!$D$11:$D$302),1, COUNTIF(A$4:$A246, 'Annex 2 EHV charges'!$D$11:$D$302)), 0)),"")</f>
        <v>New Export 47</v>
      </c>
      <c r="B247" s="165" t="str">
        <f>IF($A247="","",VLOOKUP($A247,'Annex 2 EHV charges'!$D:$O,2,0))</f>
        <v>New Export 47</v>
      </c>
      <c r="C247" s="166" t="str">
        <f>IF($A247="","",VLOOKUP($A247,'Annex 2 EHV charges'!$D:$O,3,0))</f>
        <v>New Export 47</v>
      </c>
      <c r="D247" s="165" t="str">
        <f>IF($A247="","",VLOOKUP($A247,'Annex 2 EHV charges'!$D:$O,4,0))</f>
        <v>Chewton Mendip</v>
      </c>
      <c r="E247" s="170" t="str">
        <f>IFERROR(IF(VLOOKUP($A247,'Annex 2 EHV charges'!$D:$O,9,FALSE)=0,"",VLOOKUP($A247,'Annex 2 EHV charges'!$D:$O,9,FALSE)),"")</f>
        <v/>
      </c>
      <c r="F247" s="171">
        <f>IFERROR(IF(VLOOKUP($A247,'Annex 2 EHV charges'!$D:$O,10,FALSE)=0,"",VLOOKUP($A247,'Annex 2 EHV charges'!$D:$O,10,FALSE)),"")</f>
        <v>1011.49</v>
      </c>
      <c r="G247" s="172">
        <f>IFERROR(IF(VLOOKUP($A247,'Annex 2 EHV charges'!$D:$O,11,FALSE)=0,"",VLOOKUP($A247,'Annex 2 EHV charges'!$D:$O,11,FALSE)),"")</f>
        <v>0.06</v>
      </c>
      <c r="H247" s="172">
        <f>IFERROR(IF(VLOOKUP($A247,'Annex 2 EHV charges'!$D:$O,12,FALSE)=0,"",VLOOKUP($A247,'Annex 2 EHV charges'!$D:$O,12,FALSE)),"")</f>
        <v>0.06</v>
      </c>
    </row>
    <row r="248" spans="1:8" x14ac:dyDescent="0.2">
      <c r="A248" s="166" t="str">
        <f t="array" ref="A248">IFERROR(INDEX('Annex 2 EHV charges'!$D$11:$D$302, MATCH(0, IF(ISBLANK('Annex 2 EHV charges'!$D$11:$D$302),1, COUNTIF(A$4:$A247, 'Annex 2 EHV charges'!$D$11:$D$302)), 0)),"")</f>
        <v>New Export 48</v>
      </c>
      <c r="B248" s="165" t="str">
        <f>IF($A248="","",VLOOKUP($A248,'Annex 2 EHV charges'!$D:$O,2,0))</f>
        <v>New Export 48</v>
      </c>
      <c r="C248" s="166" t="str">
        <f>IF($A248="","",VLOOKUP($A248,'Annex 2 EHV charges'!$D:$O,3,0))</f>
        <v>New Export 48</v>
      </c>
      <c r="D248" s="165" t="str">
        <f>IF($A248="","",VLOOKUP($A248,'Annex 2 EHV charges'!$D:$O,4,0))</f>
        <v>Belsford</v>
      </c>
      <c r="E248" s="170" t="str">
        <f>IFERROR(IF(VLOOKUP($A248,'Annex 2 EHV charges'!$D:$O,9,FALSE)=0,"",VLOOKUP($A248,'Annex 2 EHV charges'!$D:$O,9,FALSE)),"")</f>
        <v/>
      </c>
      <c r="F248" s="171">
        <f>IFERROR(IF(VLOOKUP($A248,'Annex 2 EHV charges'!$D:$O,10,FALSE)=0,"",VLOOKUP($A248,'Annex 2 EHV charges'!$D:$O,10,FALSE)),"")</f>
        <v>330.17</v>
      </c>
      <c r="G248" s="172">
        <f>IFERROR(IF(VLOOKUP($A248,'Annex 2 EHV charges'!$D:$O,11,FALSE)=0,"",VLOOKUP($A248,'Annex 2 EHV charges'!$D:$O,11,FALSE)),"")</f>
        <v>0.06</v>
      </c>
      <c r="H248" s="172">
        <f>IFERROR(IF(VLOOKUP($A248,'Annex 2 EHV charges'!$D:$O,12,FALSE)=0,"",VLOOKUP($A248,'Annex 2 EHV charges'!$D:$O,12,FALSE)),"")</f>
        <v>0.06</v>
      </c>
    </row>
    <row r="249" spans="1:8" x14ac:dyDescent="0.2">
      <c r="A249" s="166" t="str">
        <f t="array" ref="A249">IFERROR(INDEX('Annex 2 EHV charges'!$D$11:$D$302, MATCH(0, IF(ISBLANK('Annex 2 EHV charges'!$D$11:$D$302),1, COUNTIF(A$4:$A248, 'Annex 2 EHV charges'!$D$11:$D$302)), 0)),"")</f>
        <v>New Export 49</v>
      </c>
      <c r="B249" s="165" t="str">
        <f>IF($A249="","",VLOOKUP($A249,'Annex 2 EHV charges'!$D:$O,2,0))</f>
        <v>New Export 49</v>
      </c>
      <c r="C249" s="166" t="str">
        <f>IF($A249="","",VLOOKUP($A249,'Annex 2 EHV charges'!$D:$O,3,0))</f>
        <v>New Export 49</v>
      </c>
      <c r="D249" s="165" t="str">
        <f>IF($A249="","",VLOOKUP($A249,'Annex 2 EHV charges'!$D:$O,4,0))</f>
        <v>Lower Rixdale Farm</v>
      </c>
      <c r="E249" s="170" t="str">
        <f>IFERROR(IF(VLOOKUP($A249,'Annex 2 EHV charges'!$D:$O,9,FALSE)=0,"",VLOOKUP($A249,'Annex 2 EHV charges'!$D:$O,9,FALSE)),"")</f>
        <v/>
      </c>
      <c r="F249" s="171">
        <f>IFERROR(IF(VLOOKUP($A249,'Annex 2 EHV charges'!$D:$O,10,FALSE)=0,"",VLOOKUP($A249,'Annex 2 EHV charges'!$D:$O,10,FALSE)),"")</f>
        <v>549.73</v>
      </c>
      <c r="G249" s="172">
        <f>IFERROR(IF(VLOOKUP($A249,'Annex 2 EHV charges'!$D:$O,11,FALSE)=0,"",VLOOKUP($A249,'Annex 2 EHV charges'!$D:$O,11,FALSE)),"")</f>
        <v>0.06</v>
      </c>
      <c r="H249" s="172">
        <f>IFERROR(IF(VLOOKUP($A249,'Annex 2 EHV charges'!$D:$O,12,FALSE)=0,"",VLOOKUP($A249,'Annex 2 EHV charges'!$D:$O,12,FALSE)),"")</f>
        <v>0.06</v>
      </c>
    </row>
    <row r="250" spans="1:8" x14ac:dyDescent="0.2">
      <c r="A250" s="166" t="str">
        <f t="array" ref="A250">IFERROR(INDEX('Annex 2 EHV charges'!$D$11:$D$302, MATCH(0, IF(ISBLANK('Annex 2 EHV charges'!$D$11:$D$302),1, COUNTIF(A$4:$A249, 'Annex 2 EHV charges'!$D$11:$D$302)), 0)),"")</f>
        <v>New Export 50</v>
      </c>
      <c r="B250" s="165" t="str">
        <f>IF($A250="","",VLOOKUP($A250,'Annex 2 EHV charges'!$D:$O,2,0))</f>
        <v>New Export 50</v>
      </c>
      <c r="C250" s="166" t="str">
        <f>IF($A250="","",VLOOKUP($A250,'Annex 2 EHV charges'!$D:$O,3,0))</f>
        <v>New Export 50</v>
      </c>
      <c r="D250" s="165" t="str">
        <f>IF($A250="","",VLOOKUP($A250,'Annex 2 EHV charges'!$D:$O,4,0))</f>
        <v>Avonmouth Bio Power</v>
      </c>
      <c r="E250" s="170">
        <f>IFERROR(IF(VLOOKUP($A250,'Annex 2 EHV charges'!$D:$O,9,FALSE)=0,"",VLOOKUP($A250,'Annex 2 EHV charges'!$D:$O,9,FALSE)),"")</f>
        <v>-0.215</v>
      </c>
      <c r="F250" s="171">
        <f>IFERROR(IF(VLOOKUP($A250,'Annex 2 EHV charges'!$D:$O,10,FALSE)=0,"",VLOOKUP($A250,'Annex 2 EHV charges'!$D:$O,10,FALSE)),"")</f>
        <v>1801.8</v>
      </c>
      <c r="G250" s="172">
        <f>IFERROR(IF(VLOOKUP($A250,'Annex 2 EHV charges'!$D:$O,11,FALSE)=0,"",VLOOKUP($A250,'Annex 2 EHV charges'!$D:$O,11,FALSE)),"")</f>
        <v>0.06</v>
      </c>
      <c r="H250" s="172">
        <f>IFERROR(IF(VLOOKUP($A250,'Annex 2 EHV charges'!$D:$O,12,FALSE)=0,"",VLOOKUP($A250,'Annex 2 EHV charges'!$D:$O,12,FALSE)),"")</f>
        <v>0.06</v>
      </c>
    </row>
    <row r="251" spans="1:8" x14ac:dyDescent="0.2">
      <c r="A251" s="166" t="str">
        <f t="array" ref="A251">IFERROR(INDEX('Annex 2 EHV charges'!$D$11:$D$302, MATCH(0, IF(ISBLANK('Annex 2 EHV charges'!$D$11:$D$302),1, COUNTIF(A$4:$A250, 'Annex 2 EHV charges'!$D$11:$D$302)), 0)),"")</f>
        <v>New Export 51</v>
      </c>
      <c r="B251" s="165" t="str">
        <f>IF($A251="","",VLOOKUP($A251,'Annex 2 EHV charges'!$D:$O,2,0))</f>
        <v>New Export 51</v>
      </c>
      <c r="C251" s="166" t="str">
        <f>IF($A251="","",VLOOKUP($A251,'Annex 2 EHV charges'!$D:$O,3,0))</f>
        <v>New Export 51</v>
      </c>
      <c r="D251" s="165" t="str">
        <f>IF($A251="","",VLOOKUP($A251,'Annex 2 EHV charges'!$D:$O,4,0))</f>
        <v>Avonmouth Biogas 2</v>
      </c>
      <c r="E251" s="170">
        <f>IFERROR(IF(VLOOKUP($A251,'Annex 2 EHV charges'!$D:$O,9,FALSE)=0,"",VLOOKUP($A251,'Annex 2 EHV charges'!$D:$O,9,FALSE)),"")</f>
        <v>-0.216</v>
      </c>
      <c r="F251" s="171">
        <f>IFERROR(IF(VLOOKUP($A251,'Annex 2 EHV charges'!$D:$O,10,FALSE)=0,"",VLOOKUP($A251,'Annex 2 EHV charges'!$D:$O,10,FALSE)),"")</f>
        <v>575.94000000000005</v>
      </c>
      <c r="G251" s="172">
        <f>IFERROR(IF(VLOOKUP($A251,'Annex 2 EHV charges'!$D:$O,11,FALSE)=0,"",VLOOKUP($A251,'Annex 2 EHV charges'!$D:$O,11,FALSE)),"")</f>
        <v>0.06</v>
      </c>
      <c r="H251" s="172">
        <f>IFERROR(IF(VLOOKUP($A251,'Annex 2 EHV charges'!$D:$O,12,FALSE)=0,"",VLOOKUP($A251,'Annex 2 EHV charges'!$D:$O,12,FALSE)),"")</f>
        <v>0.06</v>
      </c>
    </row>
    <row r="252" spans="1:8" x14ac:dyDescent="0.2">
      <c r="A252" s="166" t="str">
        <f t="array" ref="A252">IFERROR(INDEX('Annex 2 EHV charges'!$D$11:$D$302, MATCH(0, IF(ISBLANK('Annex 2 EHV charges'!$D$11:$D$302),1, COUNTIF(A$4:$A251, 'Annex 2 EHV charges'!$D$11:$D$302)), 0)),"")</f>
        <v>New Export 52</v>
      </c>
      <c r="B252" s="165" t="str">
        <f>IF($A252="","",VLOOKUP($A252,'Annex 2 EHV charges'!$D:$O,2,0))</f>
        <v>New Export 52</v>
      </c>
      <c r="C252" s="166" t="str">
        <f>IF($A252="","",VLOOKUP($A252,'Annex 2 EHV charges'!$D:$O,3,0))</f>
        <v>New Export 52</v>
      </c>
      <c r="D252" s="165" t="str">
        <f>IF($A252="","",VLOOKUP($A252,'Annex 2 EHV charges'!$D:$O,4,0))</f>
        <v>Barton Hill Way STOR</v>
      </c>
      <c r="E252" s="170">
        <f>IFERROR(IF(VLOOKUP($A252,'Annex 2 EHV charges'!$D:$O,9,FALSE)=0,"",VLOOKUP($A252,'Annex 2 EHV charges'!$D:$O,9,FALSE)),"")</f>
        <v>-2.4359999999999999</v>
      </c>
      <c r="F252" s="171">
        <f>IFERROR(IF(VLOOKUP($A252,'Annex 2 EHV charges'!$D:$O,10,FALSE)=0,"",VLOOKUP($A252,'Annex 2 EHV charges'!$D:$O,10,FALSE)),"")</f>
        <v>583.12</v>
      </c>
      <c r="G252" s="172">
        <f>IFERROR(IF(VLOOKUP($A252,'Annex 2 EHV charges'!$D:$O,11,FALSE)=0,"",VLOOKUP($A252,'Annex 2 EHV charges'!$D:$O,11,FALSE)),"")</f>
        <v>0.06</v>
      </c>
      <c r="H252" s="172">
        <f>IFERROR(IF(VLOOKUP($A252,'Annex 2 EHV charges'!$D:$O,12,FALSE)=0,"",VLOOKUP($A252,'Annex 2 EHV charges'!$D:$O,12,FALSE)),"")</f>
        <v>0.06</v>
      </c>
    </row>
    <row r="253" spans="1:8" x14ac:dyDescent="0.2">
      <c r="A253" s="166" t="str">
        <f t="array" ref="A253">IFERROR(INDEX('Annex 2 EHV charges'!$D$11:$D$302, MATCH(0, IF(ISBLANK('Annex 2 EHV charges'!$D$11:$D$302),1, COUNTIF(A$4:$A252, 'Annex 2 EHV charges'!$D$11:$D$302)), 0)),"")</f>
        <v>New Export 53</v>
      </c>
      <c r="B253" s="165" t="str">
        <f>IF($A253="","",VLOOKUP($A253,'Annex 2 EHV charges'!$D:$O,2,0))</f>
        <v>New Export 53</v>
      </c>
      <c r="C253" s="166" t="str">
        <f>IF($A253="","",VLOOKUP($A253,'Annex 2 EHV charges'!$D:$O,3,0))</f>
        <v>New Export 53</v>
      </c>
      <c r="D253" s="165" t="str">
        <f>IF($A253="","",VLOOKUP($A253,'Annex 2 EHV charges'!$D:$O,4,0))</f>
        <v>Brixton Barton PV</v>
      </c>
      <c r="E253" s="170" t="str">
        <f>IFERROR(IF(VLOOKUP($A253,'Annex 2 EHV charges'!$D:$O,9,FALSE)=0,"",VLOOKUP($A253,'Annex 2 EHV charges'!$D:$O,9,FALSE)),"")</f>
        <v/>
      </c>
      <c r="F253" s="171">
        <f>IFERROR(IF(VLOOKUP($A253,'Annex 2 EHV charges'!$D:$O,10,FALSE)=0,"",VLOOKUP($A253,'Annex 2 EHV charges'!$D:$O,10,FALSE)),"")</f>
        <v>2848.26</v>
      </c>
      <c r="G253" s="172">
        <f>IFERROR(IF(VLOOKUP($A253,'Annex 2 EHV charges'!$D:$O,11,FALSE)=0,"",VLOOKUP($A253,'Annex 2 EHV charges'!$D:$O,11,FALSE)),"")</f>
        <v>0.06</v>
      </c>
      <c r="H253" s="172">
        <f>IFERROR(IF(VLOOKUP($A253,'Annex 2 EHV charges'!$D:$O,12,FALSE)=0,"",VLOOKUP($A253,'Annex 2 EHV charges'!$D:$O,12,FALSE)),"")</f>
        <v>0.06</v>
      </c>
    </row>
    <row r="254" spans="1:8" x14ac:dyDescent="0.2">
      <c r="A254" s="166" t="str">
        <f t="array" ref="A254">IFERROR(INDEX('Annex 2 EHV charges'!$D$11:$D$302, MATCH(0, IF(ISBLANK('Annex 2 EHV charges'!$D$11:$D$302),1, COUNTIF(A$4:$A253, 'Annex 2 EHV charges'!$D$11:$D$302)), 0)),"")</f>
        <v>New Export 54</v>
      </c>
      <c r="B254" s="165" t="str">
        <f>IF($A254="","",VLOOKUP($A254,'Annex 2 EHV charges'!$D:$O,2,0))</f>
        <v>New Export 54</v>
      </c>
      <c r="C254" s="166" t="str">
        <f>IF($A254="","",VLOOKUP($A254,'Annex 2 EHV charges'!$D:$O,3,0))</f>
        <v>New Export 54</v>
      </c>
      <c r="D254" s="165" t="str">
        <f>IF($A254="","",VLOOKUP($A254,'Annex 2 EHV charges'!$D:$O,4,0))</f>
        <v>Carnhell Farm PV</v>
      </c>
      <c r="E254" s="170" t="str">
        <f>IFERROR(IF(VLOOKUP($A254,'Annex 2 EHV charges'!$D:$O,9,FALSE)=0,"",VLOOKUP($A254,'Annex 2 EHV charges'!$D:$O,9,FALSE)),"")</f>
        <v/>
      </c>
      <c r="F254" s="171">
        <f>IFERROR(IF(VLOOKUP($A254,'Annex 2 EHV charges'!$D:$O,10,FALSE)=0,"",VLOOKUP($A254,'Annex 2 EHV charges'!$D:$O,10,FALSE)),"")</f>
        <v>1393.37</v>
      </c>
      <c r="G254" s="172">
        <f>IFERROR(IF(VLOOKUP($A254,'Annex 2 EHV charges'!$D:$O,11,FALSE)=0,"",VLOOKUP($A254,'Annex 2 EHV charges'!$D:$O,11,FALSE)),"")</f>
        <v>0.06</v>
      </c>
      <c r="H254" s="172">
        <f>IFERROR(IF(VLOOKUP($A254,'Annex 2 EHV charges'!$D:$O,12,FALSE)=0,"",VLOOKUP($A254,'Annex 2 EHV charges'!$D:$O,12,FALSE)),"")</f>
        <v>0.06</v>
      </c>
    </row>
    <row r="255" spans="1:8" x14ac:dyDescent="0.2">
      <c r="A255" s="166" t="str">
        <f t="array" ref="A255">IFERROR(INDEX('Annex 2 EHV charges'!$D$11:$D$302, MATCH(0, IF(ISBLANK('Annex 2 EHV charges'!$D$11:$D$302),1, COUNTIF(A$4:$A254, 'Annex 2 EHV charges'!$D$11:$D$302)), 0)),"")</f>
        <v>New Export 55</v>
      </c>
      <c r="B255" s="165" t="str">
        <f>IF($A255="","",VLOOKUP($A255,'Annex 2 EHV charges'!$D:$O,2,0))</f>
        <v>New Export 55</v>
      </c>
      <c r="C255" s="166" t="str">
        <f>IF($A255="","",VLOOKUP($A255,'Annex 2 EHV charges'!$D:$O,3,0))</f>
        <v>New Export 55</v>
      </c>
      <c r="D255" s="165" t="str">
        <f>IF($A255="","",VLOOKUP($A255,'Annex 2 EHV charges'!$D:$O,4,0))</f>
        <v>Cattybrook STOR</v>
      </c>
      <c r="E255" s="170">
        <f>IFERROR(IF(VLOOKUP($A255,'Annex 2 EHV charges'!$D:$O,9,FALSE)=0,"",VLOOKUP($A255,'Annex 2 EHV charges'!$D:$O,9,FALSE)),"")</f>
        <v>-0.29899999999999999</v>
      </c>
      <c r="F255" s="171">
        <f>IFERROR(IF(VLOOKUP($A255,'Annex 2 EHV charges'!$D:$O,10,FALSE)=0,"",VLOOKUP($A255,'Annex 2 EHV charges'!$D:$O,10,FALSE)),"")</f>
        <v>959.58</v>
      </c>
      <c r="G255" s="172">
        <f>IFERROR(IF(VLOOKUP($A255,'Annex 2 EHV charges'!$D:$O,11,FALSE)=0,"",VLOOKUP($A255,'Annex 2 EHV charges'!$D:$O,11,FALSE)),"")</f>
        <v>0.06</v>
      </c>
      <c r="H255" s="172">
        <f>IFERROR(IF(VLOOKUP($A255,'Annex 2 EHV charges'!$D:$O,12,FALSE)=0,"",VLOOKUP($A255,'Annex 2 EHV charges'!$D:$O,12,FALSE)),"")</f>
        <v>0.06</v>
      </c>
    </row>
    <row r="256" spans="1:8" x14ac:dyDescent="0.2">
      <c r="A256" s="166" t="str">
        <f t="array" ref="A256">IFERROR(INDEX('Annex 2 EHV charges'!$D$11:$D$302, MATCH(0, IF(ISBLANK('Annex 2 EHV charges'!$D$11:$D$302),1, COUNTIF(A$4:$A255, 'Annex 2 EHV charges'!$D$11:$D$302)), 0)),"")</f>
        <v>New Export 56</v>
      </c>
      <c r="B256" s="165" t="str">
        <f>IF($A256="","",VLOOKUP($A256,'Annex 2 EHV charges'!$D:$O,2,0))</f>
        <v>New Export 56</v>
      </c>
      <c r="C256" s="166" t="str">
        <f>IF($A256="","",VLOOKUP($A256,'Annex 2 EHV charges'!$D:$O,3,0))</f>
        <v>New Export 56</v>
      </c>
      <c r="D256" s="165" t="str">
        <f>IF($A256="","",VLOOKUP($A256,'Annex 2 EHV charges'!$D:$O,4,0))</f>
        <v>Chelson Meadow PV</v>
      </c>
      <c r="E256" s="170" t="str">
        <f>IFERROR(IF(VLOOKUP($A256,'Annex 2 EHV charges'!$D:$O,9,FALSE)=0,"",VLOOKUP($A256,'Annex 2 EHV charges'!$D:$O,9,FALSE)),"")</f>
        <v/>
      </c>
      <c r="F256" s="171">
        <f>IFERROR(IF(VLOOKUP($A256,'Annex 2 EHV charges'!$D:$O,10,FALSE)=0,"",VLOOKUP($A256,'Annex 2 EHV charges'!$D:$O,10,FALSE)),"")</f>
        <v>711.89</v>
      </c>
      <c r="G256" s="172">
        <f>IFERROR(IF(VLOOKUP($A256,'Annex 2 EHV charges'!$D:$O,11,FALSE)=0,"",VLOOKUP($A256,'Annex 2 EHV charges'!$D:$O,11,FALSE)),"")</f>
        <v>0.06</v>
      </c>
      <c r="H256" s="172">
        <f>IFERROR(IF(VLOOKUP($A256,'Annex 2 EHV charges'!$D:$O,12,FALSE)=0,"",VLOOKUP($A256,'Annex 2 EHV charges'!$D:$O,12,FALSE)),"")</f>
        <v>0.06</v>
      </c>
    </row>
    <row r="257" spans="1:8" x14ac:dyDescent="0.2">
      <c r="A257" s="166" t="str">
        <f t="array" ref="A257">IFERROR(INDEX('Annex 2 EHV charges'!$D$11:$D$302, MATCH(0, IF(ISBLANK('Annex 2 EHV charges'!$D$11:$D$302),1, COUNTIF(A$4:$A256, 'Annex 2 EHV charges'!$D$11:$D$302)), 0)),"")</f>
        <v>New Export 57</v>
      </c>
      <c r="B257" s="165" t="str">
        <f>IF($A257="","",VLOOKUP($A257,'Annex 2 EHV charges'!$D:$O,2,0))</f>
        <v>New Export 57</v>
      </c>
      <c r="C257" s="166" t="str">
        <f>IF($A257="","",VLOOKUP($A257,'Annex 2 EHV charges'!$D:$O,3,0))</f>
        <v>New Export 57</v>
      </c>
      <c r="D257" s="165" t="str">
        <f>IF($A257="","",VLOOKUP($A257,'Annex 2 EHV charges'!$D:$O,4,0))</f>
        <v>Dunscombe PV</v>
      </c>
      <c r="E257" s="170" t="str">
        <f>IFERROR(IF(VLOOKUP($A257,'Annex 2 EHV charges'!$D:$O,9,FALSE)=0,"",VLOOKUP($A257,'Annex 2 EHV charges'!$D:$O,9,FALSE)),"")</f>
        <v/>
      </c>
      <c r="F257" s="171">
        <f>IFERROR(IF(VLOOKUP($A257,'Annex 2 EHV charges'!$D:$O,10,FALSE)=0,"",VLOOKUP($A257,'Annex 2 EHV charges'!$D:$O,10,FALSE)),"")</f>
        <v>702.56</v>
      </c>
      <c r="G257" s="172">
        <f>IFERROR(IF(VLOOKUP($A257,'Annex 2 EHV charges'!$D:$O,11,FALSE)=0,"",VLOOKUP($A257,'Annex 2 EHV charges'!$D:$O,11,FALSE)),"")</f>
        <v>0.06</v>
      </c>
      <c r="H257" s="172">
        <f>IFERROR(IF(VLOOKUP($A257,'Annex 2 EHV charges'!$D:$O,12,FALSE)=0,"",VLOOKUP($A257,'Annex 2 EHV charges'!$D:$O,12,FALSE)),"")</f>
        <v>0.06</v>
      </c>
    </row>
    <row r="258" spans="1:8" x14ac:dyDescent="0.2">
      <c r="A258" s="166" t="str">
        <f t="array" ref="A258">IFERROR(INDEX('Annex 2 EHV charges'!$D$11:$D$302, MATCH(0, IF(ISBLANK('Annex 2 EHV charges'!$D$11:$D$302),1, COUNTIF(A$4:$A257, 'Annex 2 EHV charges'!$D$11:$D$302)), 0)),"")</f>
        <v>New Export 58</v>
      </c>
      <c r="B258" s="165" t="str">
        <f>IF($A258="","",VLOOKUP($A258,'Annex 2 EHV charges'!$D:$O,2,0))</f>
        <v>New Export 58</v>
      </c>
      <c r="C258" s="166" t="str">
        <f>IF($A258="","",VLOOKUP($A258,'Annex 2 EHV charges'!$D:$O,3,0))</f>
        <v>New Export 58</v>
      </c>
      <c r="D258" s="165" t="str">
        <f>IF($A258="","",VLOOKUP($A258,'Annex 2 EHV charges'!$D:$O,4,0))</f>
        <v>Ernesettle Lane 2 STOR</v>
      </c>
      <c r="E258" s="170">
        <f>IFERROR(IF(VLOOKUP($A258,'Annex 2 EHV charges'!$D:$O,9,FALSE)=0,"",VLOOKUP($A258,'Annex 2 EHV charges'!$D:$O,9,FALSE)),"")</f>
        <v>-0.69</v>
      </c>
      <c r="F258" s="171">
        <f>IFERROR(IF(VLOOKUP($A258,'Annex 2 EHV charges'!$D:$O,10,FALSE)=0,"",VLOOKUP($A258,'Annex 2 EHV charges'!$D:$O,10,FALSE)),"")</f>
        <v>659.19</v>
      </c>
      <c r="G258" s="172">
        <f>IFERROR(IF(VLOOKUP($A258,'Annex 2 EHV charges'!$D:$O,11,FALSE)=0,"",VLOOKUP($A258,'Annex 2 EHV charges'!$D:$O,11,FALSE)),"")</f>
        <v>0.06</v>
      </c>
      <c r="H258" s="172">
        <f>IFERROR(IF(VLOOKUP($A258,'Annex 2 EHV charges'!$D:$O,12,FALSE)=0,"",VLOOKUP($A258,'Annex 2 EHV charges'!$D:$O,12,FALSE)),"")</f>
        <v>0.06</v>
      </c>
    </row>
    <row r="259" spans="1:8" x14ac:dyDescent="0.2">
      <c r="A259" s="166" t="str">
        <f t="array" ref="A259">IFERROR(INDEX('Annex 2 EHV charges'!$D$11:$D$302, MATCH(0, IF(ISBLANK('Annex 2 EHV charges'!$D$11:$D$302),1, COUNTIF(A$4:$A258, 'Annex 2 EHV charges'!$D$11:$D$302)), 0)),"")</f>
        <v>New Export 59</v>
      </c>
      <c r="B259" s="165" t="str">
        <f>IF($A259="","",VLOOKUP($A259,'Annex 2 EHV charges'!$D:$O,2,0))</f>
        <v>New Export 59</v>
      </c>
      <c r="C259" s="166" t="str">
        <f>IF($A259="","",VLOOKUP($A259,'Annex 2 EHV charges'!$D:$O,3,0))</f>
        <v>New Export 59</v>
      </c>
      <c r="D259" s="165" t="str">
        <f>IF($A259="","",VLOOKUP($A259,'Annex 2 EHV charges'!$D:$O,4,0))</f>
        <v>Gashay Farm PV</v>
      </c>
      <c r="E259" s="170" t="str">
        <f>IFERROR(IF(VLOOKUP($A259,'Annex 2 EHV charges'!$D:$O,9,FALSE)=0,"",VLOOKUP($A259,'Annex 2 EHV charges'!$D:$O,9,FALSE)),"")</f>
        <v/>
      </c>
      <c r="F259" s="171">
        <f>IFERROR(IF(VLOOKUP($A259,'Annex 2 EHV charges'!$D:$O,10,FALSE)=0,"",VLOOKUP($A259,'Annex 2 EHV charges'!$D:$O,10,FALSE)),"")</f>
        <v>424.55</v>
      </c>
      <c r="G259" s="172">
        <f>IFERROR(IF(VLOOKUP($A259,'Annex 2 EHV charges'!$D:$O,11,FALSE)=0,"",VLOOKUP($A259,'Annex 2 EHV charges'!$D:$O,11,FALSE)),"")</f>
        <v>0.06</v>
      </c>
      <c r="H259" s="172">
        <f>IFERROR(IF(VLOOKUP($A259,'Annex 2 EHV charges'!$D:$O,12,FALSE)=0,"",VLOOKUP($A259,'Annex 2 EHV charges'!$D:$O,12,FALSE)),"")</f>
        <v>0.06</v>
      </c>
    </row>
    <row r="260" spans="1:8" x14ac:dyDescent="0.2">
      <c r="A260" s="166" t="str">
        <f t="array" ref="A260">IFERROR(INDEX('Annex 2 EHV charges'!$D$11:$D$302, MATCH(0, IF(ISBLANK('Annex 2 EHV charges'!$D$11:$D$302),1, COUNTIF(A$4:$A259, 'Annex 2 EHV charges'!$D$11:$D$302)), 0)),"")</f>
        <v>New Export 60</v>
      </c>
      <c r="B260" s="165" t="str">
        <f>IF($A260="","",VLOOKUP($A260,'Annex 2 EHV charges'!$D:$O,2,0))</f>
        <v>New Export 60</v>
      </c>
      <c r="C260" s="166" t="str">
        <f>IF($A260="","",VLOOKUP($A260,'Annex 2 EHV charges'!$D:$O,3,0))</f>
        <v>New Export 60</v>
      </c>
      <c r="D260" s="165" t="str">
        <f>IF($A260="","",VLOOKUP($A260,'Annex 2 EHV charges'!$D:$O,4,0))</f>
        <v>Halvasso PV</v>
      </c>
      <c r="E260" s="170" t="str">
        <f>IFERROR(IF(VLOOKUP($A260,'Annex 2 EHV charges'!$D:$O,9,FALSE)=0,"",VLOOKUP($A260,'Annex 2 EHV charges'!$D:$O,9,FALSE)),"")</f>
        <v/>
      </c>
      <c r="F260" s="171">
        <f>IFERROR(IF(VLOOKUP($A260,'Annex 2 EHV charges'!$D:$O,10,FALSE)=0,"",VLOOKUP($A260,'Annex 2 EHV charges'!$D:$O,10,FALSE)),"")</f>
        <v>338.12</v>
      </c>
      <c r="G260" s="172">
        <f>IFERROR(IF(VLOOKUP($A260,'Annex 2 EHV charges'!$D:$O,11,FALSE)=0,"",VLOOKUP($A260,'Annex 2 EHV charges'!$D:$O,11,FALSE)),"")</f>
        <v>0.06</v>
      </c>
      <c r="H260" s="172">
        <f>IFERROR(IF(VLOOKUP($A260,'Annex 2 EHV charges'!$D:$O,12,FALSE)=0,"",VLOOKUP($A260,'Annex 2 EHV charges'!$D:$O,12,FALSE)),"")</f>
        <v>0.06</v>
      </c>
    </row>
    <row r="261" spans="1:8" x14ac:dyDescent="0.2">
      <c r="A261" s="166" t="str">
        <f t="array" ref="A261">IFERROR(INDEX('Annex 2 EHV charges'!$D$11:$D$302, MATCH(0, IF(ISBLANK('Annex 2 EHV charges'!$D$11:$D$302),1, COUNTIF(A$4:$A260, 'Annex 2 EHV charges'!$D$11:$D$302)), 0)),"")</f>
        <v>New Export 61</v>
      </c>
      <c r="B261" s="165" t="str">
        <f>IF($A261="","",VLOOKUP($A261,'Annex 2 EHV charges'!$D:$O,2,0))</f>
        <v>New Export 61</v>
      </c>
      <c r="C261" s="166" t="str">
        <f>IF($A261="","",VLOOKUP($A261,'Annex 2 EHV charges'!$D:$O,3,0))</f>
        <v>New Export 61</v>
      </c>
      <c r="D261" s="165" t="str">
        <f>IF($A261="","",VLOOKUP($A261,'Annex 2 EHV charges'!$D:$O,4,0))</f>
        <v>Hill Barton 11kV</v>
      </c>
      <c r="E261" s="170">
        <f>IFERROR(IF(VLOOKUP($A261,'Annex 2 EHV charges'!$D:$O,9,FALSE)=0,"",VLOOKUP($A261,'Annex 2 EHV charges'!$D:$O,9,FALSE)),"")</f>
        <v>-0.57899999999999996</v>
      </c>
      <c r="F261" s="171">
        <f>IFERROR(IF(VLOOKUP($A261,'Annex 2 EHV charges'!$D:$O,10,FALSE)=0,"",VLOOKUP($A261,'Annex 2 EHV charges'!$D:$O,10,FALSE)),"")</f>
        <v>90</v>
      </c>
      <c r="G261" s="172">
        <f>IFERROR(IF(VLOOKUP($A261,'Annex 2 EHV charges'!$D:$O,11,FALSE)=0,"",VLOOKUP($A261,'Annex 2 EHV charges'!$D:$O,11,FALSE)),"")</f>
        <v>0.06</v>
      </c>
      <c r="H261" s="172">
        <f>IFERROR(IF(VLOOKUP($A261,'Annex 2 EHV charges'!$D:$O,12,FALSE)=0,"",VLOOKUP($A261,'Annex 2 EHV charges'!$D:$O,12,FALSE)),"")</f>
        <v>0.06</v>
      </c>
    </row>
    <row r="262" spans="1:8" x14ac:dyDescent="0.2">
      <c r="A262" s="166" t="str">
        <f t="array" ref="A262">IFERROR(INDEX('Annex 2 EHV charges'!$D$11:$D$302, MATCH(0, IF(ISBLANK('Annex 2 EHV charges'!$D$11:$D$302),1, COUNTIF(A$4:$A261, 'Annex 2 EHV charges'!$D$11:$D$302)), 0)),"")</f>
        <v>New Export 62</v>
      </c>
      <c r="B262" s="165" t="str">
        <f>IF($A262="","",VLOOKUP($A262,'Annex 2 EHV charges'!$D:$O,2,0))</f>
        <v>New Export 62</v>
      </c>
      <c r="C262" s="166" t="str">
        <f>IF($A262="","",VLOOKUP($A262,'Annex 2 EHV charges'!$D:$O,3,0))</f>
        <v>New Export 62</v>
      </c>
      <c r="D262" s="165" t="str">
        <f>IF($A262="","",VLOOKUP($A262,'Annex 2 EHV charges'!$D:$O,4,0))</f>
        <v>Horsey Level</v>
      </c>
      <c r="E262" s="170" t="str">
        <f>IFERROR(IF(VLOOKUP($A262,'Annex 2 EHV charges'!$D:$O,9,FALSE)=0,"",VLOOKUP($A262,'Annex 2 EHV charges'!$D:$O,9,FALSE)),"")</f>
        <v/>
      </c>
      <c r="F262" s="171">
        <f>IFERROR(IF(VLOOKUP($A262,'Annex 2 EHV charges'!$D:$O,10,FALSE)=0,"",VLOOKUP($A262,'Annex 2 EHV charges'!$D:$O,10,FALSE)),"")</f>
        <v>7156.58</v>
      </c>
      <c r="G262" s="172">
        <f>IFERROR(IF(VLOOKUP($A262,'Annex 2 EHV charges'!$D:$O,11,FALSE)=0,"",VLOOKUP($A262,'Annex 2 EHV charges'!$D:$O,11,FALSE)),"")</f>
        <v>0.06</v>
      </c>
      <c r="H262" s="172">
        <f>IFERROR(IF(VLOOKUP($A262,'Annex 2 EHV charges'!$D:$O,12,FALSE)=0,"",VLOOKUP($A262,'Annex 2 EHV charges'!$D:$O,12,FALSE)),"")</f>
        <v>0.06</v>
      </c>
    </row>
    <row r="263" spans="1:8" x14ac:dyDescent="0.2">
      <c r="A263" s="166" t="str">
        <f t="array" ref="A263">IFERROR(INDEX('Annex 2 EHV charges'!$D$11:$D$302, MATCH(0, IF(ISBLANK('Annex 2 EHV charges'!$D$11:$D$302),1, COUNTIF(A$4:$A262, 'Annex 2 EHV charges'!$D$11:$D$302)), 0)),"")</f>
        <v>New Export 63</v>
      </c>
      <c r="B263" s="165" t="str">
        <f>IF($A263="","",VLOOKUP($A263,'Annex 2 EHV charges'!$D:$O,2,0))</f>
        <v>New Export 63</v>
      </c>
      <c r="C263" s="166" t="str">
        <f>IF($A263="","",VLOOKUP($A263,'Annex 2 EHV charges'!$D:$O,3,0))</f>
        <v>New Export 63</v>
      </c>
      <c r="D263" s="165" t="str">
        <f>IF($A263="","",VLOOKUP($A263,'Annex 2 EHV charges'!$D:$O,4,0))</f>
        <v>Leaze Farm PV</v>
      </c>
      <c r="E263" s="170" t="str">
        <f>IFERROR(IF(VLOOKUP($A263,'Annex 2 EHV charges'!$D:$O,9,FALSE)=0,"",VLOOKUP($A263,'Annex 2 EHV charges'!$D:$O,9,FALSE)),"")</f>
        <v/>
      </c>
      <c r="F263" s="171">
        <f>IFERROR(IF(VLOOKUP($A263,'Annex 2 EHV charges'!$D:$O,10,FALSE)=0,"",VLOOKUP($A263,'Annex 2 EHV charges'!$D:$O,10,FALSE)),"")</f>
        <v>2212.19</v>
      </c>
      <c r="G263" s="172">
        <f>IFERROR(IF(VLOOKUP($A263,'Annex 2 EHV charges'!$D:$O,11,FALSE)=0,"",VLOOKUP($A263,'Annex 2 EHV charges'!$D:$O,11,FALSE)),"")</f>
        <v>0.06</v>
      </c>
      <c r="H263" s="172">
        <f>IFERROR(IF(VLOOKUP($A263,'Annex 2 EHV charges'!$D:$O,12,FALSE)=0,"",VLOOKUP($A263,'Annex 2 EHV charges'!$D:$O,12,FALSE)),"")</f>
        <v>0.06</v>
      </c>
    </row>
    <row r="264" spans="1:8" x14ac:dyDescent="0.2">
      <c r="A264" s="166" t="str">
        <f t="array" ref="A264">IFERROR(INDEX('Annex 2 EHV charges'!$D$11:$D$302, MATCH(0, IF(ISBLANK('Annex 2 EHV charges'!$D$11:$D$302),1, COUNTIF(A$4:$A263, 'Annex 2 EHV charges'!$D$11:$D$302)), 0)),"")</f>
        <v>New Export 64</v>
      </c>
      <c r="B264" s="165" t="str">
        <f>IF($A264="","",VLOOKUP($A264,'Annex 2 EHV charges'!$D:$O,2,0))</f>
        <v>New Export 64</v>
      </c>
      <c r="C264" s="166" t="str">
        <f>IF($A264="","",VLOOKUP($A264,'Annex 2 EHV charges'!$D:$O,3,0))</f>
        <v>New Export 64</v>
      </c>
      <c r="D264" s="165" t="str">
        <f>IF($A264="","",VLOOKUP($A264,'Annex 2 EHV charges'!$D:$O,4,0))</f>
        <v>Lockleaze STOR</v>
      </c>
      <c r="E264" s="170">
        <f>IFERROR(IF(VLOOKUP($A264,'Annex 2 EHV charges'!$D:$O,9,FALSE)=0,"",VLOOKUP($A264,'Annex 2 EHV charges'!$D:$O,9,FALSE)),"")</f>
        <v>-0.27800000000000002</v>
      </c>
      <c r="F264" s="171">
        <f>IFERROR(IF(VLOOKUP($A264,'Annex 2 EHV charges'!$D:$O,10,FALSE)=0,"",VLOOKUP($A264,'Annex 2 EHV charges'!$D:$O,10,FALSE)),"")</f>
        <v>790.07</v>
      </c>
      <c r="G264" s="172">
        <f>IFERROR(IF(VLOOKUP($A264,'Annex 2 EHV charges'!$D:$O,11,FALSE)=0,"",VLOOKUP($A264,'Annex 2 EHV charges'!$D:$O,11,FALSE)),"")</f>
        <v>0.06</v>
      </c>
      <c r="H264" s="172">
        <f>IFERROR(IF(VLOOKUP($A264,'Annex 2 EHV charges'!$D:$O,12,FALSE)=0,"",VLOOKUP($A264,'Annex 2 EHV charges'!$D:$O,12,FALSE)),"")</f>
        <v>0.06</v>
      </c>
    </row>
    <row r="265" spans="1:8" x14ac:dyDescent="0.2">
      <c r="A265" s="166" t="str">
        <f t="array" ref="A265">IFERROR(INDEX('Annex 2 EHV charges'!$D$11:$D$302, MATCH(0, IF(ISBLANK('Annex 2 EHV charges'!$D$11:$D$302),1, COUNTIF(A$4:$A264, 'Annex 2 EHV charges'!$D$11:$D$302)), 0)),"")</f>
        <v>New Export 65</v>
      </c>
      <c r="B265" s="165" t="str">
        <f>IF($A265="","",VLOOKUP($A265,'Annex 2 EHV charges'!$D:$O,2,0))</f>
        <v>New Export 65</v>
      </c>
      <c r="C265" s="166" t="str">
        <f>IF($A265="","",VLOOKUP($A265,'Annex 2 EHV charges'!$D:$O,3,0))</f>
        <v>New Export 65</v>
      </c>
      <c r="D265" s="165" t="str">
        <f>IF($A265="","",VLOOKUP($A265,'Annex 2 EHV charges'!$D:$O,4,0))</f>
        <v>Oakham Farm</v>
      </c>
      <c r="E265" s="170" t="str">
        <f>IFERROR(IF(VLOOKUP($A265,'Annex 2 EHV charges'!$D:$O,9,FALSE)=0,"",VLOOKUP($A265,'Annex 2 EHV charges'!$D:$O,9,FALSE)),"")</f>
        <v/>
      </c>
      <c r="F265" s="171">
        <f>IFERROR(IF(VLOOKUP($A265,'Annex 2 EHV charges'!$D:$O,10,FALSE)=0,"",VLOOKUP($A265,'Annex 2 EHV charges'!$D:$O,10,FALSE)),"")</f>
        <v>358.9</v>
      </c>
      <c r="G265" s="172">
        <f>IFERROR(IF(VLOOKUP($A265,'Annex 2 EHV charges'!$D:$O,11,FALSE)=0,"",VLOOKUP($A265,'Annex 2 EHV charges'!$D:$O,11,FALSE)),"")</f>
        <v>0.06</v>
      </c>
      <c r="H265" s="172">
        <f>IFERROR(IF(VLOOKUP($A265,'Annex 2 EHV charges'!$D:$O,12,FALSE)=0,"",VLOOKUP($A265,'Annex 2 EHV charges'!$D:$O,12,FALSE)),"")</f>
        <v>0.06</v>
      </c>
    </row>
    <row r="266" spans="1:8" x14ac:dyDescent="0.2">
      <c r="A266" s="166" t="str">
        <f t="array" ref="A266">IFERROR(INDEX('Annex 2 EHV charges'!$D$11:$D$302, MATCH(0, IF(ISBLANK('Annex 2 EHV charges'!$D$11:$D$302),1, COUNTIF(A$4:$A265, 'Annex 2 EHV charges'!$D$11:$D$302)), 0)),"")</f>
        <v>New Export 66</v>
      </c>
      <c r="B266" s="165" t="str">
        <f>IF($A266="","",VLOOKUP($A266,'Annex 2 EHV charges'!$D:$O,2,0))</f>
        <v>New Export 66</v>
      </c>
      <c r="C266" s="166" t="str">
        <f>IF($A266="","",VLOOKUP($A266,'Annex 2 EHV charges'!$D:$O,3,0))</f>
        <v>New Export 66</v>
      </c>
      <c r="D266" s="165" t="str">
        <f>IF($A266="","",VLOOKUP($A266,'Annex 2 EHV charges'!$D:$O,4,0))</f>
        <v>Old Green Wind Farm</v>
      </c>
      <c r="E266" s="170" t="str">
        <f>IFERROR(IF(VLOOKUP($A266,'Annex 2 EHV charges'!$D:$O,9,FALSE)=0,"",VLOOKUP($A266,'Annex 2 EHV charges'!$D:$O,9,FALSE)),"")</f>
        <v/>
      </c>
      <c r="F266" s="171">
        <f>IFERROR(IF(VLOOKUP($A266,'Annex 2 EHV charges'!$D:$O,10,FALSE)=0,"",VLOOKUP($A266,'Annex 2 EHV charges'!$D:$O,10,FALSE)),"")</f>
        <v>1457.95</v>
      </c>
      <c r="G266" s="172">
        <f>IFERROR(IF(VLOOKUP($A266,'Annex 2 EHV charges'!$D:$O,11,FALSE)=0,"",VLOOKUP($A266,'Annex 2 EHV charges'!$D:$O,11,FALSE)),"")</f>
        <v>0.06</v>
      </c>
      <c r="H266" s="172">
        <f>IFERROR(IF(VLOOKUP($A266,'Annex 2 EHV charges'!$D:$O,12,FALSE)=0,"",VLOOKUP($A266,'Annex 2 EHV charges'!$D:$O,12,FALSE)),"")</f>
        <v>0.06</v>
      </c>
    </row>
    <row r="267" spans="1:8" x14ac:dyDescent="0.2">
      <c r="A267" s="166" t="str">
        <f t="array" ref="A267">IFERROR(INDEX('Annex 2 EHV charges'!$D$11:$D$302, MATCH(0, IF(ISBLANK('Annex 2 EHV charges'!$D$11:$D$302),1, COUNTIF(A$4:$A266, 'Annex 2 EHV charges'!$D$11:$D$302)), 0)),"")</f>
        <v>New Export 67</v>
      </c>
      <c r="B267" s="165" t="str">
        <f>IF($A267="","",VLOOKUP($A267,'Annex 2 EHV charges'!$D:$O,2,0))</f>
        <v>New Export 67</v>
      </c>
      <c r="C267" s="166" t="str">
        <f>IF($A267="","",VLOOKUP($A267,'Annex 2 EHV charges'!$D:$O,3,0))</f>
        <v>New Export 67</v>
      </c>
      <c r="D267" s="165" t="str">
        <f>IF($A267="","",VLOOKUP($A267,'Annex 2 EHV charges'!$D:$O,4,0))</f>
        <v>Selwood PV</v>
      </c>
      <c r="E267" s="170" t="str">
        <f>IFERROR(IF(VLOOKUP($A267,'Annex 2 EHV charges'!$D:$O,9,FALSE)=0,"",VLOOKUP($A267,'Annex 2 EHV charges'!$D:$O,9,FALSE)),"")</f>
        <v/>
      </c>
      <c r="F267" s="171">
        <f>IFERROR(IF(VLOOKUP($A267,'Annex 2 EHV charges'!$D:$O,10,FALSE)=0,"",VLOOKUP($A267,'Annex 2 EHV charges'!$D:$O,10,FALSE)),"")</f>
        <v>2226.0300000000002</v>
      </c>
      <c r="G267" s="172">
        <f>IFERROR(IF(VLOOKUP($A267,'Annex 2 EHV charges'!$D:$O,11,FALSE)=0,"",VLOOKUP($A267,'Annex 2 EHV charges'!$D:$O,11,FALSE)),"")</f>
        <v>0.06</v>
      </c>
      <c r="H267" s="172">
        <f>IFERROR(IF(VLOOKUP($A267,'Annex 2 EHV charges'!$D:$O,12,FALSE)=0,"",VLOOKUP($A267,'Annex 2 EHV charges'!$D:$O,12,FALSE)),"")</f>
        <v>0.06</v>
      </c>
    </row>
    <row r="268" spans="1:8" x14ac:dyDescent="0.2">
      <c r="A268" s="166" t="str">
        <f t="array" ref="A268">IFERROR(INDEX('Annex 2 EHV charges'!$D$11:$D$302, MATCH(0, IF(ISBLANK('Annex 2 EHV charges'!$D$11:$D$302),1, COUNTIF(A$4:$A267, 'Annex 2 EHV charges'!$D$11:$D$302)), 0)),"")</f>
        <v>New Export 68</v>
      </c>
      <c r="B268" s="165" t="str">
        <f>IF($A268="","",VLOOKUP($A268,'Annex 2 EHV charges'!$D:$O,2,0))</f>
        <v>New Export 68</v>
      </c>
      <c r="C268" s="166" t="str">
        <f>IF($A268="","",VLOOKUP($A268,'Annex 2 EHV charges'!$D:$O,3,0))</f>
        <v>New Export 68</v>
      </c>
      <c r="D268" s="165" t="str">
        <f>IF($A268="","",VLOOKUP($A268,'Annex 2 EHV charges'!$D:$O,4,0))</f>
        <v>Sharland Farm PV</v>
      </c>
      <c r="E268" s="170" t="str">
        <f>IFERROR(IF(VLOOKUP($A268,'Annex 2 EHV charges'!$D:$O,9,FALSE)=0,"",VLOOKUP($A268,'Annex 2 EHV charges'!$D:$O,9,FALSE)),"")</f>
        <v/>
      </c>
      <c r="F268" s="171">
        <f>IFERROR(IF(VLOOKUP($A268,'Annex 2 EHV charges'!$D:$O,10,FALSE)=0,"",VLOOKUP($A268,'Annex 2 EHV charges'!$D:$O,10,FALSE)),"")</f>
        <v>811.64</v>
      </c>
      <c r="G268" s="172">
        <f>IFERROR(IF(VLOOKUP($A268,'Annex 2 EHV charges'!$D:$O,11,FALSE)=0,"",VLOOKUP($A268,'Annex 2 EHV charges'!$D:$O,11,FALSE)),"")</f>
        <v>0.06</v>
      </c>
      <c r="H268" s="172">
        <f>IFERROR(IF(VLOOKUP($A268,'Annex 2 EHV charges'!$D:$O,12,FALSE)=0,"",VLOOKUP($A268,'Annex 2 EHV charges'!$D:$O,12,FALSE)),"")</f>
        <v>0.06</v>
      </c>
    </row>
    <row r="269" spans="1:8" x14ac:dyDescent="0.2">
      <c r="A269" s="166" t="str">
        <f t="array" ref="A269">IFERROR(INDEX('Annex 2 EHV charges'!$D$11:$D$302, MATCH(0, IF(ISBLANK('Annex 2 EHV charges'!$D$11:$D$302),1, COUNTIF(A$4:$A268, 'Annex 2 EHV charges'!$D$11:$D$302)), 0)),"")</f>
        <v>New Export 69</v>
      </c>
      <c r="B269" s="165" t="str">
        <f>IF($A269="","",VLOOKUP($A269,'Annex 2 EHV charges'!$D:$O,2,0))</f>
        <v>New Export 69</v>
      </c>
      <c r="C269" s="166" t="str">
        <f>IF($A269="","",VLOOKUP($A269,'Annex 2 EHV charges'!$D:$O,3,0))</f>
        <v>New Export 69</v>
      </c>
      <c r="D269" s="165" t="str">
        <f>IF($A269="","",VLOOKUP($A269,'Annex 2 EHV charges'!$D:$O,4,0))</f>
        <v>St Johns Road PV</v>
      </c>
      <c r="E269" s="170" t="str">
        <f>IFERROR(IF(VLOOKUP($A269,'Annex 2 EHV charges'!$D:$O,9,FALSE)=0,"",VLOOKUP($A269,'Annex 2 EHV charges'!$D:$O,9,FALSE)),"")</f>
        <v/>
      </c>
      <c r="F269" s="171">
        <f>IFERROR(IF(VLOOKUP($A269,'Annex 2 EHV charges'!$D:$O,10,FALSE)=0,"",VLOOKUP($A269,'Annex 2 EHV charges'!$D:$O,10,FALSE)),"")</f>
        <v>535.49</v>
      </c>
      <c r="G269" s="172">
        <f>IFERROR(IF(VLOOKUP($A269,'Annex 2 EHV charges'!$D:$O,11,FALSE)=0,"",VLOOKUP($A269,'Annex 2 EHV charges'!$D:$O,11,FALSE)),"")</f>
        <v>0.06</v>
      </c>
      <c r="H269" s="172">
        <f>IFERROR(IF(VLOOKUP($A269,'Annex 2 EHV charges'!$D:$O,12,FALSE)=0,"",VLOOKUP($A269,'Annex 2 EHV charges'!$D:$O,12,FALSE)),"")</f>
        <v>0.06</v>
      </c>
    </row>
    <row r="270" spans="1:8" x14ac:dyDescent="0.2">
      <c r="A270" s="166">
        <f t="array" ref="A270">IFERROR(INDEX('Annex 2 EHV charges'!$D$11:$D$302, MATCH(0, IF(ISBLANK('Annex 2 EHV charges'!$D$11:$D$302),1, COUNTIF(A$4:$A269, 'Annex 2 EHV charges'!$D$11:$D$302)), 0)),"")</f>
        <v>443</v>
      </c>
      <c r="B270" s="165">
        <f>IF($A270="","",VLOOKUP($A270,'Annex 2 EHV charges'!$D:$O,2,0))</f>
        <v>443</v>
      </c>
      <c r="C270" s="166">
        <f>IF($A270="","",VLOOKUP($A270,'Annex 2 EHV charges'!$D:$O,3,0))</f>
        <v>2200042569161</v>
      </c>
      <c r="D270" s="165" t="str">
        <f>IF($A270="","",VLOOKUP($A270,'Annex 2 EHV charges'!$D:$O,4,0))</f>
        <v>Tonedale Farm PV</v>
      </c>
      <c r="E270" s="170" t="str">
        <f>IFERROR(IF(VLOOKUP($A270,'Annex 2 EHV charges'!$D:$O,9,FALSE)=0,"",VLOOKUP($A270,'Annex 2 EHV charges'!$D:$O,9,FALSE)),"")</f>
        <v/>
      </c>
      <c r="F270" s="171">
        <f>IFERROR(IF(VLOOKUP($A270,'Annex 2 EHV charges'!$D:$O,10,FALSE)=0,"",VLOOKUP($A270,'Annex 2 EHV charges'!$D:$O,10,FALSE)),"")</f>
        <v>575.1</v>
      </c>
      <c r="G270" s="172">
        <f>IFERROR(IF(VLOOKUP($A270,'Annex 2 EHV charges'!$D:$O,11,FALSE)=0,"",VLOOKUP($A270,'Annex 2 EHV charges'!$D:$O,11,FALSE)),"")</f>
        <v>0.06</v>
      </c>
      <c r="H270" s="172">
        <f>IFERROR(IF(VLOOKUP($A270,'Annex 2 EHV charges'!$D:$O,12,FALSE)=0,"",VLOOKUP($A270,'Annex 2 EHV charges'!$D:$O,12,FALSE)),"")</f>
        <v>0.06</v>
      </c>
    </row>
    <row r="271" spans="1:8" x14ac:dyDescent="0.2">
      <c r="A271" s="166" t="str">
        <f t="array" ref="A271">IFERROR(INDEX('Annex 2 EHV charges'!$D$11:$D$302, MATCH(0, IF(ISBLANK('Annex 2 EHV charges'!$D$11:$D$302),1, COUNTIF(A$4:$A270, 'Annex 2 EHV charges'!$D$11:$D$302)), 0)),"")</f>
        <v>New Export 70</v>
      </c>
      <c r="B271" s="165" t="str">
        <f>IF($A271="","",VLOOKUP($A271,'Annex 2 EHV charges'!$D:$O,2,0))</f>
        <v>New Export 70</v>
      </c>
      <c r="C271" s="166" t="str">
        <f>IF($A271="","",VLOOKUP($A271,'Annex 2 EHV charges'!$D:$O,3,0))</f>
        <v>New Export 70</v>
      </c>
      <c r="D271" s="165" t="str">
        <f>IF($A271="","",VLOOKUP($A271,'Annex 2 EHV charges'!$D:$O,4,0))</f>
        <v>Veiges Farm PV</v>
      </c>
      <c r="E271" s="170" t="str">
        <f>IFERROR(IF(VLOOKUP($A271,'Annex 2 EHV charges'!$D:$O,9,FALSE)=0,"",VLOOKUP($A271,'Annex 2 EHV charges'!$D:$O,9,FALSE)),"")</f>
        <v/>
      </c>
      <c r="F271" s="171">
        <f>IFERROR(IF(VLOOKUP($A271,'Annex 2 EHV charges'!$D:$O,10,FALSE)=0,"",VLOOKUP($A271,'Annex 2 EHV charges'!$D:$O,10,FALSE)),"")</f>
        <v>535.49</v>
      </c>
      <c r="G271" s="172">
        <f>IFERROR(IF(VLOOKUP($A271,'Annex 2 EHV charges'!$D:$O,11,FALSE)=0,"",VLOOKUP($A271,'Annex 2 EHV charges'!$D:$O,11,FALSE)),"")</f>
        <v>0.06</v>
      </c>
      <c r="H271" s="172">
        <f>IFERROR(IF(VLOOKUP($A271,'Annex 2 EHV charges'!$D:$O,12,FALSE)=0,"",VLOOKUP($A271,'Annex 2 EHV charges'!$D:$O,12,FALSE)),"")</f>
        <v>0.06</v>
      </c>
    </row>
    <row r="272" spans="1:8" x14ac:dyDescent="0.2">
      <c r="A272" s="166" t="str">
        <f t="array" ref="A272">IFERROR(INDEX('Annex 2 EHV charges'!$D$11:$D$302, MATCH(0, IF(ISBLANK('Annex 2 EHV charges'!$D$11:$D$302),1, COUNTIF(A$4:$A271, 'Annex 2 EHV charges'!$D$11:$D$302)), 0)),"")</f>
        <v>New Export 71</v>
      </c>
      <c r="B272" s="165" t="str">
        <f>IF($A272="","",VLOOKUP($A272,'Annex 2 EHV charges'!$D:$O,2,0))</f>
        <v>New Export 71</v>
      </c>
      <c r="C272" s="166" t="str">
        <f>IF($A272="","",VLOOKUP($A272,'Annex 2 EHV charges'!$D:$O,3,0))</f>
        <v>New Export 71</v>
      </c>
      <c r="D272" s="165" t="str">
        <f>IF($A272="","",VLOOKUP($A272,'Annex 2 EHV charges'!$D:$O,4,0))</f>
        <v>Venture Way STOR</v>
      </c>
      <c r="E272" s="170">
        <f>IFERROR(IF(VLOOKUP($A272,'Annex 2 EHV charges'!$D:$O,9,FALSE)=0,"",VLOOKUP($A272,'Annex 2 EHV charges'!$D:$O,9,FALSE)),"")</f>
        <v>-0.26100000000000001</v>
      </c>
      <c r="F272" s="171">
        <f>IFERROR(IF(VLOOKUP($A272,'Annex 2 EHV charges'!$D:$O,10,FALSE)=0,"",VLOOKUP($A272,'Annex 2 EHV charges'!$D:$O,10,FALSE)),"")</f>
        <v>2077.4699999999998</v>
      </c>
      <c r="G272" s="172">
        <f>IFERROR(IF(VLOOKUP($A272,'Annex 2 EHV charges'!$D:$O,11,FALSE)=0,"",VLOOKUP($A272,'Annex 2 EHV charges'!$D:$O,11,FALSE)),"")</f>
        <v>0.06</v>
      </c>
      <c r="H272" s="172">
        <f>IFERROR(IF(VLOOKUP($A272,'Annex 2 EHV charges'!$D:$O,12,FALSE)=0,"",VLOOKUP($A272,'Annex 2 EHV charges'!$D:$O,12,FALSE)),"")</f>
        <v>0.06</v>
      </c>
    </row>
    <row r="273" spans="1:8" x14ac:dyDescent="0.2">
      <c r="A273" s="166" t="str">
        <f t="array" ref="A273">IFERROR(INDEX('Annex 2 EHV charges'!$D$11:$D$302, MATCH(0, IF(ISBLANK('Annex 2 EHV charges'!$D$11:$D$302),1, COUNTIF(A$4:$A272, 'Annex 2 EHV charges'!$D$11:$D$302)), 0)),"")</f>
        <v>New Export 72</v>
      </c>
      <c r="B273" s="165" t="str">
        <f>IF($A273="","",VLOOKUP($A273,'Annex 2 EHV charges'!$D:$O,2,0))</f>
        <v>New Export 72</v>
      </c>
      <c r="C273" s="166" t="str">
        <f>IF($A273="","",VLOOKUP($A273,'Annex 2 EHV charges'!$D:$O,3,0))</f>
        <v>New Export 72</v>
      </c>
      <c r="D273" s="165" t="str">
        <f>IF($A273="","",VLOOKUP($A273,'Annex 2 EHV charges'!$D:$O,4,0))</f>
        <v>Waye Barton PV</v>
      </c>
      <c r="E273" s="170" t="str">
        <f>IFERROR(IF(VLOOKUP($A273,'Annex 2 EHV charges'!$D:$O,9,FALSE)=0,"",VLOOKUP($A273,'Annex 2 EHV charges'!$D:$O,9,FALSE)),"")</f>
        <v/>
      </c>
      <c r="F273" s="171">
        <f>IFERROR(IF(VLOOKUP($A273,'Annex 2 EHV charges'!$D:$O,10,FALSE)=0,"",VLOOKUP($A273,'Annex 2 EHV charges'!$D:$O,10,FALSE)),"")</f>
        <v>1089.3900000000001</v>
      </c>
      <c r="G273" s="172">
        <f>IFERROR(IF(VLOOKUP($A273,'Annex 2 EHV charges'!$D:$O,11,FALSE)=0,"",VLOOKUP($A273,'Annex 2 EHV charges'!$D:$O,11,FALSE)),"")</f>
        <v>0.06</v>
      </c>
      <c r="H273" s="172">
        <f>IFERROR(IF(VLOOKUP($A273,'Annex 2 EHV charges'!$D:$O,12,FALSE)=0,"",VLOOKUP($A273,'Annex 2 EHV charges'!$D:$O,12,FALSE)),"")</f>
        <v>0.06</v>
      </c>
    </row>
    <row r="274" spans="1:8" x14ac:dyDescent="0.2">
      <c r="A274" s="166" t="str">
        <f t="array" ref="A274">IFERROR(INDEX('Annex 2 EHV charges'!$D$11:$D$302, MATCH(0, IF(ISBLANK('Annex 2 EHV charges'!$D$11:$D$302),1, COUNTIF(A$4:$A273, 'Annex 2 EHV charges'!$D$11:$D$302)), 0)),"")</f>
        <v>New Export 73</v>
      </c>
      <c r="B274" s="165" t="str">
        <f>IF($A274="","",VLOOKUP($A274,'Annex 2 EHV charges'!$D:$O,2,0))</f>
        <v>New Export 73</v>
      </c>
      <c r="C274" s="166" t="str">
        <f>IF($A274="","",VLOOKUP($A274,'Annex 2 EHV charges'!$D:$O,3,0))</f>
        <v>New Export 73</v>
      </c>
      <c r="D274" s="165" t="str">
        <f>IF($A274="","",VLOOKUP($A274,'Annex 2 EHV charges'!$D:$O,4,0))</f>
        <v>Wick Farm 2</v>
      </c>
      <c r="E274" s="170" t="str">
        <f>IFERROR(IF(VLOOKUP($A274,'Annex 2 EHV charges'!$D:$O,9,FALSE)=0,"",VLOOKUP($A274,'Annex 2 EHV charges'!$D:$O,9,FALSE)),"")</f>
        <v/>
      </c>
      <c r="F274" s="171">
        <f>IFERROR(IF(VLOOKUP($A274,'Annex 2 EHV charges'!$D:$O,10,FALSE)=0,"",VLOOKUP($A274,'Annex 2 EHV charges'!$D:$O,10,FALSE)),"")</f>
        <v>503.7</v>
      </c>
      <c r="G274" s="172">
        <f>IFERROR(IF(VLOOKUP($A274,'Annex 2 EHV charges'!$D:$O,11,FALSE)=0,"",VLOOKUP($A274,'Annex 2 EHV charges'!$D:$O,11,FALSE)),"")</f>
        <v>0.06</v>
      </c>
      <c r="H274" s="172">
        <f>IFERROR(IF(VLOOKUP($A274,'Annex 2 EHV charges'!$D:$O,12,FALSE)=0,"",VLOOKUP($A274,'Annex 2 EHV charges'!$D:$O,12,FALSE)),"")</f>
        <v>0.06</v>
      </c>
    </row>
    <row r="275" spans="1:8" x14ac:dyDescent="0.2">
      <c r="A275" s="166" t="str">
        <f t="array" ref="A275">IFERROR(INDEX('Annex 2 EHV charges'!$D$11:$D$302, MATCH(0, IF(ISBLANK('Annex 2 EHV charges'!$D$11:$D$302),1, COUNTIF(A$4:$A274, 'Annex 2 EHV charges'!$D$11:$D$302)), 0)),"")</f>
        <v/>
      </c>
      <c r="B275" s="165" t="str">
        <f>IF($A275="","",VLOOKUP($A275,'Annex 2 EHV charges'!$D:$O,2,0))</f>
        <v/>
      </c>
      <c r="C275" s="166" t="str">
        <f>IF($A275="","",VLOOKUP($A275,'Annex 2 EHV charges'!$D:$O,3,0))</f>
        <v/>
      </c>
      <c r="D275" s="165" t="str">
        <f>IF($A275="","",VLOOKUP($A275,'Annex 2 EHV charges'!$D:$O,4,0))</f>
        <v/>
      </c>
      <c r="E275" s="170" t="str">
        <f>IFERROR(IF(VLOOKUP($A275,'Annex 2 EHV charges'!$D:$O,9,FALSE)=0,"",VLOOKUP($A275,'Annex 2 EHV charges'!$D:$O,9,FALSE)),"")</f>
        <v/>
      </c>
      <c r="F275" s="171" t="str">
        <f>IFERROR(IF(VLOOKUP($A275,'Annex 2 EHV charges'!$D:$O,10,FALSE)=0,"",VLOOKUP($A275,'Annex 2 EHV charges'!$D:$O,10,FALSE)),"")</f>
        <v/>
      </c>
      <c r="G275" s="172" t="str">
        <f>IFERROR(IF(VLOOKUP($A275,'Annex 2 EHV charges'!$D:$O,11,FALSE)=0,"",VLOOKUP($A275,'Annex 2 EHV charges'!$D:$O,11,FALSE)),"")</f>
        <v/>
      </c>
      <c r="H275" s="172" t="str">
        <f>IFERROR(IF(VLOOKUP($A275,'Annex 2 EHV charges'!$D:$O,12,FALSE)=0,"",VLOOKUP($A275,'Annex 2 EHV charges'!$D:$O,12,FALSE)),"")</f>
        <v/>
      </c>
    </row>
    <row r="276" spans="1:8" x14ac:dyDescent="0.2">
      <c r="A276" s="166" t="str">
        <f t="array" ref="A276">IFERROR(INDEX('Annex 2 EHV charges'!$D$11:$D$302, MATCH(0, IF(ISBLANK('Annex 2 EHV charges'!$D$11:$D$302),1, COUNTIF(A$4:$A275, 'Annex 2 EHV charges'!$D$11:$D$302)), 0)),"")</f>
        <v/>
      </c>
      <c r="B276" s="165" t="str">
        <f>IF($A276="","",VLOOKUP($A276,'Annex 2 EHV charges'!$D:$O,2,0))</f>
        <v/>
      </c>
      <c r="C276" s="166" t="str">
        <f>IF($A276="","",VLOOKUP($A276,'Annex 2 EHV charges'!$D:$O,3,0))</f>
        <v/>
      </c>
      <c r="D276" s="165" t="str">
        <f>IF($A276="","",VLOOKUP($A276,'Annex 2 EHV charges'!$D:$O,4,0))</f>
        <v/>
      </c>
      <c r="E276" s="170" t="str">
        <f>IFERROR(IF(VLOOKUP($A276,'Annex 2 EHV charges'!$D:$O,9,FALSE)=0,"",VLOOKUP($A276,'Annex 2 EHV charges'!$D:$O,9,FALSE)),"")</f>
        <v/>
      </c>
      <c r="F276" s="171" t="str">
        <f>IFERROR(IF(VLOOKUP($A276,'Annex 2 EHV charges'!$D:$O,10,FALSE)=0,"",VLOOKUP($A276,'Annex 2 EHV charges'!$D:$O,10,FALSE)),"")</f>
        <v/>
      </c>
      <c r="G276" s="172" t="str">
        <f>IFERROR(IF(VLOOKUP($A276,'Annex 2 EHV charges'!$D:$O,11,FALSE)=0,"",VLOOKUP($A276,'Annex 2 EHV charges'!$D:$O,11,FALSE)),"")</f>
        <v/>
      </c>
      <c r="H276" s="172" t="str">
        <f>IFERROR(IF(VLOOKUP($A276,'Annex 2 EHV charges'!$D:$O,12,FALSE)=0,"",VLOOKUP($A276,'Annex 2 EHV charges'!$D:$O,12,FALSE)),"")</f>
        <v/>
      </c>
    </row>
    <row r="277" spans="1:8" x14ac:dyDescent="0.2">
      <c r="A277" s="166" t="str">
        <f t="array" ref="A277">IFERROR(INDEX('Annex 2 EHV charges'!$D$11:$D$302, MATCH(0, IF(ISBLANK('Annex 2 EHV charges'!$D$11:$D$302),1, COUNTIF(A$4:$A276, 'Annex 2 EHV charges'!$D$11:$D$302)), 0)),"")</f>
        <v/>
      </c>
      <c r="B277" s="165" t="str">
        <f>IF($A277="","",VLOOKUP($A277,'Annex 2 EHV charges'!$D:$O,2,0))</f>
        <v/>
      </c>
      <c r="C277" s="166" t="str">
        <f>IF($A277="","",VLOOKUP($A277,'Annex 2 EHV charges'!$D:$O,3,0))</f>
        <v/>
      </c>
      <c r="D277" s="165" t="str">
        <f>IF($A277="","",VLOOKUP($A277,'Annex 2 EHV charges'!$D:$O,4,0))</f>
        <v/>
      </c>
      <c r="E277" s="170" t="str">
        <f>IFERROR(IF(VLOOKUP($A277,'Annex 2 EHV charges'!$D:$O,9,FALSE)=0,"",VLOOKUP($A277,'Annex 2 EHV charges'!$D:$O,9,FALSE)),"")</f>
        <v/>
      </c>
      <c r="F277" s="171" t="str">
        <f>IFERROR(IF(VLOOKUP($A277,'Annex 2 EHV charges'!$D:$O,10,FALSE)=0,"",VLOOKUP($A277,'Annex 2 EHV charges'!$D:$O,10,FALSE)),"")</f>
        <v/>
      </c>
      <c r="G277" s="172" t="str">
        <f>IFERROR(IF(VLOOKUP($A277,'Annex 2 EHV charges'!$D:$O,11,FALSE)=0,"",VLOOKUP($A277,'Annex 2 EHV charges'!$D:$O,11,FALSE)),"")</f>
        <v/>
      </c>
      <c r="H277" s="172" t="str">
        <f>IFERROR(IF(VLOOKUP($A277,'Annex 2 EHV charges'!$D:$O,12,FALSE)=0,"",VLOOKUP($A277,'Annex 2 EHV charges'!$D:$O,12,FALSE)),"")</f>
        <v/>
      </c>
    </row>
    <row r="278" spans="1:8" x14ac:dyDescent="0.2">
      <c r="A278" s="166" t="str">
        <f t="array" ref="A278">IFERROR(INDEX('Annex 2 EHV charges'!$D$11:$D$302, MATCH(0, IF(ISBLANK('Annex 2 EHV charges'!$D$11:$D$302),1, COUNTIF(A$4:$A277, 'Annex 2 EHV charges'!$D$11:$D$302)), 0)),"")</f>
        <v/>
      </c>
      <c r="B278" s="165" t="str">
        <f>IF($A278="","",VLOOKUP($A278,'Annex 2 EHV charges'!$D:$O,2,0))</f>
        <v/>
      </c>
      <c r="C278" s="166" t="str">
        <f>IF($A278="","",VLOOKUP($A278,'Annex 2 EHV charges'!$D:$O,3,0))</f>
        <v/>
      </c>
      <c r="D278" s="165" t="str">
        <f>IF($A278="","",VLOOKUP($A278,'Annex 2 EHV charges'!$D:$O,4,0))</f>
        <v/>
      </c>
      <c r="E278" s="170" t="str">
        <f>IFERROR(IF(VLOOKUP($A278,'Annex 2 EHV charges'!$D:$O,9,FALSE)=0,"",VLOOKUP($A278,'Annex 2 EHV charges'!$D:$O,9,FALSE)),"")</f>
        <v/>
      </c>
      <c r="F278" s="171" t="str">
        <f>IFERROR(IF(VLOOKUP($A278,'Annex 2 EHV charges'!$D:$O,10,FALSE)=0,"",VLOOKUP($A278,'Annex 2 EHV charges'!$D:$O,10,FALSE)),"")</f>
        <v/>
      </c>
      <c r="G278" s="172" t="str">
        <f>IFERROR(IF(VLOOKUP($A278,'Annex 2 EHV charges'!$D:$O,11,FALSE)=0,"",VLOOKUP($A278,'Annex 2 EHV charges'!$D:$O,11,FALSE)),"")</f>
        <v/>
      </c>
      <c r="H278" s="172" t="str">
        <f>IFERROR(IF(VLOOKUP($A278,'Annex 2 EHV charges'!$D:$O,12,FALSE)=0,"",VLOOKUP($A278,'Annex 2 EHV charges'!$D:$O,12,FALSE)),"")</f>
        <v/>
      </c>
    </row>
    <row r="279" spans="1:8" x14ac:dyDescent="0.2">
      <c r="A279" s="166" t="str">
        <f t="array" ref="A279">IFERROR(INDEX('Annex 2 EHV charges'!$D$11:$D$302, MATCH(0, IF(ISBLANK('Annex 2 EHV charges'!$D$11:$D$302),1, COUNTIF(A$4:$A278, 'Annex 2 EHV charges'!$D$11:$D$302)), 0)),"")</f>
        <v/>
      </c>
      <c r="B279" s="165" t="str">
        <f>IF($A279="","",VLOOKUP($A279,'Annex 2 EHV charges'!$D:$O,2,0))</f>
        <v/>
      </c>
      <c r="C279" s="166" t="str">
        <f>IF($A279="","",VLOOKUP($A279,'Annex 2 EHV charges'!$D:$O,3,0))</f>
        <v/>
      </c>
      <c r="D279" s="165" t="str">
        <f>IF($A279="","",VLOOKUP($A279,'Annex 2 EHV charges'!$D:$O,4,0))</f>
        <v/>
      </c>
      <c r="E279" s="170" t="str">
        <f>IFERROR(IF(VLOOKUP($A279,'Annex 2 EHV charges'!$D:$O,9,FALSE)=0,"",VLOOKUP($A279,'Annex 2 EHV charges'!$D:$O,9,FALSE)),"")</f>
        <v/>
      </c>
      <c r="F279" s="171" t="str">
        <f>IFERROR(IF(VLOOKUP($A279,'Annex 2 EHV charges'!$D:$O,10,FALSE)=0,"",VLOOKUP($A279,'Annex 2 EHV charges'!$D:$O,10,FALSE)),"")</f>
        <v/>
      </c>
      <c r="G279" s="172" t="str">
        <f>IFERROR(IF(VLOOKUP($A279,'Annex 2 EHV charges'!$D:$O,11,FALSE)=0,"",VLOOKUP($A279,'Annex 2 EHV charges'!$D:$O,11,FALSE)),"")</f>
        <v/>
      </c>
      <c r="H279" s="172" t="str">
        <f>IFERROR(IF(VLOOKUP($A279,'Annex 2 EHV charges'!$D:$O,12,FALSE)=0,"",VLOOKUP($A279,'Annex 2 EHV charges'!$D:$O,12,FALSE)),"")</f>
        <v/>
      </c>
    </row>
    <row r="280" spans="1:8" x14ac:dyDescent="0.2">
      <c r="A280" s="166" t="str">
        <f t="array" ref="A280">IFERROR(INDEX('Annex 2 EHV charges'!$D$11:$D$302, MATCH(0, IF(ISBLANK('Annex 2 EHV charges'!$D$11:$D$302),1, COUNTIF(A$4:$A279, 'Annex 2 EHV charges'!$D$11:$D$302)), 0)),"")</f>
        <v/>
      </c>
      <c r="B280" s="165" t="str">
        <f>IF($A280="","",VLOOKUP($A280,'Annex 2 EHV charges'!$D:$O,2,0))</f>
        <v/>
      </c>
      <c r="C280" s="166" t="str">
        <f>IF($A280="","",VLOOKUP($A280,'Annex 2 EHV charges'!$D:$O,3,0))</f>
        <v/>
      </c>
      <c r="D280" s="165" t="str">
        <f>IF($A280="","",VLOOKUP($A280,'Annex 2 EHV charges'!$D:$O,4,0))</f>
        <v/>
      </c>
      <c r="E280" s="170" t="str">
        <f>IFERROR(IF(VLOOKUP($A280,'Annex 2 EHV charges'!$D:$O,9,FALSE)=0,"",VLOOKUP($A280,'Annex 2 EHV charges'!$D:$O,9,FALSE)),"")</f>
        <v/>
      </c>
      <c r="F280" s="171" t="str">
        <f>IFERROR(IF(VLOOKUP($A280,'Annex 2 EHV charges'!$D:$O,10,FALSE)=0,"",VLOOKUP($A280,'Annex 2 EHV charges'!$D:$O,10,FALSE)),"")</f>
        <v/>
      </c>
      <c r="G280" s="172" t="str">
        <f>IFERROR(IF(VLOOKUP($A280,'Annex 2 EHV charges'!$D:$O,11,FALSE)=0,"",VLOOKUP($A280,'Annex 2 EHV charges'!$D:$O,11,FALSE)),"")</f>
        <v/>
      </c>
      <c r="H280" s="172" t="str">
        <f>IFERROR(IF(VLOOKUP($A280,'Annex 2 EHV charges'!$D:$O,12,FALSE)=0,"",VLOOKUP($A280,'Annex 2 EHV charges'!$D:$O,12,FALSE)),"")</f>
        <v/>
      </c>
    </row>
    <row r="281" spans="1:8" x14ac:dyDescent="0.2">
      <c r="A281" s="166" t="str">
        <f t="array" ref="A281">IFERROR(INDEX('Annex 2 EHV charges'!$D$11:$D$302, MATCH(0, IF(ISBLANK('Annex 2 EHV charges'!$D$11:$D$302),1, COUNTIF(A$4:$A280, 'Annex 2 EHV charges'!$D$11:$D$302)), 0)),"")</f>
        <v/>
      </c>
      <c r="B281" s="165" t="str">
        <f>IF($A281="","",VLOOKUP($A281,'Annex 2 EHV charges'!$D:$O,2,0))</f>
        <v/>
      </c>
      <c r="C281" s="166" t="str">
        <f>IF($A281="","",VLOOKUP($A281,'Annex 2 EHV charges'!$D:$O,3,0))</f>
        <v/>
      </c>
      <c r="D281" s="165" t="str">
        <f>IF($A281="","",VLOOKUP($A281,'Annex 2 EHV charges'!$D:$O,4,0))</f>
        <v/>
      </c>
      <c r="E281" s="170" t="str">
        <f>IFERROR(IF(VLOOKUP($A281,'Annex 2 EHV charges'!$D:$O,9,FALSE)=0,"",VLOOKUP($A281,'Annex 2 EHV charges'!$D:$O,9,FALSE)),"")</f>
        <v/>
      </c>
      <c r="F281" s="171" t="str">
        <f>IFERROR(IF(VLOOKUP($A281,'Annex 2 EHV charges'!$D:$O,10,FALSE)=0,"",VLOOKUP($A281,'Annex 2 EHV charges'!$D:$O,10,FALSE)),"")</f>
        <v/>
      </c>
      <c r="G281" s="172" t="str">
        <f>IFERROR(IF(VLOOKUP($A281,'Annex 2 EHV charges'!$D:$O,11,FALSE)=0,"",VLOOKUP($A281,'Annex 2 EHV charges'!$D:$O,11,FALSE)),"")</f>
        <v/>
      </c>
      <c r="H281" s="172" t="str">
        <f>IFERROR(IF(VLOOKUP($A281,'Annex 2 EHV charges'!$D:$O,12,FALSE)=0,"",VLOOKUP($A281,'Annex 2 EHV charges'!$D:$O,12,FALSE)),"")</f>
        <v/>
      </c>
    </row>
    <row r="282" spans="1:8" x14ac:dyDescent="0.2">
      <c r="A282" s="166" t="str">
        <f t="array" ref="A282">IFERROR(INDEX('Annex 2 EHV charges'!$D$11:$D$302, MATCH(0, IF(ISBLANK('Annex 2 EHV charges'!$D$11:$D$302),1, COUNTIF(A$4:$A281, 'Annex 2 EHV charges'!$D$11:$D$302)), 0)),"")</f>
        <v/>
      </c>
      <c r="B282" s="165" t="str">
        <f>IF($A282="","",VLOOKUP($A282,'Annex 2 EHV charges'!$D:$O,2,0))</f>
        <v/>
      </c>
      <c r="C282" s="166" t="str">
        <f>IF($A282="","",VLOOKUP($A282,'Annex 2 EHV charges'!$D:$O,3,0))</f>
        <v/>
      </c>
      <c r="D282" s="165" t="str">
        <f>IF($A282="","",VLOOKUP($A282,'Annex 2 EHV charges'!$D:$O,4,0))</f>
        <v/>
      </c>
      <c r="E282" s="170" t="str">
        <f>IFERROR(IF(VLOOKUP($A282,'Annex 2 EHV charges'!$D:$O,9,FALSE)=0,"",VLOOKUP($A282,'Annex 2 EHV charges'!$D:$O,9,FALSE)),"")</f>
        <v/>
      </c>
      <c r="F282" s="171" t="str">
        <f>IFERROR(IF(VLOOKUP($A282,'Annex 2 EHV charges'!$D:$O,10,FALSE)=0,"",VLOOKUP($A282,'Annex 2 EHV charges'!$D:$O,10,FALSE)),"")</f>
        <v/>
      </c>
      <c r="G282" s="172" t="str">
        <f>IFERROR(IF(VLOOKUP($A282,'Annex 2 EHV charges'!$D:$O,11,FALSE)=0,"",VLOOKUP($A282,'Annex 2 EHV charges'!$D:$O,11,FALSE)),"")</f>
        <v/>
      </c>
      <c r="H282" s="172" t="str">
        <f>IFERROR(IF(VLOOKUP($A282,'Annex 2 EHV charges'!$D:$O,12,FALSE)=0,"",VLOOKUP($A282,'Annex 2 EHV charges'!$D:$O,12,FALSE)),"")</f>
        <v/>
      </c>
    </row>
    <row r="283" spans="1:8" x14ac:dyDescent="0.2">
      <c r="A283" s="166" t="str">
        <f t="array" ref="A283">IFERROR(INDEX('Annex 2 EHV charges'!$D$11:$D$302, MATCH(0, IF(ISBLANK('Annex 2 EHV charges'!$D$11:$D$302),1, COUNTIF(A$4:$A282, 'Annex 2 EHV charges'!$D$11:$D$302)), 0)),"")</f>
        <v/>
      </c>
      <c r="B283" s="165" t="str">
        <f>IF($A283="","",VLOOKUP($A283,'Annex 2 EHV charges'!$D:$O,2,0))</f>
        <v/>
      </c>
      <c r="C283" s="166" t="str">
        <f>IF($A283="","",VLOOKUP($A283,'Annex 2 EHV charges'!$D:$O,3,0))</f>
        <v/>
      </c>
      <c r="D283" s="165" t="str">
        <f>IF($A283="","",VLOOKUP($A283,'Annex 2 EHV charges'!$D:$O,4,0))</f>
        <v/>
      </c>
      <c r="E283" s="170" t="str">
        <f>IFERROR(IF(VLOOKUP($A283,'Annex 2 EHV charges'!$D:$O,9,FALSE)=0,"",VLOOKUP($A283,'Annex 2 EHV charges'!$D:$O,9,FALSE)),"")</f>
        <v/>
      </c>
      <c r="F283" s="171" t="str">
        <f>IFERROR(IF(VLOOKUP($A283,'Annex 2 EHV charges'!$D:$O,10,FALSE)=0,"",VLOOKUP($A283,'Annex 2 EHV charges'!$D:$O,10,FALSE)),"")</f>
        <v/>
      </c>
      <c r="G283" s="172" t="str">
        <f>IFERROR(IF(VLOOKUP($A283,'Annex 2 EHV charges'!$D:$O,11,FALSE)=0,"",VLOOKUP($A283,'Annex 2 EHV charges'!$D:$O,11,FALSE)),"")</f>
        <v/>
      </c>
      <c r="H283" s="172" t="str">
        <f>IFERROR(IF(VLOOKUP($A283,'Annex 2 EHV charges'!$D:$O,12,FALSE)=0,"",VLOOKUP($A283,'Annex 2 EHV charges'!$D:$O,12,FALSE)),"")</f>
        <v/>
      </c>
    </row>
    <row r="284" spans="1:8" x14ac:dyDescent="0.2">
      <c r="A284" s="166" t="str">
        <f t="array" ref="A284">IFERROR(INDEX('Annex 2 EHV charges'!$D$11:$D$302, MATCH(0, IF(ISBLANK('Annex 2 EHV charges'!$D$11:$D$302),1, COUNTIF(A$4:$A283, 'Annex 2 EHV charges'!$D$11:$D$302)), 0)),"")</f>
        <v/>
      </c>
      <c r="B284" s="165" t="str">
        <f>IF($A284="","",VLOOKUP($A284,'Annex 2 EHV charges'!$D:$O,2,0))</f>
        <v/>
      </c>
      <c r="C284" s="166" t="str">
        <f>IF($A284="","",VLOOKUP($A284,'Annex 2 EHV charges'!$D:$O,3,0))</f>
        <v/>
      </c>
      <c r="D284" s="165" t="str">
        <f>IF($A284="","",VLOOKUP($A284,'Annex 2 EHV charges'!$D:$O,4,0))</f>
        <v/>
      </c>
      <c r="E284" s="170" t="str">
        <f>IFERROR(IF(VLOOKUP($A284,'Annex 2 EHV charges'!$D:$O,9,FALSE)=0,"",VLOOKUP($A284,'Annex 2 EHV charges'!$D:$O,9,FALSE)),"")</f>
        <v/>
      </c>
      <c r="F284" s="171" t="str">
        <f>IFERROR(IF(VLOOKUP($A284,'Annex 2 EHV charges'!$D:$O,10,FALSE)=0,"",VLOOKUP($A284,'Annex 2 EHV charges'!$D:$O,10,FALSE)),"")</f>
        <v/>
      </c>
      <c r="G284" s="172" t="str">
        <f>IFERROR(IF(VLOOKUP($A284,'Annex 2 EHV charges'!$D:$O,11,FALSE)=0,"",VLOOKUP($A284,'Annex 2 EHV charges'!$D:$O,11,FALSE)),"")</f>
        <v/>
      </c>
      <c r="H284" s="172" t="str">
        <f>IFERROR(IF(VLOOKUP($A284,'Annex 2 EHV charges'!$D:$O,12,FALSE)=0,"",VLOOKUP($A284,'Annex 2 EHV charges'!$D:$O,12,FALSE)),"")</f>
        <v/>
      </c>
    </row>
    <row r="285" spans="1:8" x14ac:dyDescent="0.2">
      <c r="A285" s="166" t="str">
        <f t="array" ref="A285">IFERROR(INDEX('Annex 2 EHV charges'!$D$11:$D$302, MATCH(0, IF(ISBLANK('Annex 2 EHV charges'!$D$11:$D$302),1, COUNTIF(A$4:$A284, 'Annex 2 EHV charges'!$D$11:$D$302)), 0)),"")</f>
        <v/>
      </c>
      <c r="B285" s="165" t="str">
        <f>IF($A285="","",VLOOKUP($A285,'Annex 2 EHV charges'!$D:$O,2,0))</f>
        <v/>
      </c>
      <c r="C285" s="166" t="str">
        <f>IF($A285="","",VLOOKUP($A285,'Annex 2 EHV charges'!$D:$O,3,0))</f>
        <v/>
      </c>
      <c r="D285" s="165" t="str">
        <f>IF($A285="","",VLOOKUP($A285,'Annex 2 EHV charges'!$D:$O,4,0))</f>
        <v/>
      </c>
      <c r="E285" s="170" t="str">
        <f>IFERROR(IF(VLOOKUP($A285,'Annex 2 EHV charges'!$D:$O,9,FALSE)=0,"",VLOOKUP($A285,'Annex 2 EHV charges'!$D:$O,9,FALSE)),"")</f>
        <v/>
      </c>
      <c r="F285" s="171" t="str">
        <f>IFERROR(IF(VLOOKUP($A285,'Annex 2 EHV charges'!$D:$O,10,FALSE)=0,"",VLOOKUP($A285,'Annex 2 EHV charges'!$D:$O,10,FALSE)),"")</f>
        <v/>
      </c>
      <c r="G285" s="172" t="str">
        <f>IFERROR(IF(VLOOKUP($A285,'Annex 2 EHV charges'!$D:$O,11,FALSE)=0,"",VLOOKUP($A285,'Annex 2 EHV charges'!$D:$O,11,FALSE)),"")</f>
        <v/>
      </c>
      <c r="H285" s="172" t="str">
        <f>IFERROR(IF(VLOOKUP($A285,'Annex 2 EHV charges'!$D:$O,12,FALSE)=0,"",VLOOKUP($A285,'Annex 2 EHV charges'!$D:$O,12,FALSE)),"")</f>
        <v/>
      </c>
    </row>
    <row r="286" spans="1:8" x14ac:dyDescent="0.2">
      <c r="A286" s="166" t="str">
        <f t="array" ref="A286">IFERROR(INDEX('Annex 2 EHV charges'!$D$11:$D$302, MATCH(0, IF(ISBLANK('Annex 2 EHV charges'!$D$11:$D$302),1, COUNTIF(A$4:$A285, 'Annex 2 EHV charges'!$D$11:$D$302)), 0)),"")</f>
        <v/>
      </c>
      <c r="B286" s="165" t="str">
        <f>IF($A286="","",VLOOKUP($A286,'Annex 2 EHV charges'!$D:$O,2,0))</f>
        <v/>
      </c>
      <c r="C286" s="166" t="str">
        <f>IF($A286="","",VLOOKUP($A286,'Annex 2 EHV charges'!$D:$O,3,0))</f>
        <v/>
      </c>
      <c r="D286" s="165" t="str">
        <f>IF($A286="","",VLOOKUP($A286,'Annex 2 EHV charges'!$D:$O,4,0))</f>
        <v/>
      </c>
      <c r="E286" s="170" t="str">
        <f>IFERROR(IF(VLOOKUP($A286,'Annex 2 EHV charges'!$D:$O,9,FALSE)=0,"",VLOOKUP($A286,'Annex 2 EHV charges'!$D:$O,9,FALSE)),"")</f>
        <v/>
      </c>
      <c r="F286" s="171" t="str">
        <f>IFERROR(IF(VLOOKUP($A286,'Annex 2 EHV charges'!$D:$O,10,FALSE)=0,"",VLOOKUP($A286,'Annex 2 EHV charges'!$D:$O,10,FALSE)),"")</f>
        <v/>
      </c>
      <c r="G286" s="172" t="str">
        <f>IFERROR(IF(VLOOKUP($A286,'Annex 2 EHV charges'!$D:$O,11,FALSE)=0,"",VLOOKUP($A286,'Annex 2 EHV charges'!$D:$O,11,FALSE)),"")</f>
        <v/>
      </c>
      <c r="H286" s="172" t="str">
        <f>IFERROR(IF(VLOOKUP($A286,'Annex 2 EHV charges'!$D:$O,12,FALSE)=0,"",VLOOKUP($A286,'Annex 2 EHV charges'!$D:$O,12,FALSE)),"")</f>
        <v/>
      </c>
    </row>
    <row r="287" spans="1:8" x14ac:dyDescent="0.2">
      <c r="A287" s="166" t="str">
        <f t="array" ref="A287">IFERROR(INDEX('Annex 2 EHV charges'!$D$11:$D$302, MATCH(0, IF(ISBLANK('Annex 2 EHV charges'!$D$11:$D$302),1, COUNTIF(A$4:$A286, 'Annex 2 EHV charges'!$D$11:$D$302)), 0)),"")</f>
        <v/>
      </c>
      <c r="B287" s="165" t="str">
        <f>IF($A287="","",VLOOKUP($A287,'Annex 2 EHV charges'!$D:$O,2,0))</f>
        <v/>
      </c>
      <c r="C287" s="166" t="str">
        <f>IF($A287="","",VLOOKUP($A287,'Annex 2 EHV charges'!$D:$O,3,0))</f>
        <v/>
      </c>
      <c r="D287" s="165" t="str">
        <f>IF($A287="","",VLOOKUP($A287,'Annex 2 EHV charges'!$D:$O,4,0))</f>
        <v/>
      </c>
      <c r="E287" s="170" t="str">
        <f>IFERROR(IF(VLOOKUP($A287,'Annex 2 EHV charges'!$D:$O,9,FALSE)=0,"",VLOOKUP($A287,'Annex 2 EHV charges'!$D:$O,9,FALSE)),"")</f>
        <v/>
      </c>
      <c r="F287" s="171" t="str">
        <f>IFERROR(IF(VLOOKUP($A287,'Annex 2 EHV charges'!$D:$O,10,FALSE)=0,"",VLOOKUP($A287,'Annex 2 EHV charges'!$D:$O,10,FALSE)),"")</f>
        <v/>
      </c>
      <c r="G287" s="172" t="str">
        <f>IFERROR(IF(VLOOKUP($A287,'Annex 2 EHV charges'!$D:$O,11,FALSE)=0,"",VLOOKUP($A287,'Annex 2 EHV charges'!$D:$O,11,FALSE)),"")</f>
        <v/>
      </c>
      <c r="H287" s="172" t="str">
        <f>IFERROR(IF(VLOOKUP($A287,'Annex 2 EHV charges'!$D:$O,12,FALSE)=0,"",VLOOKUP($A287,'Annex 2 EHV charges'!$D:$O,12,FALSE)),"")</f>
        <v/>
      </c>
    </row>
    <row r="288" spans="1:8" x14ac:dyDescent="0.2">
      <c r="A288" s="166" t="str">
        <f t="array" ref="A288">IFERROR(INDEX('Annex 2 EHV charges'!$D$11:$D$302, MATCH(0, IF(ISBLANK('Annex 2 EHV charges'!$D$11:$D$302),1, COUNTIF(A$4:$A287, 'Annex 2 EHV charges'!$D$11:$D$302)), 0)),"")</f>
        <v/>
      </c>
      <c r="B288" s="165" t="str">
        <f>IF($A288="","",VLOOKUP($A288,'Annex 2 EHV charges'!$D:$O,2,0))</f>
        <v/>
      </c>
      <c r="C288" s="166" t="str">
        <f>IF($A288="","",VLOOKUP($A288,'Annex 2 EHV charges'!$D:$O,3,0))</f>
        <v/>
      </c>
      <c r="D288" s="165" t="str">
        <f>IF($A288="","",VLOOKUP($A288,'Annex 2 EHV charges'!$D:$O,4,0))</f>
        <v/>
      </c>
      <c r="E288" s="170" t="str">
        <f>IFERROR(IF(VLOOKUP($A288,'Annex 2 EHV charges'!$D:$O,9,FALSE)=0,"",VLOOKUP($A288,'Annex 2 EHV charges'!$D:$O,9,FALSE)),"")</f>
        <v/>
      </c>
      <c r="F288" s="171" t="str">
        <f>IFERROR(IF(VLOOKUP($A288,'Annex 2 EHV charges'!$D:$O,10,FALSE)=0,"",VLOOKUP($A288,'Annex 2 EHV charges'!$D:$O,10,FALSE)),"")</f>
        <v/>
      </c>
      <c r="G288" s="172" t="str">
        <f>IFERROR(IF(VLOOKUP($A288,'Annex 2 EHV charges'!$D:$O,11,FALSE)=0,"",VLOOKUP($A288,'Annex 2 EHV charges'!$D:$O,11,FALSE)),"")</f>
        <v/>
      </c>
      <c r="H288" s="172" t="str">
        <f>IFERROR(IF(VLOOKUP($A288,'Annex 2 EHV charges'!$D:$O,12,FALSE)=0,"",VLOOKUP($A288,'Annex 2 EHV charges'!$D:$O,12,FALSE)),"")</f>
        <v/>
      </c>
    </row>
    <row r="289" spans="1:8" x14ac:dyDescent="0.2">
      <c r="A289" s="166" t="str">
        <f t="array" ref="A289">IFERROR(INDEX('Annex 2 EHV charges'!$D$11:$D$302, MATCH(0, IF(ISBLANK('Annex 2 EHV charges'!$D$11:$D$302),1, COUNTIF(A$4:$A288, 'Annex 2 EHV charges'!$D$11:$D$302)), 0)),"")</f>
        <v/>
      </c>
      <c r="B289" s="165" t="str">
        <f>IF($A289="","",VLOOKUP($A289,'Annex 2 EHV charges'!$D:$O,2,0))</f>
        <v/>
      </c>
      <c r="C289" s="166" t="str">
        <f>IF($A289="","",VLOOKUP($A289,'Annex 2 EHV charges'!$D:$O,3,0))</f>
        <v/>
      </c>
      <c r="D289" s="165" t="str">
        <f>IF($A289="","",VLOOKUP($A289,'Annex 2 EHV charges'!$D:$O,4,0))</f>
        <v/>
      </c>
      <c r="E289" s="170" t="str">
        <f>IFERROR(IF(VLOOKUP($A289,'Annex 2 EHV charges'!$D:$O,9,FALSE)=0,"",VLOOKUP($A289,'Annex 2 EHV charges'!$D:$O,9,FALSE)),"")</f>
        <v/>
      </c>
      <c r="F289" s="171" t="str">
        <f>IFERROR(IF(VLOOKUP($A289,'Annex 2 EHV charges'!$D:$O,10,FALSE)=0,"",VLOOKUP($A289,'Annex 2 EHV charges'!$D:$O,10,FALSE)),"")</f>
        <v/>
      </c>
      <c r="G289" s="172" t="str">
        <f>IFERROR(IF(VLOOKUP($A289,'Annex 2 EHV charges'!$D:$O,11,FALSE)=0,"",VLOOKUP($A289,'Annex 2 EHV charges'!$D:$O,11,FALSE)),"")</f>
        <v/>
      </c>
      <c r="H289" s="172" t="str">
        <f>IFERROR(IF(VLOOKUP($A289,'Annex 2 EHV charges'!$D:$O,12,FALSE)=0,"",VLOOKUP($A289,'Annex 2 EHV charges'!$D:$O,12,FALSE)),"")</f>
        <v/>
      </c>
    </row>
    <row r="290" spans="1:8" x14ac:dyDescent="0.2">
      <c r="A290" s="166" t="str">
        <f t="array" ref="A290">IFERROR(INDEX('Annex 2 EHV charges'!$D$11:$D$302, MATCH(0, IF(ISBLANK('Annex 2 EHV charges'!$D$11:$D$302),1, COUNTIF(A$4:$A289, 'Annex 2 EHV charges'!$D$11:$D$302)), 0)),"")</f>
        <v/>
      </c>
      <c r="B290" s="165" t="str">
        <f>IF($A290="","",VLOOKUP($A290,'Annex 2 EHV charges'!$D:$O,2,0))</f>
        <v/>
      </c>
      <c r="C290" s="166" t="str">
        <f>IF($A290="","",VLOOKUP($A290,'Annex 2 EHV charges'!$D:$O,3,0))</f>
        <v/>
      </c>
      <c r="D290" s="165" t="str">
        <f>IF($A290="","",VLOOKUP($A290,'Annex 2 EHV charges'!$D:$O,4,0))</f>
        <v/>
      </c>
      <c r="E290" s="170" t="str">
        <f>IFERROR(IF(VLOOKUP($A290,'Annex 2 EHV charges'!$D:$O,9,FALSE)=0,"",VLOOKUP($A290,'Annex 2 EHV charges'!$D:$O,9,FALSE)),"")</f>
        <v/>
      </c>
      <c r="F290" s="171" t="str">
        <f>IFERROR(IF(VLOOKUP($A290,'Annex 2 EHV charges'!$D:$O,10,FALSE)=0,"",VLOOKUP($A290,'Annex 2 EHV charges'!$D:$O,10,FALSE)),"")</f>
        <v/>
      </c>
      <c r="G290" s="172" t="str">
        <f>IFERROR(IF(VLOOKUP($A290,'Annex 2 EHV charges'!$D:$O,11,FALSE)=0,"",VLOOKUP($A290,'Annex 2 EHV charges'!$D:$O,11,FALSE)),"")</f>
        <v/>
      </c>
      <c r="H290" s="172" t="str">
        <f>IFERROR(IF(VLOOKUP($A290,'Annex 2 EHV charges'!$D:$O,12,FALSE)=0,"",VLOOKUP($A290,'Annex 2 EHV charges'!$D:$O,12,FALSE)),"")</f>
        <v/>
      </c>
    </row>
    <row r="291" spans="1:8" x14ac:dyDescent="0.2">
      <c r="A291" s="166" t="str">
        <f t="array" ref="A291">IFERROR(INDEX('Annex 2 EHV charges'!$D$11:$D$302, MATCH(0, IF(ISBLANK('Annex 2 EHV charges'!$D$11:$D$302),1, COUNTIF(A$4:$A290, 'Annex 2 EHV charges'!$D$11:$D$302)), 0)),"")</f>
        <v/>
      </c>
      <c r="B291" s="165" t="str">
        <f>IF($A291="","",VLOOKUP($A291,'Annex 2 EHV charges'!$D:$O,2,0))</f>
        <v/>
      </c>
      <c r="C291" s="166" t="str">
        <f>IF($A291="","",VLOOKUP($A291,'Annex 2 EHV charges'!$D:$O,3,0))</f>
        <v/>
      </c>
      <c r="D291" s="165" t="str">
        <f>IF($A291="","",VLOOKUP($A291,'Annex 2 EHV charges'!$D:$O,4,0))</f>
        <v/>
      </c>
      <c r="E291" s="170" t="str">
        <f>IFERROR(IF(VLOOKUP($A291,'Annex 2 EHV charges'!$D:$O,9,FALSE)=0,"",VLOOKUP($A291,'Annex 2 EHV charges'!$D:$O,9,FALSE)),"")</f>
        <v/>
      </c>
      <c r="F291" s="171" t="str">
        <f>IFERROR(IF(VLOOKUP($A291,'Annex 2 EHV charges'!$D:$O,10,FALSE)=0,"",VLOOKUP($A291,'Annex 2 EHV charges'!$D:$O,10,FALSE)),"")</f>
        <v/>
      </c>
      <c r="G291" s="172" t="str">
        <f>IFERROR(IF(VLOOKUP($A291,'Annex 2 EHV charges'!$D:$O,11,FALSE)=0,"",VLOOKUP($A291,'Annex 2 EHV charges'!$D:$O,11,FALSE)),"")</f>
        <v/>
      </c>
      <c r="H291" s="172" t="str">
        <f>IFERROR(IF(VLOOKUP($A291,'Annex 2 EHV charges'!$D:$O,12,FALSE)=0,"",VLOOKUP($A291,'Annex 2 EHV charges'!$D:$O,12,FALSE)),"")</f>
        <v/>
      </c>
    </row>
    <row r="292" spans="1:8" x14ac:dyDescent="0.2">
      <c r="A292" s="166" t="str">
        <f t="array" ref="A292">IFERROR(INDEX('Annex 2 EHV charges'!$D$11:$D$302, MATCH(0, IF(ISBLANK('Annex 2 EHV charges'!$D$11:$D$302),1, COUNTIF(A$4:$A291, 'Annex 2 EHV charges'!$D$11:$D$302)), 0)),"")</f>
        <v/>
      </c>
      <c r="B292" s="165" t="str">
        <f>IF($A292="","",VLOOKUP($A292,'Annex 2 EHV charges'!$D:$O,2,0))</f>
        <v/>
      </c>
      <c r="C292" s="166" t="str">
        <f>IF($A292="","",VLOOKUP($A292,'Annex 2 EHV charges'!$D:$O,3,0))</f>
        <v/>
      </c>
      <c r="D292" s="165" t="str">
        <f>IF($A292="","",VLOOKUP($A292,'Annex 2 EHV charges'!$D:$O,4,0))</f>
        <v/>
      </c>
      <c r="E292" s="170" t="str">
        <f>IFERROR(IF(VLOOKUP($A292,'Annex 2 EHV charges'!$D:$O,9,FALSE)=0,"",VLOOKUP($A292,'Annex 2 EHV charges'!$D:$O,9,FALSE)),"")</f>
        <v/>
      </c>
      <c r="F292" s="171" t="str">
        <f>IFERROR(IF(VLOOKUP($A292,'Annex 2 EHV charges'!$D:$O,10,FALSE)=0,"",VLOOKUP($A292,'Annex 2 EHV charges'!$D:$O,10,FALSE)),"")</f>
        <v/>
      </c>
      <c r="G292" s="172" t="str">
        <f>IFERROR(IF(VLOOKUP($A292,'Annex 2 EHV charges'!$D:$O,11,FALSE)=0,"",VLOOKUP($A292,'Annex 2 EHV charges'!$D:$O,11,FALSE)),"")</f>
        <v/>
      </c>
      <c r="H292" s="172" t="str">
        <f>IFERROR(IF(VLOOKUP($A292,'Annex 2 EHV charges'!$D:$O,12,FALSE)=0,"",VLOOKUP($A292,'Annex 2 EHV charges'!$D:$O,12,FALSE)),"")</f>
        <v/>
      </c>
    </row>
    <row r="293" spans="1:8" x14ac:dyDescent="0.2">
      <c r="A293" s="166" t="str">
        <f t="array" ref="A293">IFERROR(INDEX('Annex 2 EHV charges'!$D$11:$D$302, MATCH(0, IF(ISBLANK('Annex 2 EHV charges'!$D$11:$D$302),1, COUNTIF(A$4:$A292, 'Annex 2 EHV charges'!$D$11:$D$302)), 0)),"")</f>
        <v/>
      </c>
      <c r="B293" s="165" t="str">
        <f>IF($A293="","",VLOOKUP($A293,'Annex 2 EHV charges'!$D:$O,2,0))</f>
        <v/>
      </c>
      <c r="C293" s="166" t="str">
        <f>IF($A293="","",VLOOKUP($A293,'Annex 2 EHV charges'!$D:$O,3,0))</f>
        <v/>
      </c>
      <c r="D293" s="165" t="str">
        <f>IF($A293="","",VLOOKUP($A293,'Annex 2 EHV charges'!$D:$O,4,0))</f>
        <v/>
      </c>
      <c r="E293" s="170" t="str">
        <f>IFERROR(IF(VLOOKUP($A293,'Annex 2 EHV charges'!$D:$O,9,FALSE)=0,"",VLOOKUP($A293,'Annex 2 EHV charges'!$D:$O,9,FALSE)),"")</f>
        <v/>
      </c>
      <c r="F293" s="171" t="str">
        <f>IFERROR(IF(VLOOKUP($A293,'Annex 2 EHV charges'!$D:$O,10,FALSE)=0,"",VLOOKUP($A293,'Annex 2 EHV charges'!$D:$O,10,FALSE)),"")</f>
        <v/>
      </c>
      <c r="G293" s="172" t="str">
        <f>IFERROR(IF(VLOOKUP($A293,'Annex 2 EHV charges'!$D:$O,11,FALSE)=0,"",VLOOKUP($A293,'Annex 2 EHV charges'!$D:$O,11,FALSE)),"")</f>
        <v/>
      </c>
      <c r="H293" s="172" t="str">
        <f>IFERROR(IF(VLOOKUP($A293,'Annex 2 EHV charges'!$D:$O,12,FALSE)=0,"",VLOOKUP($A293,'Annex 2 EHV charges'!$D:$O,12,FALSE)),"")</f>
        <v/>
      </c>
    </row>
    <row r="294" spans="1:8" x14ac:dyDescent="0.2">
      <c r="A294" s="166" t="str">
        <f t="array" ref="A294">IFERROR(INDEX('Annex 2 EHV charges'!$D$11:$D$302, MATCH(0, IF(ISBLANK('Annex 2 EHV charges'!$D$11:$D$302),1, COUNTIF(A$4:$A293, 'Annex 2 EHV charges'!$D$11:$D$302)), 0)),"")</f>
        <v/>
      </c>
      <c r="B294" s="165" t="str">
        <f>IF($A294="","",VLOOKUP($A294,'Annex 2 EHV charges'!$D:$O,2,0))</f>
        <v/>
      </c>
      <c r="C294" s="166" t="str">
        <f>IF($A294="","",VLOOKUP($A294,'Annex 2 EHV charges'!$D:$O,3,0))</f>
        <v/>
      </c>
      <c r="D294" s="165" t="str">
        <f>IF($A294="","",VLOOKUP($A294,'Annex 2 EHV charges'!$D:$O,4,0))</f>
        <v/>
      </c>
      <c r="E294" s="170" t="str">
        <f>IFERROR(IF(VLOOKUP($A294,'Annex 2 EHV charges'!$D:$O,9,FALSE)=0,"",VLOOKUP($A294,'Annex 2 EHV charges'!$D:$O,9,FALSE)),"")</f>
        <v/>
      </c>
      <c r="F294" s="171" t="str">
        <f>IFERROR(IF(VLOOKUP($A294,'Annex 2 EHV charges'!$D:$O,10,FALSE)=0,"",VLOOKUP($A294,'Annex 2 EHV charges'!$D:$O,10,FALSE)),"")</f>
        <v/>
      </c>
      <c r="G294" s="172" t="str">
        <f>IFERROR(IF(VLOOKUP($A294,'Annex 2 EHV charges'!$D:$O,11,FALSE)=0,"",VLOOKUP($A294,'Annex 2 EHV charges'!$D:$O,11,FALSE)),"")</f>
        <v/>
      </c>
      <c r="H294" s="172" t="str">
        <f>IFERROR(IF(VLOOKUP($A294,'Annex 2 EHV charges'!$D:$O,12,FALSE)=0,"",VLOOKUP($A294,'Annex 2 EHV charges'!$D:$O,12,FALSE)),"")</f>
        <v/>
      </c>
    </row>
    <row r="295" spans="1:8" x14ac:dyDescent="0.2">
      <c r="A295" s="166" t="str">
        <f t="array" ref="A295">IFERROR(INDEX('Annex 2 EHV charges'!$D$11:$D$302, MATCH(0, IF(ISBLANK('Annex 2 EHV charges'!$D$11:$D$302),1, COUNTIF(A$4:$A294, 'Annex 2 EHV charges'!$D$11:$D$302)), 0)),"")</f>
        <v/>
      </c>
      <c r="B295" s="165" t="str">
        <f>IF($A295="","",VLOOKUP($A295,'Annex 2 EHV charges'!$D:$O,2,0))</f>
        <v/>
      </c>
      <c r="C295" s="166" t="str">
        <f>IF($A295="","",VLOOKUP($A295,'Annex 2 EHV charges'!$D:$O,3,0))</f>
        <v/>
      </c>
      <c r="D295" s="165" t="str">
        <f>IF($A295="","",VLOOKUP($A295,'Annex 2 EHV charges'!$D:$O,4,0))</f>
        <v/>
      </c>
      <c r="E295" s="170" t="str">
        <f>IFERROR(IF(VLOOKUP($A295,'Annex 2 EHV charges'!$D:$O,9,FALSE)=0,"",VLOOKUP($A295,'Annex 2 EHV charges'!$D:$O,9,FALSE)),"")</f>
        <v/>
      </c>
      <c r="F295" s="171" t="str">
        <f>IFERROR(IF(VLOOKUP($A295,'Annex 2 EHV charges'!$D:$O,10,FALSE)=0,"",VLOOKUP($A295,'Annex 2 EHV charges'!$D:$O,10,FALSE)),"")</f>
        <v/>
      </c>
      <c r="G295" s="172" t="str">
        <f>IFERROR(IF(VLOOKUP($A295,'Annex 2 EHV charges'!$D:$O,11,FALSE)=0,"",VLOOKUP($A295,'Annex 2 EHV charges'!$D:$O,11,FALSE)),"")</f>
        <v/>
      </c>
      <c r="H295" s="172" t="str">
        <f>IFERROR(IF(VLOOKUP($A295,'Annex 2 EHV charges'!$D:$O,12,FALSE)=0,"",VLOOKUP($A295,'Annex 2 EHV charges'!$D:$O,12,FALSE)),"")</f>
        <v/>
      </c>
    </row>
    <row r="296" spans="1:8" x14ac:dyDescent="0.2">
      <c r="A296" s="166" t="str">
        <f t="array" ref="A296">IFERROR(INDEX('Annex 2 EHV charges'!$D$11:$D$302, MATCH(0, IF(ISBLANK('Annex 2 EHV charges'!$D$11:$D$302),1, COUNTIF(A$4:$A295, 'Annex 2 EHV charges'!$D$11:$D$302)), 0)),"")</f>
        <v/>
      </c>
      <c r="B296" s="165" t="str">
        <f>IF($A296="","",VLOOKUP($A296,'Annex 2 EHV charges'!$D:$O,2,0))</f>
        <v/>
      </c>
      <c r="C296" s="166" t="str">
        <f>IF($A296="","",VLOOKUP($A296,'Annex 2 EHV charges'!$D:$O,3,0))</f>
        <v/>
      </c>
      <c r="D296" s="165" t="str">
        <f>IF($A296="","",VLOOKUP($A296,'Annex 2 EHV charges'!$D:$O,4,0))</f>
        <v/>
      </c>
      <c r="E296" s="170" t="str">
        <f>IFERROR(IF(VLOOKUP($A296,'Annex 2 EHV charges'!$D:$O,9,FALSE)=0,"",VLOOKUP($A296,'Annex 2 EHV charges'!$D:$O,9,FALSE)),"")</f>
        <v/>
      </c>
      <c r="F296" s="171" t="str">
        <f>IFERROR(IF(VLOOKUP($A296,'Annex 2 EHV charges'!$D:$O,10,FALSE)=0,"",VLOOKUP($A296,'Annex 2 EHV charges'!$D:$O,10,FALSE)),"")</f>
        <v/>
      </c>
      <c r="G296" s="172" t="str">
        <f>IFERROR(IF(VLOOKUP($A296,'Annex 2 EHV charges'!$D:$O,11,FALSE)=0,"",VLOOKUP($A296,'Annex 2 EHV charges'!$D:$O,11,FALSE)),"")</f>
        <v/>
      </c>
      <c r="H296" s="172" t="str">
        <f>IFERROR(IF(VLOOKUP($A296,'Annex 2 EHV charges'!$D:$O,12,FALSE)=0,"",VLOOKUP($A296,'Annex 2 EHV charges'!$D:$O,12,FALSE)),"")</f>
        <v/>
      </c>
    </row>
    <row r="297" spans="1:8" x14ac:dyDescent="0.2">
      <c r="A297" s="166" t="str">
        <f t="array" ref="A297">IFERROR(INDEX('Annex 2 EHV charges'!$D$11:$D$302, MATCH(0, IF(ISBLANK('Annex 2 EHV charges'!$D$11:$D$302),1, COUNTIF(A$4:$A296, 'Annex 2 EHV charges'!$D$11:$D$302)), 0)),"")</f>
        <v/>
      </c>
      <c r="B297" s="165" t="str">
        <f>IF($A297="","",VLOOKUP($A297,'Annex 2 EHV charges'!$D:$O,2,0))</f>
        <v/>
      </c>
      <c r="C297" s="166" t="str">
        <f>IF($A297="","",VLOOKUP($A297,'Annex 2 EHV charges'!$D:$O,3,0))</f>
        <v/>
      </c>
      <c r="D297" s="165" t="str">
        <f>IF($A297="","",VLOOKUP($A297,'Annex 2 EHV charges'!$D:$O,4,0))</f>
        <v/>
      </c>
      <c r="E297" s="170" t="str">
        <f>IFERROR(IF(VLOOKUP($A297,'Annex 2 EHV charges'!$D:$O,9,FALSE)=0,"",VLOOKUP($A297,'Annex 2 EHV charges'!$D:$O,9,FALSE)),"")</f>
        <v/>
      </c>
      <c r="F297" s="171" t="str">
        <f>IFERROR(IF(VLOOKUP($A297,'Annex 2 EHV charges'!$D:$O,10,FALSE)=0,"",VLOOKUP($A297,'Annex 2 EHV charges'!$D:$O,10,FALSE)),"")</f>
        <v/>
      </c>
      <c r="G297" s="172" t="str">
        <f>IFERROR(IF(VLOOKUP($A297,'Annex 2 EHV charges'!$D:$O,11,FALSE)=0,"",VLOOKUP($A297,'Annex 2 EHV charges'!$D:$O,11,FALSE)),"")</f>
        <v/>
      </c>
      <c r="H297" s="172" t="str">
        <f>IFERROR(IF(VLOOKUP($A297,'Annex 2 EHV charges'!$D:$O,12,FALSE)=0,"",VLOOKUP($A297,'Annex 2 EHV charges'!$D:$O,12,FALSE)),"")</f>
        <v/>
      </c>
    </row>
    <row r="298" spans="1:8" x14ac:dyDescent="0.2">
      <c r="A298" s="166" t="str">
        <f t="array" ref="A298">IFERROR(INDEX('Annex 2 EHV charges'!$D$11:$D$302, MATCH(0, IF(ISBLANK('Annex 2 EHV charges'!$D$11:$D$302),1, COUNTIF(A$4:$A297, 'Annex 2 EHV charges'!$D$11:$D$302)), 0)),"")</f>
        <v/>
      </c>
      <c r="B298" s="165" t="str">
        <f>IF($A298="","",VLOOKUP($A298,'Annex 2 EHV charges'!$D:$O,2,0))</f>
        <v/>
      </c>
      <c r="C298" s="166" t="str">
        <f>IF($A298="","",VLOOKUP($A298,'Annex 2 EHV charges'!$D:$O,3,0))</f>
        <v/>
      </c>
      <c r="D298" s="165" t="str">
        <f>IF($A298="","",VLOOKUP($A298,'Annex 2 EHV charges'!$D:$O,4,0))</f>
        <v/>
      </c>
      <c r="E298" s="170" t="str">
        <f>IFERROR(IF(VLOOKUP($A298,'Annex 2 EHV charges'!$D:$O,9,FALSE)=0,"",VLOOKUP($A298,'Annex 2 EHV charges'!$D:$O,9,FALSE)),"")</f>
        <v/>
      </c>
      <c r="F298" s="171" t="str">
        <f>IFERROR(IF(VLOOKUP($A298,'Annex 2 EHV charges'!$D:$O,10,FALSE)=0,"",VLOOKUP($A298,'Annex 2 EHV charges'!$D:$O,10,FALSE)),"")</f>
        <v/>
      </c>
      <c r="G298" s="172" t="str">
        <f>IFERROR(IF(VLOOKUP($A298,'Annex 2 EHV charges'!$D:$O,11,FALSE)=0,"",VLOOKUP($A298,'Annex 2 EHV charges'!$D:$O,11,FALSE)),"")</f>
        <v/>
      </c>
      <c r="H298" s="172" t="str">
        <f>IFERROR(IF(VLOOKUP($A298,'Annex 2 EHV charges'!$D:$O,12,FALSE)=0,"",VLOOKUP($A298,'Annex 2 EHV charges'!$D:$O,12,FALSE)),"")</f>
        <v/>
      </c>
    </row>
    <row r="299" spans="1:8" x14ac:dyDescent="0.2">
      <c r="A299" s="166" t="str">
        <f t="array" ref="A299">IFERROR(INDEX('Annex 2 EHV charges'!$D$11:$D$302, MATCH(0, IF(ISBLANK('Annex 2 EHV charges'!$D$11:$D$302),1, COUNTIF(A$4:$A298, 'Annex 2 EHV charges'!$D$11:$D$302)), 0)),"")</f>
        <v/>
      </c>
      <c r="B299" s="165" t="str">
        <f>IF($A299="","",VLOOKUP($A299,'Annex 2 EHV charges'!$D:$O,2,0))</f>
        <v/>
      </c>
      <c r="C299" s="166" t="str">
        <f>IF($A299="","",VLOOKUP($A299,'Annex 2 EHV charges'!$D:$O,3,0))</f>
        <v/>
      </c>
      <c r="D299" s="165" t="str">
        <f>IF($A299="","",VLOOKUP($A299,'Annex 2 EHV charges'!$D:$O,4,0))</f>
        <v/>
      </c>
      <c r="E299" s="170" t="str">
        <f>IFERROR(IF(VLOOKUP($A299,'Annex 2 EHV charges'!$D:$O,9,FALSE)=0,"",VLOOKUP($A299,'Annex 2 EHV charges'!$D:$O,9,FALSE)),"")</f>
        <v/>
      </c>
      <c r="F299" s="171" t="str">
        <f>IFERROR(IF(VLOOKUP($A299,'Annex 2 EHV charges'!$D:$O,10,FALSE)=0,"",VLOOKUP($A299,'Annex 2 EHV charges'!$D:$O,10,FALSE)),"")</f>
        <v/>
      </c>
      <c r="G299" s="172" t="str">
        <f>IFERROR(IF(VLOOKUP($A299,'Annex 2 EHV charges'!$D:$O,11,FALSE)=0,"",VLOOKUP($A299,'Annex 2 EHV charges'!$D:$O,11,FALSE)),"")</f>
        <v/>
      </c>
      <c r="H299" s="172" t="str">
        <f>IFERROR(IF(VLOOKUP($A299,'Annex 2 EHV charges'!$D:$O,12,FALSE)=0,"",VLOOKUP($A299,'Annex 2 EHV charges'!$D:$O,12,FALSE)),"")</f>
        <v/>
      </c>
    </row>
    <row r="300" spans="1:8" x14ac:dyDescent="0.2">
      <c r="A300" s="166" t="str">
        <f t="array" ref="A300">IFERROR(INDEX('Annex 2 EHV charges'!$D$11:$D$302, MATCH(0, IF(ISBLANK('Annex 2 EHV charges'!$D$11:$D$302),1, COUNTIF(A$4:$A299, 'Annex 2 EHV charges'!$D$11:$D$302)), 0)),"")</f>
        <v/>
      </c>
      <c r="B300" s="165" t="str">
        <f>IF($A300="","",VLOOKUP($A300,'Annex 2 EHV charges'!$D:$O,2,0))</f>
        <v/>
      </c>
      <c r="C300" s="166" t="str">
        <f>IF($A300="","",VLOOKUP($A300,'Annex 2 EHV charges'!$D:$O,3,0))</f>
        <v/>
      </c>
      <c r="D300" s="165" t="str">
        <f>IF($A300="","",VLOOKUP($A300,'Annex 2 EHV charges'!$D:$O,4,0))</f>
        <v/>
      </c>
      <c r="E300" s="170" t="str">
        <f>IFERROR(IF(VLOOKUP($A300,'Annex 2 EHV charges'!$D:$O,9,FALSE)=0,"",VLOOKUP($A300,'Annex 2 EHV charges'!$D:$O,9,FALSE)),"")</f>
        <v/>
      </c>
      <c r="F300" s="171" t="str">
        <f>IFERROR(IF(VLOOKUP($A300,'Annex 2 EHV charges'!$D:$O,10,FALSE)=0,"",VLOOKUP($A300,'Annex 2 EHV charges'!$D:$O,10,FALSE)),"")</f>
        <v/>
      </c>
      <c r="G300" s="172" t="str">
        <f>IFERROR(IF(VLOOKUP($A300,'Annex 2 EHV charges'!$D:$O,11,FALSE)=0,"",VLOOKUP($A300,'Annex 2 EHV charges'!$D:$O,11,FALSE)),"")</f>
        <v/>
      </c>
      <c r="H300" s="172" t="str">
        <f>IFERROR(IF(VLOOKUP($A300,'Annex 2 EHV charges'!$D:$O,12,FALSE)=0,"",VLOOKUP($A300,'Annex 2 EHV charges'!$D:$O,12,FALSE)),"")</f>
        <v/>
      </c>
    </row>
    <row r="301" spans="1:8" x14ac:dyDescent="0.2">
      <c r="A301" s="166" t="str">
        <f t="array" ref="A301">IFERROR(INDEX('Annex 2 EHV charges'!$D$11:$D$302, MATCH(0, IF(ISBLANK('Annex 2 EHV charges'!$D$11:$D$302),1, COUNTIF(A$4:$A300, 'Annex 2 EHV charges'!$D$11:$D$302)), 0)),"")</f>
        <v/>
      </c>
      <c r="B301" s="165" t="str">
        <f>IF($A301="","",VLOOKUP($A301,'Annex 2 EHV charges'!$D:$O,2,0))</f>
        <v/>
      </c>
      <c r="C301" s="166" t="str">
        <f>IF($A301="","",VLOOKUP($A301,'Annex 2 EHV charges'!$D:$O,3,0))</f>
        <v/>
      </c>
      <c r="D301" s="165" t="str">
        <f>IF($A301="","",VLOOKUP($A301,'Annex 2 EHV charges'!$D:$O,4,0))</f>
        <v/>
      </c>
      <c r="E301" s="170" t="str">
        <f>IFERROR(IF(VLOOKUP($A301,'Annex 2 EHV charges'!$D:$O,9,FALSE)=0,"",VLOOKUP($A301,'Annex 2 EHV charges'!$D:$O,9,FALSE)),"")</f>
        <v/>
      </c>
      <c r="F301" s="171" t="str">
        <f>IFERROR(IF(VLOOKUP($A301,'Annex 2 EHV charges'!$D:$O,10,FALSE)=0,"",VLOOKUP($A301,'Annex 2 EHV charges'!$D:$O,10,FALSE)),"")</f>
        <v/>
      </c>
      <c r="G301" s="172" t="str">
        <f>IFERROR(IF(VLOOKUP($A301,'Annex 2 EHV charges'!$D:$O,11,FALSE)=0,"",VLOOKUP($A301,'Annex 2 EHV charges'!$D:$O,11,FALSE)),"")</f>
        <v/>
      </c>
      <c r="H301" s="172" t="str">
        <f>IFERROR(IF(VLOOKUP($A301,'Annex 2 EHV charges'!$D:$O,12,FALSE)=0,"",VLOOKUP($A301,'Annex 2 EHV charges'!$D:$O,12,FALSE)),"")</f>
        <v/>
      </c>
    </row>
    <row r="302" spans="1:8" x14ac:dyDescent="0.2">
      <c r="A302" s="166" t="str">
        <f t="array" ref="A302">IFERROR(INDEX('Annex 2 EHV charges'!$D$11:$D$302, MATCH(0, IF(ISBLANK('Annex 2 EHV charges'!$D$11:$D$302),1, COUNTIF(A$4:$A301, 'Annex 2 EHV charges'!$D$11:$D$302)), 0)),"")</f>
        <v/>
      </c>
      <c r="B302" s="165" t="str">
        <f>IF($A302="","",VLOOKUP($A302,'Annex 2 EHV charges'!$D:$O,2,0))</f>
        <v/>
      </c>
      <c r="C302" s="166" t="str">
        <f>IF($A302="","",VLOOKUP($A302,'Annex 2 EHV charges'!$D:$O,3,0))</f>
        <v/>
      </c>
      <c r="D302" s="165" t="str">
        <f>IF($A302="","",VLOOKUP($A302,'Annex 2 EHV charges'!$D:$O,4,0))</f>
        <v/>
      </c>
      <c r="E302" s="170" t="str">
        <f>IFERROR(IF(VLOOKUP($A302,'Annex 2 EHV charges'!$D:$O,9,FALSE)=0,"",VLOOKUP($A302,'Annex 2 EHV charges'!$D:$O,9,FALSE)),"")</f>
        <v/>
      </c>
      <c r="F302" s="171" t="str">
        <f>IFERROR(IF(VLOOKUP($A302,'Annex 2 EHV charges'!$D:$O,10,FALSE)=0,"",VLOOKUP($A302,'Annex 2 EHV charges'!$D:$O,10,FALSE)),"")</f>
        <v/>
      </c>
      <c r="G302" s="172" t="str">
        <f>IFERROR(IF(VLOOKUP($A302,'Annex 2 EHV charges'!$D:$O,11,FALSE)=0,"",VLOOKUP($A302,'Annex 2 EHV charges'!$D:$O,11,FALSE)),"")</f>
        <v/>
      </c>
      <c r="H302" s="172" t="str">
        <f>IFERROR(IF(VLOOKUP($A302,'Annex 2 EHV charges'!$D:$O,12,FALSE)=0,"",VLOOKUP($A302,'Annex 2 EHV charges'!$D:$O,12,FALSE)),"")</f>
        <v/>
      </c>
    </row>
    <row r="303" spans="1:8" x14ac:dyDescent="0.2">
      <c r="A303" s="166" t="str">
        <f t="array" ref="A303">IFERROR(INDEX('Annex 2 EHV charges'!$D$11:$D$302, MATCH(0, IF(ISBLANK('Annex 2 EHV charges'!$D$11:$D$302),1, COUNTIF(A$4:$A302, 'Annex 2 EHV charges'!$D$11:$D$302)), 0)),"")</f>
        <v/>
      </c>
      <c r="B303" s="165" t="str">
        <f>IF($A303="","",VLOOKUP($A303,'Annex 2 EHV charges'!$D:$O,2,0))</f>
        <v/>
      </c>
      <c r="C303" s="166" t="str">
        <f>IF($A303="","",VLOOKUP($A303,'Annex 2 EHV charges'!$D:$O,3,0))</f>
        <v/>
      </c>
      <c r="D303" s="165" t="str">
        <f>IF($A303="","",VLOOKUP($A303,'Annex 2 EHV charges'!$D:$O,4,0))</f>
        <v/>
      </c>
      <c r="E303" s="170" t="str">
        <f>IFERROR(IF(VLOOKUP($A303,'Annex 2 EHV charges'!$D:$O,9,FALSE)=0,"",VLOOKUP($A303,'Annex 2 EHV charges'!$D:$O,9,FALSE)),"")</f>
        <v/>
      </c>
      <c r="F303" s="171" t="str">
        <f>IFERROR(IF(VLOOKUP($A303,'Annex 2 EHV charges'!$D:$O,10,FALSE)=0,"",VLOOKUP($A303,'Annex 2 EHV charges'!$D:$O,10,FALSE)),"")</f>
        <v/>
      </c>
      <c r="G303" s="172" t="str">
        <f>IFERROR(IF(VLOOKUP($A303,'Annex 2 EHV charges'!$D:$O,11,FALSE)=0,"",VLOOKUP($A303,'Annex 2 EHV charges'!$D:$O,11,FALSE)),"")</f>
        <v/>
      </c>
      <c r="H303" s="172" t="str">
        <f>IFERROR(IF(VLOOKUP($A303,'Annex 2 EHV charges'!$D:$O,12,FALSE)=0,"",VLOOKUP($A303,'Annex 2 EHV charges'!$D:$O,12,FALSE)),"")</f>
        <v/>
      </c>
    </row>
    <row r="304" spans="1:8" x14ac:dyDescent="0.2">
      <c r="A304" s="166" t="str">
        <f t="array" ref="A304">IFERROR(INDEX('Annex 2 EHV charges'!$D$11:$D$302, MATCH(0, IF(ISBLANK('Annex 2 EHV charges'!$D$11:$D$302),1, COUNTIF(A$4:$A303, 'Annex 2 EHV charges'!$D$11:$D$302)), 0)),"")</f>
        <v/>
      </c>
      <c r="B304" s="165" t="str">
        <f>IF($A304="","",VLOOKUP($A304,'Annex 2 EHV charges'!$D:$O,2,0))</f>
        <v/>
      </c>
      <c r="C304" s="166" t="str">
        <f>IF($A304="","",VLOOKUP($A304,'Annex 2 EHV charges'!$D:$O,3,0))</f>
        <v/>
      </c>
      <c r="D304" s="165" t="str">
        <f>IF($A304="","",VLOOKUP($A304,'Annex 2 EHV charges'!$D:$O,4,0))</f>
        <v/>
      </c>
      <c r="E304" s="170" t="str">
        <f>IFERROR(IF(VLOOKUP($A304,'Annex 2 EHV charges'!$D:$O,9,FALSE)=0,"",VLOOKUP($A304,'Annex 2 EHV charges'!$D:$O,9,FALSE)),"")</f>
        <v/>
      </c>
      <c r="F304" s="171" t="str">
        <f>IFERROR(IF(VLOOKUP($A304,'Annex 2 EHV charges'!$D:$O,10,FALSE)=0,"",VLOOKUP($A304,'Annex 2 EHV charges'!$D:$O,10,FALSE)),"")</f>
        <v/>
      </c>
      <c r="G304" s="172" t="str">
        <f>IFERROR(IF(VLOOKUP($A304,'Annex 2 EHV charges'!$D:$O,11,FALSE)=0,"",VLOOKUP($A304,'Annex 2 EHV charges'!$D:$O,11,FALSE)),"")</f>
        <v/>
      </c>
      <c r="H304" s="172" t="str">
        <f>IFERROR(IF(VLOOKUP($A304,'Annex 2 EHV charges'!$D:$O,12,FALSE)=0,"",VLOOKUP($A304,'Annex 2 EHV charges'!$D:$O,12,FALSE)),"")</f>
        <v/>
      </c>
    </row>
    <row r="305" spans="1:8" x14ac:dyDescent="0.2">
      <c r="A305" s="166" t="str">
        <f t="array" ref="A305">IFERROR(INDEX('Annex 2 EHV charges'!$D$11:$D$302, MATCH(0, IF(ISBLANK('Annex 2 EHV charges'!$D$11:$D$302),1, COUNTIF(A$4:$A304, 'Annex 2 EHV charges'!$D$11:$D$302)), 0)),"")</f>
        <v/>
      </c>
      <c r="B305" s="165" t="str">
        <f>IF($A305="","",VLOOKUP($A305,'Annex 2 EHV charges'!$D:$O,2,0))</f>
        <v/>
      </c>
      <c r="C305" s="166" t="str">
        <f>IF($A305="","",VLOOKUP($A305,'Annex 2 EHV charges'!$D:$O,3,0))</f>
        <v/>
      </c>
      <c r="D305" s="165" t="str">
        <f>IF($A305="","",VLOOKUP($A305,'Annex 2 EHV charges'!$D:$O,4,0))</f>
        <v/>
      </c>
      <c r="E305" s="170" t="str">
        <f>IFERROR(IF(VLOOKUP($A305,'Annex 2 EHV charges'!$D:$O,9,FALSE)=0,"",VLOOKUP($A305,'Annex 2 EHV charges'!$D:$O,9,FALSE)),"")</f>
        <v/>
      </c>
      <c r="F305" s="171" t="str">
        <f>IFERROR(IF(VLOOKUP($A305,'Annex 2 EHV charges'!$D:$O,10,FALSE)=0,"",VLOOKUP($A305,'Annex 2 EHV charges'!$D:$O,10,FALSE)),"")</f>
        <v/>
      </c>
      <c r="G305" s="172" t="str">
        <f>IFERROR(IF(VLOOKUP($A305,'Annex 2 EHV charges'!$D:$O,11,FALSE)=0,"",VLOOKUP($A305,'Annex 2 EHV charges'!$D:$O,11,FALSE)),"")</f>
        <v/>
      </c>
      <c r="H305" s="172" t="str">
        <f>IFERROR(IF(VLOOKUP($A305,'Annex 2 EHV charges'!$D:$O,12,FALSE)=0,"",VLOOKUP($A305,'Annex 2 EHV charges'!$D:$O,12,FALSE)),"")</f>
        <v/>
      </c>
    </row>
    <row r="306" spans="1:8" x14ac:dyDescent="0.2">
      <c r="A306" s="166" t="str">
        <f t="array" ref="A306">IFERROR(INDEX('Annex 2 EHV charges'!$D$11:$D$302, MATCH(0, IF(ISBLANK('Annex 2 EHV charges'!$D$11:$D$302),1, COUNTIF(A$4:$A305, 'Annex 2 EHV charges'!$D$11:$D$302)), 0)),"")</f>
        <v/>
      </c>
      <c r="B306" s="165" t="str">
        <f>IF($A306="","",VLOOKUP($A306,'Annex 2 EHV charges'!$D:$O,2,0))</f>
        <v/>
      </c>
      <c r="C306" s="166" t="str">
        <f>IF($A306="","",VLOOKUP($A306,'Annex 2 EHV charges'!$D:$O,3,0))</f>
        <v/>
      </c>
      <c r="D306" s="165" t="str">
        <f>IF($A306="","",VLOOKUP($A306,'Annex 2 EHV charges'!$D:$O,4,0))</f>
        <v/>
      </c>
      <c r="E306" s="170" t="str">
        <f>IFERROR(IF(VLOOKUP($A306,'Annex 2 EHV charges'!$D:$O,9,FALSE)=0,"",VLOOKUP($A306,'Annex 2 EHV charges'!$D:$O,9,FALSE)),"")</f>
        <v/>
      </c>
      <c r="F306" s="171" t="str">
        <f>IFERROR(IF(VLOOKUP($A306,'Annex 2 EHV charges'!$D:$O,10,FALSE)=0,"",VLOOKUP($A306,'Annex 2 EHV charges'!$D:$O,10,FALSE)),"")</f>
        <v/>
      </c>
      <c r="G306" s="172" t="str">
        <f>IFERROR(IF(VLOOKUP($A306,'Annex 2 EHV charges'!$D:$O,11,FALSE)=0,"",VLOOKUP($A306,'Annex 2 EHV charges'!$D:$O,11,FALSE)),"")</f>
        <v/>
      </c>
      <c r="H306" s="172" t="str">
        <f>IFERROR(IF(VLOOKUP($A306,'Annex 2 EHV charges'!$D:$O,12,FALSE)=0,"",VLOOKUP($A306,'Annex 2 EHV charges'!$D:$O,12,FALSE)),"")</f>
        <v/>
      </c>
    </row>
    <row r="307" spans="1:8" x14ac:dyDescent="0.2">
      <c r="A307" s="166" t="str">
        <f t="array" ref="A307">IFERROR(INDEX('Annex 2 EHV charges'!$D$11:$D$302, MATCH(0, IF(ISBLANK('Annex 2 EHV charges'!$D$11:$D$302),1, COUNTIF(A$4:$A306, 'Annex 2 EHV charges'!$D$11:$D$302)), 0)),"")</f>
        <v/>
      </c>
      <c r="B307" s="165" t="str">
        <f>IF($A307="","",VLOOKUP($A307,'Annex 2 EHV charges'!$D:$O,2,0))</f>
        <v/>
      </c>
      <c r="C307" s="166" t="str">
        <f>IF($A307="","",VLOOKUP($A307,'Annex 2 EHV charges'!$D:$O,3,0))</f>
        <v/>
      </c>
      <c r="D307" s="165" t="str">
        <f>IF($A307="","",VLOOKUP($A307,'Annex 2 EHV charges'!$D:$O,4,0))</f>
        <v/>
      </c>
      <c r="E307" s="170" t="str">
        <f>IFERROR(IF(VLOOKUP($A307,'Annex 2 EHV charges'!$D:$O,9,FALSE)=0,"",VLOOKUP($A307,'Annex 2 EHV charges'!$D:$O,9,FALSE)),"")</f>
        <v/>
      </c>
      <c r="F307" s="171" t="str">
        <f>IFERROR(IF(VLOOKUP($A307,'Annex 2 EHV charges'!$D:$O,10,FALSE)=0,"",VLOOKUP($A307,'Annex 2 EHV charges'!$D:$O,10,FALSE)),"")</f>
        <v/>
      </c>
      <c r="G307" s="172" t="str">
        <f>IFERROR(IF(VLOOKUP($A307,'Annex 2 EHV charges'!$D:$O,11,FALSE)=0,"",VLOOKUP($A307,'Annex 2 EHV charges'!$D:$O,11,FALSE)),"")</f>
        <v/>
      </c>
      <c r="H307" s="172" t="str">
        <f>IFERROR(IF(VLOOKUP($A307,'Annex 2 EHV charges'!$D:$O,12,FALSE)=0,"",VLOOKUP($A307,'Annex 2 EHV charges'!$D:$O,12,FALSE)),"")</f>
        <v/>
      </c>
    </row>
    <row r="308" spans="1:8" x14ac:dyDescent="0.2">
      <c r="A308" s="166" t="str">
        <f t="array" ref="A308">IFERROR(INDEX('Annex 2 EHV charges'!$D$11:$D$302, MATCH(0, IF(ISBLANK('Annex 2 EHV charges'!$D$11:$D$302),1, COUNTIF(A$4:$A307, 'Annex 2 EHV charges'!$D$11:$D$302)), 0)),"")</f>
        <v/>
      </c>
      <c r="B308" s="165" t="str">
        <f>IF($A308="","",VLOOKUP($A308,'Annex 2 EHV charges'!$D:$O,2,0))</f>
        <v/>
      </c>
      <c r="C308" s="166" t="str">
        <f>IF($A308="","",VLOOKUP($A308,'Annex 2 EHV charges'!$D:$O,3,0))</f>
        <v/>
      </c>
      <c r="D308" s="165" t="str">
        <f>IF($A308="","",VLOOKUP($A308,'Annex 2 EHV charges'!$D:$O,4,0))</f>
        <v/>
      </c>
      <c r="E308" s="170" t="str">
        <f>IFERROR(IF(VLOOKUP($A308,'Annex 2 EHV charges'!$D:$O,9,FALSE)=0,"",VLOOKUP($A308,'Annex 2 EHV charges'!$D:$O,9,FALSE)),"")</f>
        <v/>
      </c>
      <c r="F308" s="171" t="str">
        <f>IFERROR(IF(VLOOKUP($A308,'Annex 2 EHV charges'!$D:$O,10,FALSE)=0,"",VLOOKUP($A308,'Annex 2 EHV charges'!$D:$O,10,FALSE)),"")</f>
        <v/>
      </c>
      <c r="G308" s="172" t="str">
        <f>IFERROR(IF(VLOOKUP($A308,'Annex 2 EHV charges'!$D:$O,11,FALSE)=0,"",VLOOKUP($A308,'Annex 2 EHV charges'!$D:$O,11,FALSE)),"")</f>
        <v/>
      </c>
      <c r="H308" s="172" t="str">
        <f>IFERROR(IF(VLOOKUP($A308,'Annex 2 EHV charges'!$D:$O,12,FALSE)=0,"",VLOOKUP($A308,'Annex 2 EHV charges'!$D:$O,12,FALSE)),"")</f>
        <v/>
      </c>
    </row>
    <row r="309" spans="1:8" x14ac:dyDescent="0.2">
      <c r="A309" s="166" t="str">
        <f t="array" ref="A309">IFERROR(INDEX('Annex 2 EHV charges'!$D$11:$D$302, MATCH(0, IF(ISBLANK('Annex 2 EHV charges'!$D$11:$D$302),1, COUNTIF(A$4:$A308, 'Annex 2 EHV charges'!$D$11:$D$302)), 0)),"")</f>
        <v/>
      </c>
      <c r="B309" s="165" t="str">
        <f>IF($A309="","",VLOOKUP($A309,'Annex 2 EHV charges'!$D:$O,2,0))</f>
        <v/>
      </c>
      <c r="C309" s="166" t="str">
        <f>IF($A309="","",VLOOKUP($A309,'Annex 2 EHV charges'!$D:$O,3,0))</f>
        <v/>
      </c>
      <c r="D309" s="165" t="str">
        <f>IF($A309="","",VLOOKUP($A309,'Annex 2 EHV charges'!$D:$O,4,0))</f>
        <v/>
      </c>
      <c r="E309" s="170" t="str">
        <f>IFERROR(IF(VLOOKUP($A309,'Annex 2 EHV charges'!$D:$O,9,FALSE)=0,"",VLOOKUP($A309,'Annex 2 EHV charges'!$D:$O,9,FALSE)),"")</f>
        <v/>
      </c>
      <c r="F309" s="171" t="str">
        <f>IFERROR(IF(VLOOKUP($A309,'Annex 2 EHV charges'!$D:$O,10,FALSE)=0,"",VLOOKUP($A309,'Annex 2 EHV charges'!$D:$O,10,FALSE)),"")</f>
        <v/>
      </c>
      <c r="G309" s="172" t="str">
        <f>IFERROR(IF(VLOOKUP($A309,'Annex 2 EHV charges'!$D:$O,11,FALSE)=0,"",VLOOKUP($A309,'Annex 2 EHV charges'!$D:$O,11,FALSE)),"")</f>
        <v/>
      </c>
      <c r="H309" s="172" t="str">
        <f>IFERROR(IF(VLOOKUP($A309,'Annex 2 EHV charges'!$D:$O,12,FALSE)=0,"",VLOOKUP($A309,'Annex 2 EHV charges'!$D:$O,12,FALSE)),"")</f>
        <v/>
      </c>
    </row>
    <row r="310" spans="1:8" x14ac:dyDescent="0.2">
      <c r="A310" s="166" t="str">
        <f t="array" ref="A310">IFERROR(INDEX('Annex 2 EHV charges'!$D$11:$D$302, MATCH(0, IF(ISBLANK('Annex 2 EHV charges'!$D$11:$D$302),1, COUNTIF(A$4:$A309, 'Annex 2 EHV charges'!$D$11:$D$302)), 0)),"")</f>
        <v/>
      </c>
      <c r="B310" s="165" t="str">
        <f>IF($A310="","",VLOOKUP($A310,'Annex 2 EHV charges'!$D:$O,2,0))</f>
        <v/>
      </c>
      <c r="C310" s="166" t="str">
        <f>IF($A310="","",VLOOKUP($A310,'Annex 2 EHV charges'!$D:$O,3,0))</f>
        <v/>
      </c>
      <c r="D310" s="165" t="str">
        <f>IF($A310="","",VLOOKUP($A310,'Annex 2 EHV charges'!$D:$O,4,0))</f>
        <v/>
      </c>
      <c r="E310" s="170" t="str">
        <f>IFERROR(IF(VLOOKUP($A310,'Annex 2 EHV charges'!$D:$O,9,FALSE)=0,"",VLOOKUP($A310,'Annex 2 EHV charges'!$D:$O,9,FALSE)),"")</f>
        <v/>
      </c>
      <c r="F310" s="171" t="str">
        <f>IFERROR(IF(VLOOKUP($A310,'Annex 2 EHV charges'!$D:$O,10,FALSE)=0,"",VLOOKUP($A310,'Annex 2 EHV charges'!$D:$O,10,FALSE)),"")</f>
        <v/>
      </c>
      <c r="G310" s="172" t="str">
        <f>IFERROR(IF(VLOOKUP($A310,'Annex 2 EHV charges'!$D:$O,11,FALSE)=0,"",VLOOKUP($A310,'Annex 2 EHV charges'!$D:$O,11,FALSE)),"")</f>
        <v/>
      </c>
      <c r="H310" s="172" t="str">
        <f>IFERROR(IF(VLOOKUP($A310,'Annex 2 EHV charges'!$D:$O,12,FALSE)=0,"",VLOOKUP($A310,'Annex 2 EHV charges'!$D:$O,12,FALSE)),"")</f>
        <v/>
      </c>
    </row>
    <row r="311" spans="1:8" x14ac:dyDescent="0.2">
      <c r="A311" s="166" t="str">
        <f t="array" ref="A311">IFERROR(INDEX('Annex 2 EHV charges'!$D$11:$D$302, MATCH(0, IF(ISBLANK('Annex 2 EHV charges'!$D$11:$D$302),1, COUNTIF(A$4:$A310, 'Annex 2 EHV charges'!$D$11:$D$302)), 0)),"")</f>
        <v/>
      </c>
      <c r="B311" s="165" t="str">
        <f>IF($A311="","",VLOOKUP($A311,'Annex 2 EHV charges'!$D:$O,2,0))</f>
        <v/>
      </c>
      <c r="C311" s="166" t="str">
        <f>IF($A311="","",VLOOKUP($A311,'Annex 2 EHV charges'!$D:$O,3,0))</f>
        <v/>
      </c>
      <c r="D311" s="165" t="str">
        <f>IF($A311="","",VLOOKUP($A311,'Annex 2 EHV charges'!$D:$O,4,0))</f>
        <v/>
      </c>
      <c r="E311" s="170" t="str">
        <f>IFERROR(IF(VLOOKUP($A311,'Annex 2 EHV charges'!$D:$O,9,FALSE)=0,"",VLOOKUP($A311,'Annex 2 EHV charges'!$D:$O,9,FALSE)),"")</f>
        <v/>
      </c>
      <c r="F311" s="171" t="str">
        <f>IFERROR(IF(VLOOKUP($A311,'Annex 2 EHV charges'!$D:$O,10,FALSE)=0,"",VLOOKUP($A311,'Annex 2 EHV charges'!$D:$O,10,FALSE)),"")</f>
        <v/>
      </c>
      <c r="G311" s="172" t="str">
        <f>IFERROR(IF(VLOOKUP($A311,'Annex 2 EHV charges'!$D:$O,11,FALSE)=0,"",VLOOKUP($A311,'Annex 2 EHV charges'!$D:$O,11,FALSE)),"")</f>
        <v/>
      </c>
      <c r="H311" s="172" t="str">
        <f>IFERROR(IF(VLOOKUP($A311,'Annex 2 EHV charges'!$D:$O,12,FALSE)=0,"",VLOOKUP($A311,'Annex 2 EHV charges'!$D:$O,12,FALSE)),"")</f>
        <v/>
      </c>
    </row>
  </sheetData>
  <mergeCells count="2">
    <mergeCell ref="A2:H2"/>
    <mergeCell ref="A1:H1"/>
  </mergeCells>
  <pageMargins left="0.39370078740157483" right="0.35433070866141736" top="0.86614173228346458" bottom="0.74803149606299213" header="0.27559055118110237" footer="0.31496062992125984"/>
  <pageSetup paperSize="9" scale="93" fitToHeight="0" orientation="landscape" r:id="rId1"/>
  <headerFooter scaleWithDoc="0">
    <oddHeader>&amp;L&amp;"Arial,Bold"Annex 2b&amp;"Arial,Regular" - Schedule of Export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Footer>&amp;L&amp;8Note: The list of MPANs / MSIDs provided may be incomplete; the DNO reserves the right to apply the listed charges to any other MPANs / MSIDs associated with the site.&amp;R&amp;P of &amp;N</first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1"/>
  <sheetViews>
    <sheetView view="pageBreakPreview" zoomScaleNormal="80" zoomScaleSheetLayoutView="100" workbookViewId="0">
      <selection activeCell="F5" sqref="F5"/>
    </sheetView>
  </sheetViews>
  <sheetFormatPr defaultRowHeight="12.75" x14ac:dyDescent="0.2"/>
  <cols>
    <col min="1" max="1" width="27.42578125" customWidth="1"/>
    <col min="2" max="2" width="11" customWidth="1"/>
    <col min="4" max="10" width="16.5703125" customWidth="1"/>
  </cols>
  <sheetData>
    <row r="1" spans="1:12" s="2" customFormat="1" ht="27.75" customHeight="1" x14ac:dyDescent="0.2">
      <c r="A1" s="17" t="s">
        <v>87</v>
      </c>
      <c r="B1" s="3"/>
      <c r="D1" s="3"/>
      <c r="E1" s="3"/>
      <c r="F1" s="3"/>
      <c r="G1" s="10"/>
      <c r="H1" s="4"/>
      <c r="I1" s="4"/>
    </row>
    <row r="2" spans="1:12" s="2" customFormat="1" ht="27" customHeight="1" x14ac:dyDescent="0.2">
      <c r="A2" s="264" t="str">
        <f>Overview!B4&amp; " - Effective between "&amp;Overview!D4&amp;" and "&amp;Overview!E4&amp;" - "&amp;Overview!F4&amp;" LV and HV tariffs"</f>
        <v>Western Power Distribution (South West) plc - Effective between 1/4/2016 and 31/3/2017 - Final LV and HV tariffs</v>
      </c>
      <c r="B2" s="264"/>
      <c r="C2" s="264"/>
      <c r="D2" s="264"/>
      <c r="E2" s="264"/>
      <c r="F2" s="264"/>
      <c r="G2" s="264"/>
      <c r="H2" s="264"/>
      <c r="I2" s="264"/>
      <c r="J2" s="264"/>
      <c r="K2" s="4"/>
    </row>
    <row r="3" spans="1:12" s="2" customFormat="1" ht="27" customHeight="1" x14ac:dyDescent="0.2">
      <c r="A3" s="286" t="s">
        <v>475</v>
      </c>
      <c r="B3" s="286"/>
      <c r="C3" s="286"/>
      <c r="D3" s="286"/>
      <c r="E3" s="286"/>
      <c r="F3" s="286"/>
      <c r="G3" s="286"/>
      <c r="H3" s="286"/>
      <c r="I3" s="286"/>
      <c r="J3" s="286"/>
      <c r="K3" s="4"/>
    </row>
    <row r="4" spans="1:12" s="2" customFormat="1" ht="71.25" customHeight="1" x14ac:dyDescent="0.2">
      <c r="A4" s="18"/>
      <c r="B4" s="200" t="s">
        <v>50</v>
      </c>
      <c r="C4" s="196" t="s">
        <v>93</v>
      </c>
      <c r="D4" s="196" t="s">
        <v>669</v>
      </c>
      <c r="E4" s="196" t="s">
        <v>670</v>
      </c>
      <c r="F4" s="196" t="s">
        <v>94</v>
      </c>
      <c r="G4" s="196"/>
      <c r="H4" s="196"/>
      <c r="I4" s="196"/>
      <c r="J4" s="196"/>
      <c r="K4" s="4"/>
    </row>
    <row r="5" spans="1:12" s="2" customFormat="1" ht="32.25" customHeight="1" x14ac:dyDescent="0.2">
      <c r="A5" s="19" t="s">
        <v>16</v>
      </c>
      <c r="B5" s="175">
        <v>510</v>
      </c>
      <c r="C5" s="239" t="s">
        <v>20</v>
      </c>
      <c r="D5" s="197">
        <v>2.109</v>
      </c>
      <c r="E5" s="197">
        <v>5.6000000000000001E-2</v>
      </c>
      <c r="F5" s="198">
        <v>145.07</v>
      </c>
      <c r="G5" s="199"/>
      <c r="H5" s="199"/>
      <c r="I5" s="199"/>
      <c r="J5" s="199"/>
      <c r="K5" s="4"/>
      <c r="L5" s="4"/>
    </row>
    <row r="6" spans="1:12" ht="12.75" customHeight="1" x14ac:dyDescent="0.2">
      <c r="A6" s="289" t="s">
        <v>52</v>
      </c>
      <c r="B6" s="293" t="s">
        <v>558</v>
      </c>
      <c r="C6" s="293"/>
      <c r="D6" s="293"/>
      <c r="E6" s="293"/>
      <c r="F6" s="293"/>
      <c r="G6" s="293"/>
      <c r="H6" s="294"/>
      <c r="I6" s="294"/>
      <c r="J6" s="294"/>
    </row>
    <row r="7" spans="1:12" x14ac:dyDescent="0.2">
      <c r="A7" s="289"/>
      <c r="B7" s="287"/>
      <c r="C7" s="287"/>
      <c r="D7" s="287"/>
      <c r="E7" s="287"/>
      <c r="F7" s="287"/>
      <c r="G7" s="287"/>
      <c r="H7" s="288"/>
      <c r="I7" s="288"/>
      <c r="J7" s="288"/>
    </row>
    <row r="8" spans="1:12" x14ac:dyDescent="0.2">
      <c r="A8" s="289"/>
      <c r="B8" s="287"/>
      <c r="C8" s="287"/>
      <c r="D8" s="287"/>
      <c r="E8" s="287"/>
      <c r="F8" s="287"/>
      <c r="G8" s="287"/>
      <c r="H8" s="288"/>
      <c r="I8" s="288"/>
      <c r="J8" s="288"/>
    </row>
    <row r="9" spans="1:12" x14ac:dyDescent="0.2">
      <c r="A9" s="76"/>
      <c r="B9" s="76"/>
      <c r="C9" s="76"/>
      <c r="D9" s="76"/>
      <c r="E9" s="76"/>
      <c r="F9" s="76"/>
      <c r="G9" s="76"/>
      <c r="H9" s="76"/>
      <c r="I9" s="76"/>
      <c r="J9" s="76"/>
    </row>
    <row r="10" spans="1:12" x14ac:dyDescent="0.2">
      <c r="A10" s="76"/>
      <c r="B10" s="76"/>
      <c r="C10" s="76"/>
      <c r="D10" s="76"/>
      <c r="E10" s="76"/>
      <c r="F10" s="76"/>
      <c r="G10" s="76"/>
      <c r="H10" s="76"/>
      <c r="I10" s="76"/>
      <c r="J10" s="76"/>
    </row>
    <row r="11" spans="1:12" s="2" customFormat="1" ht="27" customHeight="1" x14ac:dyDescent="0.2">
      <c r="A11" s="286" t="s">
        <v>476</v>
      </c>
      <c r="B11" s="286"/>
      <c r="C11" s="286"/>
      <c r="D11" s="286"/>
      <c r="E11" s="286"/>
      <c r="F11" s="286"/>
      <c r="G11" s="286"/>
      <c r="H11" s="286"/>
      <c r="I11" s="286"/>
      <c r="J11" s="286"/>
      <c r="K11" s="4"/>
    </row>
    <row r="12" spans="1:12" s="2" customFormat="1" ht="58.5" customHeight="1" x14ac:dyDescent="0.2">
      <c r="A12" s="18"/>
      <c r="B12" s="31" t="s">
        <v>50</v>
      </c>
      <c r="C12" s="240" t="s">
        <v>93</v>
      </c>
      <c r="D12" s="240" t="s">
        <v>671</v>
      </c>
      <c r="E12" s="240" t="s">
        <v>672</v>
      </c>
      <c r="F12" s="240" t="s">
        <v>673</v>
      </c>
      <c r="G12" s="240" t="s">
        <v>94</v>
      </c>
      <c r="H12" s="240" t="s">
        <v>95</v>
      </c>
      <c r="I12" s="240" t="s">
        <v>474</v>
      </c>
      <c r="J12" s="240" t="s">
        <v>662</v>
      </c>
      <c r="K12" s="4"/>
    </row>
    <row r="13" spans="1:12" s="2" customFormat="1" ht="32.25" customHeight="1" x14ac:dyDescent="0.2">
      <c r="A13" s="19"/>
      <c r="B13" s="30"/>
      <c r="C13" s="20">
        <v>0</v>
      </c>
      <c r="D13" s="21"/>
      <c r="E13" s="21"/>
      <c r="F13" s="21"/>
      <c r="G13" s="22"/>
      <c r="H13" s="22"/>
      <c r="I13" s="21"/>
      <c r="J13" s="22"/>
      <c r="K13" s="4"/>
    </row>
    <row r="14" spans="1:12" x14ac:dyDescent="0.2">
      <c r="A14" s="289" t="s">
        <v>52</v>
      </c>
      <c r="B14" s="290"/>
      <c r="C14" s="290"/>
      <c r="D14" s="290"/>
      <c r="E14" s="290"/>
      <c r="F14" s="290"/>
      <c r="G14" s="290"/>
      <c r="H14" s="291"/>
      <c r="I14" s="291"/>
      <c r="J14" s="291"/>
    </row>
    <row r="15" spans="1:12" x14ac:dyDescent="0.2">
      <c r="A15" s="289"/>
      <c r="B15" s="287"/>
      <c r="C15" s="287"/>
      <c r="D15" s="287"/>
      <c r="E15" s="287"/>
      <c r="F15" s="287"/>
      <c r="G15" s="287"/>
      <c r="H15" s="288"/>
      <c r="I15" s="288"/>
      <c r="J15" s="288"/>
    </row>
    <row r="16" spans="1:12" x14ac:dyDescent="0.2">
      <c r="A16" s="289"/>
      <c r="B16" s="287"/>
      <c r="C16" s="287"/>
      <c r="D16" s="287"/>
      <c r="E16" s="287"/>
      <c r="F16" s="287"/>
      <c r="G16" s="287"/>
      <c r="H16" s="288"/>
      <c r="I16" s="288"/>
      <c r="J16" s="288"/>
    </row>
    <row r="17" spans="1:10" x14ac:dyDescent="0.2">
      <c r="A17" s="292"/>
      <c r="B17" s="287"/>
      <c r="C17" s="287"/>
      <c r="D17" s="287"/>
      <c r="E17" s="287"/>
      <c r="F17" s="287"/>
      <c r="G17" s="287"/>
      <c r="H17" s="288"/>
      <c r="I17" s="288"/>
      <c r="J17" s="288"/>
    </row>
    <row r="18" spans="1:10" x14ac:dyDescent="0.2">
      <c r="A18" s="292"/>
      <c r="B18" s="287"/>
      <c r="C18" s="287"/>
      <c r="D18" s="287"/>
      <c r="E18" s="287"/>
      <c r="F18" s="287"/>
      <c r="G18" s="287"/>
      <c r="H18" s="288"/>
      <c r="I18" s="288"/>
      <c r="J18" s="288"/>
    </row>
    <row r="19" spans="1:10" x14ac:dyDescent="0.2">
      <c r="A19" s="292"/>
      <c r="B19" s="287"/>
      <c r="C19" s="287"/>
      <c r="D19" s="287"/>
      <c r="E19" s="287"/>
      <c r="F19" s="287"/>
      <c r="G19" s="287"/>
      <c r="H19" s="288"/>
      <c r="I19" s="288"/>
      <c r="J19" s="288"/>
    </row>
    <row r="20" spans="1:10" x14ac:dyDescent="0.2">
      <c r="A20" s="292"/>
      <c r="B20" s="287"/>
      <c r="C20" s="287"/>
      <c r="D20" s="287"/>
      <c r="E20" s="287"/>
      <c r="F20" s="287"/>
      <c r="G20" s="287"/>
      <c r="H20" s="288"/>
      <c r="I20" s="288"/>
      <c r="J20" s="288"/>
    </row>
    <row r="21" spans="1:10" x14ac:dyDescent="0.2">
      <c r="A21" s="292"/>
      <c r="B21" s="287"/>
      <c r="C21" s="287"/>
      <c r="D21" s="287"/>
      <c r="E21" s="287"/>
      <c r="F21" s="287"/>
      <c r="G21" s="287"/>
      <c r="H21" s="288"/>
      <c r="I21" s="288"/>
      <c r="J21" s="288"/>
    </row>
  </sheetData>
  <customSheetViews>
    <customSheetView guid="{5032A364-B81A-48DA-88DA-AB3B86B47EE9}" scale="80" fitToPage="1">
      <selection activeCell="A2" sqref="A2:J2"/>
      <pageMargins left="0.70866141732283472" right="0.70866141732283472" top="1.0236220472440944" bottom="0.74803149606299213" header="0.31496062992125984" footer="0.31496062992125984"/>
      <pageSetup paperSize="9" scale="57" fitToHeight="0" orientation="portrait" r:id="rId1"/>
      <headerFooter scaleWithDoc="0">
        <oddHeader>&amp;L
&amp;"Arial,Bold"Annex 3&amp;"Arial,Regular" - Schedule of Chargesfor use of the Distribution System to Preserved/Additional LLFC Classes</oddHeader>
        <oddFooter>&amp;C&amp;P of &amp;N</oddFooter>
      </headerFooter>
    </customSheetView>
  </customSheetViews>
  <mergeCells count="16">
    <mergeCell ref="A2:J2"/>
    <mergeCell ref="A3:J3"/>
    <mergeCell ref="B7:J7"/>
    <mergeCell ref="B17:J17"/>
    <mergeCell ref="B8:J8"/>
    <mergeCell ref="A6:A8"/>
    <mergeCell ref="A11:J11"/>
    <mergeCell ref="B14:J14"/>
    <mergeCell ref="B15:J15"/>
    <mergeCell ref="B16:J16"/>
    <mergeCell ref="A14:A21"/>
    <mergeCell ref="B6:J6"/>
    <mergeCell ref="B19:J19"/>
    <mergeCell ref="B20:J20"/>
    <mergeCell ref="B21:J21"/>
    <mergeCell ref="B18:J18"/>
  </mergeCells>
  <phoneticPr fontId="10" type="noConversion"/>
  <hyperlinks>
    <hyperlink ref="A1" location="Overview!A1" display="Back to Overview"/>
  </hyperlinks>
  <pageMargins left="0.39370078740157483" right="0.35433070866141736" top="0.86614173228346458" bottom="0.74803149606299213" header="0.27559055118110237" footer="0.31496062992125984"/>
  <pageSetup paperSize="9" scale="87" fitToHeight="0" orientation="landscape" r:id="rId2"/>
  <headerFooter scaleWithDoc="0">
    <oddHeader>&amp;L&amp;"Arial,Bold"Annex 3&amp;"Arial,Regular" - Schedule of Chargesfor use of the Distribution System to Preserved/Additional LLFC Classes</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R191"/>
  <sheetViews>
    <sheetView view="pageBreakPreview" zoomScale="70" zoomScaleNormal="70" zoomScaleSheetLayoutView="70" workbookViewId="0">
      <selection activeCell="D7" sqref="D7"/>
    </sheetView>
  </sheetViews>
  <sheetFormatPr defaultRowHeight="27.75" customHeight="1" x14ac:dyDescent="0.2"/>
  <cols>
    <col min="1" max="1" width="50.5703125" style="2" customWidth="1"/>
    <col min="2" max="2" width="17.85546875" style="3" customWidth="1"/>
    <col min="3" max="4" width="17.85546875" style="2" customWidth="1"/>
    <col min="5" max="7" width="17.85546875" style="3" customWidth="1"/>
    <col min="8" max="9" width="17.85546875" style="9" customWidth="1"/>
    <col min="10" max="10" width="17.85546875" style="4" customWidth="1"/>
    <col min="11" max="12" width="15.5703125" style="4" customWidth="1"/>
    <col min="13" max="18" width="15.5703125" style="2" customWidth="1"/>
    <col min="19" max="16384" width="9.140625" style="2"/>
  </cols>
  <sheetData>
    <row r="1" spans="1:14" ht="27.75" customHeight="1" x14ac:dyDescent="0.2">
      <c r="A1" s="17" t="s">
        <v>87</v>
      </c>
      <c r="B1" s="300" t="s">
        <v>1017</v>
      </c>
      <c r="C1" s="301"/>
      <c r="D1" s="301"/>
      <c r="F1" s="302" t="s">
        <v>1018</v>
      </c>
      <c r="G1" s="303"/>
      <c r="H1" s="304"/>
      <c r="I1" s="4"/>
      <c r="J1" s="2"/>
      <c r="K1" s="2"/>
      <c r="L1" s="2"/>
    </row>
    <row r="2" spans="1:14" ht="31.5" customHeight="1" x14ac:dyDescent="0.2">
      <c r="A2" s="305" t="str">
        <f>Overview!B4&amp; " - Effective between "&amp;Overview!D4&amp;" and "&amp;Overview!E4&amp;" - "&amp;Overview!F4&amp;" LDNO tariffs"</f>
        <v>Western Power Distribution (South West) plc - Effective between 1/4/2016 and 31/3/2017 - Final LDNO tariffs</v>
      </c>
      <c r="B2" s="305"/>
      <c r="C2" s="305"/>
      <c r="D2" s="305"/>
      <c r="E2" s="305"/>
      <c r="F2" s="305"/>
      <c r="G2" s="305"/>
      <c r="H2" s="305"/>
      <c r="I2" s="305"/>
      <c r="J2" s="305"/>
    </row>
    <row r="3" spans="1:14" ht="8.25" customHeight="1" x14ac:dyDescent="0.2">
      <c r="A3" s="106"/>
      <c r="B3" s="106"/>
      <c r="C3" s="106"/>
      <c r="D3" s="106"/>
      <c r="E3" s="106"/>
      <c r="F3" s="106"/>
      <c r="G3" s="106"/>
      <c r="H3" s="106"/>
      <c r="I3" s="106"/>
      <c r="J3" s="106"/>
    </row>
    <row r="4" spans="1:14" ht="18" x14ac:dyDescent="0.2">
      <c r="A4" s="264" t="s">
        <v>537</v>
      </c>
      <c r="B4" s="264"/>
      <c r="C4" s="264"/>
      <c r="D4" s="264"/>
      <c r="E4" s="110"/>
      <c r="F4" s="264" t="s">
        <v>536</v>
      </c>
      <c r="G4" s="264"/>
      <c r="H4" s="264"/>
      <c r="I4" s="264"/>
      <c r="J4" s="264"/>
      <c r="M4" s="4"/>
    </row>
    <row r="5" spans="1:14" ht="30" x14ac:dyDescent="0.2">
      <c r="A5" s="97" t="s">
        <v>80</v>
      </c>
      <c r="B5" s="118" t="s">
        <v>530</v>
      </c>
      <c r="C5" s="127" t="s">
        <v>531</v>
      </c>
      <c r="D5" s="99" t="s">
        <v>532</v>
      </c>
      <c r="E5" s="102"/>
      <c r="F5" s="306"/>
      <c r="G5" s="307"/>
      <c r="H5" s="100" t="s">
        <v>534</v>
      </c>
      <c r="I5" s="101" t="s">
        <v>535</v>
      </c>
      <c r="J5" s="99" t="s">
        <v>532</v>
      </c>
      <c r="K5" s="102"/>
      <c r="L5" s="102"/>
      <c r="M5" s="4"/>
      <c r="N5" s="4"/>
    </row>
    <row r="6" spans="1:14" ht="51" customHeight="1" x14ac:dyDescent="0.2">
      <c r="A6" s="119" t="s">
        <v>556</v>
      </c>
      <c r="B6" s="224" t="s">
        <v>769</v>
      </c>
      <c r="C6" s="230" t="s">
        <v>765</v>
      </c>
      <c r="D6" s="225" t="s">
        <v>766</v>
      </c>
      <c r="E6" s="102"/>
      <c r="F6" s="260" t="s">
        <v>1431</v>
      </c>
      <c r="G6" s="260"/>
      <c r="H6" s="224" t="s">
        <v>769</v>
      </c>
      <c r="I6" s="226" t="s">
        <v>765</v>
      </c>
      <c r="J6" s="226" t="s">
        <v>766</v>
      </c>
      <c r="K6" s="102"/>
      <c r="L6" s="102"/>
      <c r="M6" s="4"/>
      <c r="N6" s="4"/>
    </row>
    <row r="7" spans="1:14" ht="51" customHeight="1" x14ac:dyDescent="0.2">
      <c r="A7" s="119" t="s">
        <v>557</v>
      </c>
      <c r="B7" s="227"/>
      <c r="C7" s="231" t="s">
        <v>767</v>
      </c>
      <c r="D7" s="226" t="s">
        <v>768</v>
      </c>
      <c r="E7" s="102"/>
      <c r="F7" s="260" t="s">
        <v>1432</v>
      </c>
      <c r="G7" s="260"/>
      <c r="H7" s="227"/>
      <c r="I7" s="226" t="s">
        <v>770</v>
      </c>
      <c r="J7" s="226" t="s">
        <v>766</v>
      </c>
      <c r="K7" s="102"/>
      <c r="L7" s="102"/>
      <c r="M7" s="4"/>
      <c r="N7" s="4"/>
    </row>
    <row r="8" spans="1:14" ht="51" customHeight="1" x14ac:dyDescent="0.2">
      <c r="A8" s="120" t="s">
        <v>81</v>
      </c>
      <c r="B8" s="267" t="s">
        <v>82</v>
      </c>
      <c r="C8" s="267"/>
      <c r="D8" s="267"/>
      <c r="E8" s="102"/>
      <c r="F8" s="260" t="s">
        <v>557</v>
      </c>
      <c r="G8" s="260"/>
      <c r="H8" s="227"/>
      <c r="I8" s="226" t="s">
        <v>767</v>
      </c>
      <c r="J8" s="226" t="s">
        <v>768</v>
      </c>
      <c r="K8" s="102"/>
      <c r="L8" s="102"/>
      <c r="M8" s="4"/>
      <c r="N8" s="4"/>
    </row>
    <row r="9" spans="1:14" s="98" customFormat="1" ht="18" x14ac:dyDescent="0.2">
      <c r="A9" s="123"/>
      <c r="B9" s="122"/>
      <c r="C9" s="124"/>
      <c r="D9" s="122"/>
      <c r="E9" s="107"/>
      <c r="F9" s="253" t="s">
        <v>81</v>
      </c>
      <c r="G9" s="253"/>
      <c r="H9" s="274" t="s">
        <v>82</v>
      </c>
      <c r="I9" s="275"/>
      <c r="J9" s="276"/>
      <c r="K9" s="102"/>
      <c r="L9" s="102"/>
      <c r="M9" s="76"/>
      <c r="N9" s="76"/>
    </row>
    <row r="10" spans="1:14" s="104" customFormat="1" ht="18" x14ac:dyDescent="0.2">
      <c r="A10" s="121"/>
      <c r="B10" s="259"/>
      <c r="C10" s="259"/>
      <c r="D10" s="259"/>
      <c r="E10" s="125"/>
      <c r="F10" s="295"/>
      <c r="G10" s="296"/>
      <c r="H10" s="126"/>
      <c r="I10" s="122"/>
      <c r="J10" s="122"/>
      <c r="K10" s="102"/>
      <c r="L10" s="102"/>
      <c r="M10" s="103"/>
      <c r="N10" s="103"/>
    </row>
    <row r="11" spans="1:14" s="104" customFormat="1" ht="18" x14ac:dyDescent="0.2">
      <c r="A11" s="102"/>
      <c r="B11" s="102"/>
      <c r="C11" s="102"/>
      <c r="D11" s="102"/>
      <c r="E11" s="102"/>
      <c r="F11" s="297"/>
      <c r="G11" s="298"/>
      <c r="H11" s="299"/>
      <c r="I11" s="256"/>
      <c r="J11" s="256"/>
      <c r="K11" s="103"/>
      <c r="L11" s="103"/>
      <c r="M11" s="103"/>
    </row>
    <row r="12" spans="1:14" s="104" customFormat="1" ht="18" x14ac:dyDescent="0.2">
      <c r="A12" s="102"/>
      <c r="B12" s="102"/>
      <c r="C12" s="102"/>
      <c r="D12" s="102"/>
      <c r="E12" s="102"/>
      <c r="F12" s="108"/>
      <c r="G12" s="108"/>
      <c r="H12" s="109"/>
      <c r="I12" s="109"/>
      <c r="J12" s="109"/>
      <c r="K12" s="103"/>
      <c r="L12" s="103"/>
      <c r="M12" s="103"/>
    </row>
    <row r="13" spans="1:14" ht="63" customHeight="1" x14ac:dyDescent="0.2">
      <c r="A13" s="47" t="s">
        <v>1014</v>
      </c>
      <c r="B13" s="47" t="s">
        <v>215</v>
      </c>
      <c r="C13" s="26" t="s">
        <v>93</v>
      </c>
      <c r="D13" s="240" t="s">
        <v>659</v>
      </c>
      <c r="E13" s="240" t="s">
        <v>660</v>
      </c>
      <c r="F13" s="240" t="s">
        <v>661</v>
      </c>
      <c r="G13" s="26" t="s">
        <v>94</v>
      </c>
      <c r="H13" s="26" t="s">
        <v>95</v>
      </c>
      <c r="I13" s="26" t="s">
        <v>474</v>
      </c>
      <c r="J13" s="47" t="s">
        <v>1011</v>
      </c>
      <c r="K13" s="2"/>
      <c r="L13" s="2"/>
    </row>
    <row r="14" spans="1:14" ht="27" customHeight="1" x14ac:dyDescent="0.2">
      <c r="A14" s="27" t="s">
        <v>21</v>
      </c>
      <c r="B14" s="30">
        <v>20300</v>
      </c>
      <c r="C14" s="173">
        <v>1</v>
      </c>
      <c r="D14" s="50">
        <v>2.0179999999999998</v>
      </c>
      <c r="E14" s="53">
        <v>0</v>
      </c>
      <c r="F14" s="53">
        <v>0</v>
      </c>
      <c r="G14" s="61">
        <f>2.93+1.43</f>
        <v>4.3600000000000003</v>
      </c>
      <c r="H14" s="53">
        <v>0</v>
      </c>
      <c r="I14" s="53">
        <v>0</v>
      </c>
      <c r="J14" s="75"/>
      <c r="K14" s="132"/>
      <c r="L14" s="2"/>
    </row>
    <row r="15" spans="1:14" ht="27" customHeight="1" x14ac:dyDescent="0.2">
      <c r="A15" s="27" t="s">
        <v>22</v>
      </c>
      <c r="B15" s="30">
        <v>20301</v>
      </c>
      <c r="C15" s="173">
        <v>2</v>
      </c>
      <c r="D15" s="50">
        <v>2.3370000000000002</v>
      </c>
      <c r="E15" s="50">
        <v>9.4E-2</v>
      </c>
      <c r="F15" s="53">
        <v>0</v>
      </c>
      <c r="G15" s="61">
        <f>2.93+1.43</f>
        <v>4.3600000000000003</v>
      </c>
      <c r="H15" s="53">
        <v>0</v>
      </c>
      <c r="I15" s="53">
        <v>0</v>
      </c>
      <c r="J15" s="75"/>
      <c r="K15" s="132"/>
      <c r="L15" s="2"/>
    </row>
    <row r="16" spans="1:14" ht="27" customHeight="1" x14ac:dyDescent="0.2">
      <c r="A16" s="27" t="s">
        <v>23</v>
      </c>
      <c r="B16" s="30">
        <v>20302</v>
      </c>
      <c r="C16" s="173">
        <v>2</v>
      </c>
      <c r="D16" s="50">
        <v>9.7000000000000003E-2</v>
      </c>
      <c r="E16" s="53">
        <v>0</v>
      </c>
      <c r="F16" s="53">
        <v>0</v>
      </c>
      <c r="G16" s="53">
        <v>0</v>
      </c>
      <c r="H16" s="53">
        <v>0</v>
      </c>
      <c r="I16" s="53">
        <v>0</v>
      </c>
      <c r="J16" s="75"/>
      <c r="K16" s="2"/>
      <c r="L16" s="2"/>
    </row>
    <row r="17" spans="1:12" ht="27" customHeight="1" x14ac:dyDescent="0.2">
      <c r="A17" s="27" t="s">
        <v>24</v>
      </c>
      <c r="B17" s="30">
        <v>20303</v>
      </c>
      <c r="C17" s="173">
        <v>3</v>
      </c>
      <c r="D17" s="50">
        <v>1.5429999999999999</v>
      </c>
      <c r="E17" s="53">
        <v>0</v>
      </c>
      <c r="F17" s="53">
        <v>0</v>
      </c>
      <c r="G17" s="61">
        <v>4.6500000000000004</v>
      </c>
      <c r="H17" s="53">
        <v>0</v>
      </c>
      <c r="I17" s="53">
        <v>0</v>
      </c>
      <c r="J17" s="75"/>
      <c r="K17" s="2"/>
      <c r="L17" s="2"/>
    </row>
    <row r="18" spans="1:12" ht="27" customHeight="1" x14ac:dyDescent="0.2">
      <c r="A18" s="27" t="s">
        <v>25</v>
      </c>
      <c r="B18" s="30">
        <v>20304</v>
      </c>
      <c r="C18" s="173">
        <v>4</v>
      </c>
      <c r="D18" s="50">
        <v>1.849</v>
      </c>
      <c r="E18" s="50">
        <v>9.7000000000000003E-2</v>
      </c>
      <c r="F18" s="53">
        <v>0</v>
      </c>
      <c r="G18" s="61">
        <v>4.6500000000000004</v>
      </c>
      <c r="H18" s="53">
        <v>0</v>
      </c>
      <c r="I18" s="53">
        <v>0</v>
      </c>
      <c r="J18" s="75"/>
      <c r="K18" s="2"/>
      <c r="L18" s="2"/>
    </row>
    <row r="19" spans="1:12" ht="27" customHeight="1" x14ac:dyDescent="0.2">
      <c r="A19" s="27" t="s">
        <v>26</v>
      </c>
      <c r="B19" s="30">
        <v>20305</v>
      </c>
      <c r="C19" s="173">
        <v>4</v>
      </c>
      <c r="D19" s="50">
        <v>0.107</v>
      </c>
      <c r="E19" s="53">
        <v>0</v>
      </c>
      <c r="F19" s="53">
        <v>0</v>
      </c>
      <c r="G19" s="53">
        <v>0</v>
      </c>
      <c r="H19" s="53">
        <v>0</v>
      </c>
      <c r="I19" s="53">
        <v>0</v>
      </c>
      <c r="J19" s="75"/>
      <c r="K19" s="2"/>
      <c r="L19" s="2"/>
    </row>
    <row r="20" spans="1:12" ht="27" customHeight="1" x14ac:dyDescent="0.2">
      <c r="A20" s="27" t="s">
        <v>27</v>
      </c>
      <c r="B20" s="30">
        <v>20306</v>
      </c>
      <c r="C20" s="173" t="s">
        <v>20</v>
      </c>
      <c r="D20" s="50">
        <v>1.6830000000000001</v>
      </c>
      <c r="E20" s="50">
        <v>8.1000000000000003E-2</v>
      </c>
      <c r="F20" s="53">
        <v>0</v>
      </c>
      <c r="G20" s="61">
        <v>21.78</v>
      </c>
      <c r="H20" s="53">
        <v>0</v>
      </c>
      <c r="I20" s="53">
        <v>0</v>
      </c>
      <c r="J20" s="75"/>
      <c r="K20" s="2"/>
      <c r="L20" s="2"/>
    </row>
    <row r="21" spans="1:12" ht="27" customHeight="1" x14ac:dyDescent="0.2">
      <c r="A21" s="27" t="s">
        <v>623</v>
      </c>
      <c r="B21" s="30">
        <v>20307</v>
      </c>
      <c r="C21" s="174">
        <v>0</v>
      </c>
      <c r="D21" s="59">
        <v>20.283999999999999</v>
      </c>
      <c r="E21" s="55">
        <v>0.36</v>
      </c>
      <c r="F21" s="63">
        <v>9.6000000000000002E-2</v>
      </c>
      <c r="G21" s="61">
        <f>2.93+1.43</f>
        <v>4.3600000000000003</v>
      </c>
      <c r="H21" s="53">
        <v>0</v>
      </c>
      <c r="I21" s="53">
        <v>0</v>
      </c>
      <c r="J21" s="75"/>
      <c r="K21" s="2"/>
      <c r="L21" s="2"/>
    </row>
    <row r="22" spans="1:12" ht="27" customHeight="1" x14ac:dyDescent="0.2">
      <c r="A22" s="27" t="s">
        <v>624</v>
      </c>
      <c r="B22" s="30">
        <v>20308</v>
      </c>
      <c r="C22" s="174">
        <v>0</v>
      </c>
      <c r="D22" s="59">
        <v>20.893000000000001</v>
      </c>
      <c r="E22" s="55">
        <v>0.33600000000000002</v>
      </c>
      <c r="F22" s="63">
        <v>9.0999999999999998E-2</v>
      </c>
      <c r="G22" s="61">
        <v>4.6500000000000004</v>
      </c>
      <c r="H22" s="53">
        <v>0</v>
      </c>
      <c r="I22" s="53">
        <v>0</v>
      </c>
      <c r="J22" s="75"/>
      <c r="K22" s="2"/>
      <c r="L22" s="2"/>
    </row>
    <row r="23" spans="1:12" ht="27" customHeight="1" x14ac:dyDescent="0.2">
      <c r="A23" s="27" t="s">
        <v>28</v>
      </c>
      <c r="B23" s="30">
        <v>20309</v>
      </c>
      <c r="C23" s="174">
        <v>0</v>
      </c>
      <c r="D23" s="59">
        <v>15.6</v>
      </c>
      <c r="E23" s="55">
        <v>0.217</v>
      </c>
      <c r="F23" s="63">
        <v>6.2E-2</v>
      </c>
      <c r="G23" s="61">
        <v>6.37</v>
      </c>
      <c r="H23" s="61">
        <v>1.77</v>
      </c>
      <c r="I23" s="50">
        <v>0.24</v>
      </c>
      <c r="J23" s="74">
        <f>H23</f>
        <v>1.77</v>
      </c>
      <c r="K23" s="2"/>
      <c r="L23" s="2"/>
    </row>
    <row r="24" spans="1:12" ht="27" customHeight="1" x14ac:dyDescent="0.2">
      <c r="A24" s="45" t="s">
        <v>207</v>
      </c>
      <c r="B24" s="30">
        <v>20310</v>
      </c>
      <c r="C24" s="173">
        <v>8</v>
      </c>
      <c r="D24" s="50">
        <v>1.53</v>
      </c>
      <c r="E24" s="53">
        <v>0</v>
      </c>
      <c r="F24" s="53">
        <v>0</v>
      </c>
      <c r="G24" s="53">
        <v>0</v>
      </c>
      <c r="H24" s="53">
        <v>0</v>
      </c>
      <c r="I24" s="53">
        <v>0</v>
      </c>
      <c r="J24" s="75"/>
      <c r="K24" s="2"/>
      <c r="L24" s="2"/>
    </row>
    <row r="25" spans="1:12" ht="27" customHeight="1" x14ac:dyDescent="0.2">
      <c r="A25" s="45" t="s">
        <v>208</v>
      </c>
      <c r="B25" s="30">
        <v>20311</v>
      </c>
      <c r="C25" s="173">
        <v>1</v>
      </c>
      <c r="D25" s="50">
        <v>2.1629999999999998</v>
      </c>
      <c r="E25" s="53">
        <v>0</v>
      </c>
      <c r="F25" s="53">
        <v>0</v>
      </c>
      <c r="G25" s="53">
        <v>0</v>
      </c>
      <c r="H25" s="53">
        <v>0</v>
      </c>
      <c r="I25" s="53">
        <v>0</v>
      </c>
      <c r="J25" s="75"/>
      <c r="K25" s="2"/>
      <c r="L25" s="2"/>
    </row>
    <row r="26" spans="1:12" ht="27" customHeight="1" x14ac:dyDescent="0.2">
      <c r="A26" s="45" t="s">
        <v>209</v>
      </c>
      <c r="B26" s="30">
        <v>20312</v>
      </c>
      <c r="C26" s="173">
        <v>1</v>
      </c>
      <c r="D26" s="50">
        <v>3.4809999999999999</v>
      </c>
      <c r="E26" s="53">
        <v>0</v>
      </c>
      <c r="F26" s="53">
        <v>0</v>
      </c>
      <c r="G26" s="53">
        <v>0</v>
      </c>
      <c r="H26" s="53">
        <v>0</v>
      </c>
      <c r="I26" s="53">
        <v>0</v>
      </c>
      <c r="J26" s="75"/>
      <c r="K26" s="2"/>
      <c r="L26" s="2"/>
    </row>
    <row r="27" spans="1:12" ht="27" customHeight="1" x14ac:dyDescent="0.2">
      <c r="A27" s="45" t="s">
        <v>210</v>
      </c>
      <c r="B27" s="30">
        <v>20313</v>
      </c>
      <c r="C27" s="173">
        <v>1</v>
      </c>
      <c r="D27" s="50">
        <v>0.92200000000000004</v>
      </c>
      <c r="E27" s="53">
        <v>0</v>
      </c>
      <c r="F27" s="53">
        <v>0</v>
      </c>
      <c r="G27" s="53">
        <v>0</v>
      </c>
      <c r="H27" s="53">
        <v>0</v>
      </c>
      <c r="I27" s="53">
        <v>0</v>
      </c>
      <c r="J27" s="75"/>
      <c r="K27" s="2"/>
      <c r="L27" s="2"/>
    </row>
    <row r="28" spans="1:12" ht="27" customHeight="1" x14ac:dyDescent="0.2">
      <c r="A28" s="27" t="s">
        <v>29</v>
      </c>
      <c r="B28" s="30">
        <v>20314</v>
      </c>
      <c r="C28" s="174">
        <v>0</v>
      </c>
      <c r="D28" s="72">
        <v>47.777999999999999</v>
      </c>
      <c r="E28" s="58">
        <v>0.92200000000000004</v>
      </c>
      <c r="F28" s="63">
        <v>0.53500000000000003</v>
      </c>
      <c r="G28" s="53">
        <v>0</v>
      </c>
      <c r="H28" s="53">
        <v>0</v>
      </c>
      <c r="I28" s="53">
        <v>0</v>
      </c>
      <c r="J28" s="75"/>
      <c r="K28" s="2"/>
      <c r="L28" s="2"/>
    </row>
    <row r="29" spans="1:12" ht="27" customHeight="1" x14ac:dyDescent="0.2">
      <c r="A29" s="27" t="s">
        <v>625</v>
      </c>
      <c r="B29" s="162">
        <v>20315</v>
      </c>
      <c r="C29" s="174" t="s">
        <v>622</v>
      </c>
      <c r="D29" s="50">
        <v>-0.64600000000000002</v>
      </c>
      <c r="E29" s="53">
        <v>0</v>
      </c>
      <c r="F29" s="53">
        <v>0</v>
      </c>
      <c r="G29" s="53">
        <v>0</v>
      </c>
      <c r="H29" s="53">
        <v>0</v>
      </c>
      <c r="I29" s="53">
        <v>0</v>
      </c>
      <c r="J29" s="75"/>
      <c r="K29" s="2"/>
      <c r="L29" s="2"/>
    </row>
    <row r="30" spans="1:12" ht="27" customHeight="1" x14ac:dyDescent="0.2">
      <c r="A30" s="27" t="s">
        <v>30</v>
      </c>
      <c r="B30" s="30">
        <v>20316</v>
      </c>
      <c r="C30" s="174">
        <v>0</v>
      </c>
      <c r="D30" s="50">
        <v>-0.64600000000000002</v>
      </c>
      <c r="E30" s="53">
        <v>0</v>
      </c>
      <c r="F30" s="53">
        <v>0</v>
      </c>
      <c r="G30" s="53">
        <v>0</v>
      </c>
      <c r="H30" s="53">
        <v>0</v>
      </c>
      <c r="I30" s="50">
        <v>0.14899999999999999</v>
      </c>
      <c r="J30" s="75"/>
      <c r="K30" s="132"/>
      <c r="L30" s="2"/>
    </row>
    <row r="31" spans="1:12" ht="27" customHeight="1" x14ac:dyDescent="0.2">
      <c r="A31" s="27" t="s">
        <v>31</v>
      </c>
      <c r="B31" s="30">
        <v>20317</v>
      </c>
      <c r="C31" s="174">
        <v>0</v>
      </c>
      <c r="D31" s="59">
        <v>-7.726</v>
      </c>
      <c r="E31" s="60">
        <v>-0.33700000000000002</v>
      </c>
      <c r="F31" s="56">
        <v>-9.7000000000000003E-2</v>
      </c>
      <c r="G31" s="53">
        <v>0</v>
      </c>
      <c r="H31" s="53">
        <v>0</v>
      </c>
      <c r="I31" s="50">
        <v>0.14899999999999999</v>
      </c>
      <c r="J31" s="75"/>
      <c r="K31" s="132"/>
      <c r="L31" s="2"/>
    </row>
    <row r="32" spans="1:12" ht="27" customHeight="1" x14ac:dyDescent="0.2">
      <c r="A32" s="32" t="s">
        <v>32</v>
      </c>
      <c r="B32" s="30">
        <v>20318</v>
      </c>
      <c r="C32" s="174">
        <v>1</v>
      </c>
      <c r="D32" s="50">
        <v>1.2</v>
      </c>
      <c r="E32" s="53">
        <v>0</v>
      </c>
      <c r="F32" s="53">
        <v>0</v>
      </c>
      <c r="G32" s="61">
        <f>1.74+1.43</f>
        <v>3.17</v>
      </c>
      <c r="H32" s="53">
        <v>0</v>
      </c>
      <c r="I32" s="53">
        <v>0</v>
      </c>
      <c r="J32" s="75"/>
      <c r="K32" s="2"/>
      <c r="L32" s="2"/>
    </row>
    <row r="33" spans="1:12" ht="27" customHeight="1" x14ac:dyDescent="0.2">
      <c r="A33" s="27" t="s">
        <v>33</v>
      </c>
      <c r="B33" s="30">
        <v>20319</v>
      </c>
      <c r="C33" s="174">
        <v>2</v>
      </c>
      <c r="D33" s="50">
        <v>1.39</v>
      </c>
      <c r="E33" s="50">
        <v>5.6000000000000001E-2</v>
      </c>
      <c r="F33" s="53">
        <v>0</v>
      </c>
      <c r="G33" s="61">
        <f>1.74+1.43</f>
        <v>3.17</v>
      </c>
      <c r="H33" s="53">
        <v>0</v>
      </c>
      <c r="I33" s="53">
        <v>0</v>
      </c>
      <c r="J33" s="75"/>
      <c r="K33" s="2"/>
      <c r="L33" s="2"/>
    </row>
    <row r="34" spans="1:12" ht="27" customHeight="1" x14ac:dyDescent="0.2">
      <c r="A34" s="27" t="s">
        <v>34</v>
      </c>
      <c r="B34" s="30">
        <v>20320</v>
      </c>
      <c r="C34" s="174">
        <v>2</v>
      </c>
      <c r="D34" s="50">
        <v>5.8000000000000003E-2</v>
      </c>
      <c r="E34" s="53">
        <v>0</v>
      </c>
      <c r="F34" s="53">
        <v>0</v>
      </c>
      <c r="G34" s="53">
        <v>0</v>
      </c>
      <c r="H34" s="53">
        <v>0</v>
      </c>
      <c r="I34" s="53">
        <v>0</v>
      </c>
      <c r="J34" s="75"/>
      <c r="K34" s="2"/>
      <c r="L34" s="2"/>
    </row>
    <row r="35" spans="1:12" ht="27" customHeight="1" x14ac:dyDescent="0.2">
      <c r="A35" s="27" t="s">
        <v>35</v>
      </c>
      <c r="B35" s="30">
        <v>20321</v>
      </c>
      <c r="C35" s="174">
        <v>3</v>
      </c>
      <c r="D35" s="50">
        <v>0.91800000000000004</v>
      </c>
      <c r="E35" s="53">
        <v>0</v>
      </c>
      <c r="F35" s="53">
        <v>0</v>
      </c>
      <c r="G35" s="61">
        <v>2.77</v>
      </c>
      <c r="H35" s="53">
        <v>0</v>
      </c>
      <c r="I35" s="53">
        <v>0</v>
      </c>
      <c r="J35" s="75"/>
      <c r="K35" s="2"/>
      <c r="L35" s="2"/>
    </row>
    <row r="36" spans="1:12" ht="27" customHeight="1" x14ac:dyDescent="0.2">
      <c r="A36" s="27" t="s">
        <v>36</v>
      </c>
      <c r="B36" s="30">
        <v>20322</v>
      </c>
      <c r="C36" s="174">
        <v>4</v>
      </c>
      <c r="D36" s="50">
        <v>1.099</v>
      </c>
      <c r="E36" s="50">
        <v>5.8000000000000003E-2</v>
      </c>
      <c r="F36" s="53">
        <v>0</v>
      </c>
      <c r="G36" s="61">
        <v>2.77</v>
      </c>
      <c r="H36" s="53">
        <v>0</v>
      </c>
      <c r="I36" s="53">
        <v>0</v>
      </c>
      <c r="J36" s="75"/>
      <c r="K36" s="2"/>
      <c r="L36" s="2"/>
    </row>
    <row r="37" spans="1:12" ht="27" customHeight="1" x14ac:dyDescent="0.2">
      <c r="A37" s="27" t="s">
        <v>37</v>
      </c>
      <c r="B37" s="30">
        <v>20323</v>
      </c>
      <c r="C37" s="174">
        <v>4</v>
      </c>
      <c r="D37" s="50">
        <v>6.4000000000000001E-2</v>
      </c>
      <c r="E37" s="53">
        <v>0</v>
      </c>
      <c r="F37" s="53">
        <v>0</v>
      </c>
      <c r="G37" s="53">
        <v>0</v>
      </c>
      <c r="H37" s="53">
        <v>0</v>
      </c>
      <c r="I37" s="53">
        <v>0</v>
      </c>
      <c r="J37" s="75"/>
      <c r="K37" s="2"/>
      <c r="L37" s="2"/>
    </row>
    <row r="38" spans="1:12" ht="27" customHeight="1" x14ac:dyDescent="0.2">
      <c r="A38" s="27" t="s">
        <v>38</v>
      </c>
      <c r="B38" s="30">
        <v>20324</v>
      </c>
      <c r="C38" s="174" t="s">
        <v>20</v>
      </c>
      <c r="D38" s="50">
        <v>1.0009999999999999</v>
      </c>
      <c r="E38" s="50">
        <v>4.8000000000000001E-2</v>
      </c>
      <c r="F38" s="53">
        <v>0</v>
      </c>
      <c r="G38" s="61">
        <v>12.95</v>
      </c>
      <c r="H38" s="53">
        <v>0</v>
      </c>
      <c r="I38" s="53">
        <v>0</v>
      </c>
      <c r="J38" s="75"/>
      <c r="K38" s="2"/>
      <c r="L38" s="2"/>
    </row>
    <row r="39" spans="1:12" ht="27" customHeight="1" x14ac:dyDescent="0.2">
      <c r="A39" s="27" t="s">
        <v>626</v>
      </c>
      <c r="B39" s="30">
        <v>20325</v>
      </c>
      <c r="C39" s="174">
        <v>0</v>
      </c>
      <c r="D39" s="59">
        <v>12.061</v>
      </c>
      <c r="E39" s="55">
        <v>0.214</v>
      </c>
      <c r="F39" s="63">
        <v>5.7000000000000002E-2</v>
      </c>
      <c r="G39" s="61">
        <f>1.74+1.43</f>
        <v>3.17</v>
      </c>
      <c r="H39" s="53">
        <v>0</v>
      </c>
      <c r="I39" s="53">
        <v>0</v>
      </c>
      <c r="J39" s="75"/>
      <c r="K39" s="2"/>
      <c r="L39" s="2"/>
    </row>
    <row r="40" spans="1:12" ht="27" customHeight="1" x14ac:dyDescent="0.2">
      <c r="A40" s="27" t="s">
        <v>627</v>
      </c>
      <c r="B40" s="30">
        <v>20326</v>
      </c>
      <c r="C40" s="174">
        <v>0</v>
      </c>
      <c r="D40" s="59">
        <v>12.423999999999999</v>
      </c>
      <c r="E40" s="55">
        <v>0.2</v>
      </c>
      <c r="F40" s="63">
        <v>5.3999999999999999E-2</v>
      </c>
      <c r="G40" s="61">
        <v>2.77</v>
      </c>
      <c r="H40" s="53">
        <v>0</v>
      </c>
      <c r="I40" s="53">
        <v>0</v>
      </c>
      <c r="J40" s="75"/>
      <c r="K40" s="2"/>
      <c r="L40" s="2"/>
    </row>
    <row r="41" spans="1:12" ht="27" customHeight="1" x14ac:dyDescent="0.2">
      <c r="A41" s="27" t="s">
        <v>39</v>
      </c>
      <c r="B41" s="30">
        <v>20327</v>
      </c>
      <c r="C41" s="174">
        <v>0</v>
      </c>
      <c r="D41" s="59">
        <v>9.2759999999999998</v>
      </c>
      <c r="E41" s="55">
        <v>0.129</v>
      </c>
      <c r="F41" s="63">
        <v>3.6999999999999998E-2</v>
      </c>
      <c r="G41" s="61">
        <v>3.79</v>
      </c>
      <c r="H41" s="61">
        <v>1.06</v>
      </c>
      <c r="I41" s="50">
        <v>0.14299999999999999</v>
      </c>
      <c r="J41" s="74">
        <f>H41</f>
        <v>1.06</v>
      </c>
      <c r="K41" s="2"/>
      <c r="L41" s="2"/>
    </row>
    <row r="42" spans="1:12" ht="27" customHeight="1" x14ac:dyDescent="0.2">
      <c r="A42" s="27" t="s">
        <v>40</v>
      </c>
      <c r="B42" s="30">
        <v>20328</v>
      </c>
      <c r="C42" s="174">
        <v>0</v>
      </c>
      <c r="D42" s="59">
        <v>13.657999999999999</v>
      </c>
      <c r="E42" s="55">
        <v>0.13</v>
      </c>
      <c r="F42" s="63">
        <v>4.2000000000000003E-2</v>
      </c>
      <c r="G42" s="61">
        <v>4.78</v>
      </c>
      <c r="H42" s="61">
        <v>1.79</v>
      </c>
      <c r="I42" s="50">
        <v>0.193</v>
      </c>
      <c r="J42" s="74">
        <f>H42</f>
        <v>1.79</v>
      </c>
      <c r="K42" s="2"/>
      <c r="L42" s="2"/>
    </row>
    <row r="43" spans="1:12" ht="27" customHeight="1" x14ac:dyDescent="0.2">
      <c r="A43" s="27" t="s">
        <v>41</v>
      </c>
      <c r="B43" s="30">
        <v>20329</v>
      </c>
      <c r="C43" s="174">
        <v>0</v>
      </c>
      <c r="D43" s="59">
        <v>13.97</v>
      </c>
      <c r="E43" s="55">
        <v>8.2000000000000003E-2</v>
      </c>
      <c r="F43" s="63">
        <v>3.2000000000000001E-2</v>
      </c>
      <c r="G43" s="61">
        <v>56.25</v>
      </c>
      <c r="H43" s="61">
        <v>1.77</v>
      </c>
      <c r="I43" s="50">
        <v>0.185</v>
      </c>
      <c r="J43" s="74">
        <f>H43</f>
        <v>1.77</v>
      </c>
      <c r="K43" s="2"/>
      <c r="L43" s="2"/>
    </row>
    <row r="44" spans="1:12" ht="27" customHeight="1" x14ac:dyDescent="0.2">
      <c r="A44" s="45" t="s">
        <v>211</v>
      </c>
      <c r="B44" s="30">
        <v>20330</v>
      </c>
      <c r="C44" s="174">
        <v>8</v>
      </c>
      <c r="D44" s="50">
        <v>0.91</v>
      </c>
      <c r="E44" s="53">
        <v>0</v>
      </c>
      <c r="F44" s="53">
        <v>0</v>
      </c>
      <c r="G44" s="53">
        <v>0</v>
      </c>
      <c r="H44" s="53">
        <v>0</v>
      </c>
      <c r="I44" s="53">
        <v>0</v>
      </c>
      <c r="J44" s="75"/>
      <c r="K44" s="2"/>
      <c r="L44" s="2"/>
    </row>
    <row r="45" spans="1:12" ht="27" customHeight="1" x14ac:dyDescent="0.2">
      <c r="A45" s="45" t="s">
        <v>212</v>
      </c>
      <c r="B45" s="30">
        <v>20331</v>
      </c>
      <c r="C45" s="174">
        <v>1</v>
      </c>
      <c r="D45" s="50">
        <v>1.286</v>
      </c>
      <c r="E45" s="53">
        <v>0</v>
      </c>
      <c r="F45" s="53">
        <v>0</v>
      </c>
      <c r="G45" s="53">
        <v>0</v>
      </c>
      <c r="H45" s="53">
        <v>0</v>
      </c>
      <c r="I45" s="53">
        <v>0</v>
      </c>
      <c r="J45" s="75"/>
      <c r="K45" s="2"/>
      <c r="L45" s="2"/>
    </row>
    <row r="46" spans="1:12" ht="27" customHeight="1" x14ac:dyDescent="0.2">
      <c r="A46" s="45" t="s">
        <v>213</v>
      </c>
      <c r="B46" s="30">
        <v>20332</v>
      </c>
      <c r="C46" s="174">
        <v>1</v>
      </c>
      <c r="D46" s="50">
        <v>2.0699999999999998</v>
      </c>
      <c r="E46" s="53">
        <v>0</v>
      </c>
      <c r="F46" s="53">
        <v>0</v>
      </c>
      <c r="G46" s="53">
        <v>0</v>
      </c>
      <c r="H46" s="53">
        <v>0</v>
      </c>
      <c r="I46" s="53">
        <v>0</v>
      </c>
      <c r="J46" s="75"/>
      <c r="K46" s="2"/>
      <c r="L46" s="2"/>
    </row>
    <row r="47" spans="1:12" ht="27" customHeight="1" x14ac:dyDescent="0.2">
      <c r="A47" s="45" t="s">
        <v>214</v>
      </c>
      <c r="B47" s="30">
        <v>20333</v>
      </c>
      <c r="C47" s="174">
        <v>1</v>
      </c>
      <c r="D47" s="50">
        <v>0.54800000000000004</v>
      </c>
      <c r="E47" s="53">
        <v>0</v>
      </c>
      <c r="F47" s="53">
        <v>0</v>
      </c>
      <c r="G47" s="53">
        <v>0</v>
      </c>
      <c r="H47" s="53">
        <v>0</v>
      </c>
      <c r="I47" s="53">
        <v>0</v>
      </c>
      <c r="J47" s="75"/>
      <c r="K47" s="2"/>
      <c r="L47" s="2"/>
    </row>
    <row r="48" spans="1:12" ht="27" customHeight="1" x14ac:dyDescent="0.2">
      <c r="A48" s="27" t="s">
        <v>42</v>
      </c>
      <c r="B48" s="30">
        <v>20334</v>
      </c>
      <c r="C48" s="174">
        <v>0</v>
      </c>
      <c r="D48" s="72">
        <v>28.41</v>
      </c>
      <c r="E48" s="58">
        <v>0.54800000000000004</v>
      </c>
      <c r="F48" s="56">
        <v>0.318</v>
      </c>
      <c r="G48" s="53">
        <v>0</v>
      </c>
      <c r="H48" s="53">
        <v>0</v>
      </c>
      <c r="I48" s="53">
        <v>0</v>
      </c>
      <c r="J48" s="75"/>
      <c r="K48" s="2"/>
      <c r="L48" s="2"/>
    </row>
    <row r="49" spans="1:18" ht="27" customHeight="1" x14ac:dyDescent="0.2">
      <c r="A49" s="27" t="s">
        <v>628</v>
      </c>
      <c r="B49" s="162">
        <v>20335</v>
      </c>
      <c r="C49" s="174" t="s">
        <v>622</v>
      </c>
      <c r="D49" s="50">
        <v>-0.64600000000000002</v>
      </c>
      <c r="E49" s="53">
        <v>0</v>
      </c>
      <c r="F49" s="53">
        <v>0</v>
      </c>
      <c r="G49" s="53">
        <v>0</v>
      </c>
      <c r="H49" s="53">
        <v>0</v>
      </c>
      <c r="I49" s="53">
        <v>0</v>
      </c>
      <c r="J49" s="75"/>
      <c r="K49" s="2"/>
      <c r="L49" s="2"/>
    </row>
    <row r="50" spans="1:18" ht="27" customHeight="1" x14ac:dyDescent="0.2">
      <c r="A50" s="27" t="s">
        <v>43</v>
      </c>
      <c r="B50" s="30">
        <v>20336</v>
      </c>
      <c r="C50" s="174">
        <v>8</v>
      </c>
      <c r="D50" s="50">
        <v>-0.58599999999999997</v>
      </c>
      <c r="E50" s="53">
        <v>0</v>
      </c>
      <c r="F50" s="53">
        <v>0</v>
      </c>
      <c r="G50" s="53">
        <v>0</v>
      </c>
      <c r="H50" s="53">
        <v>0</v>
      </c>
      <c r="I50" s="53">
        <v>0</v>
      </c>
      <c r="J50" s="75"/>
      <c r="K50" s="2"/>
      <c r="L50" s="2"/>
    </row>
    <row r="51" spans="1:18" ht="27" customHeight="1" x14ac:dyDescent="0.2">
      <c r="A51" s="27" t="s">
        <v>44</v>
      </c>
      <c r="B51" s="30">
        <v>20337</v>
      </c>
      <c r="C51" s="174">
        <v>0</v>
      </c>
      <c r="D51" s="50">
        <v>-0.64600000000000002</v>
      </c>
      <c r="E51" s="53">
        <v>0</v>
      </c>
      <c r="F51" s="53">
        <v>0</v>
      </c>
      <c r="G51" s="53">
        <v>0</v>
      </c>
      <c r="H51" s="53">
        <v>0</v>
      </c>
      <c r="I51" s="50">
        <v>0.14899999999999999</v>
      </c>
      <c r="J51" s="75"/>
      <c r="K51" s="2"/>
      <c r="L51" s="2"/>
    </row>
    <row r="52" spans="1:18" ht="27" customHeight="1" x14ac:dyDescent="0.2">
      <c r="A52" s="27" t="s">
        <v>45</v>
      </c>
      <c r="B52" s="30">
        <v>20338</v>
      </c>
      <c r="C52" s="174">
        <v>0</v>
      </c>
      <c r="D52" s="59">
        <v>-7.726</v>
      </c>
      <c r="E52" s="60">
        <v>-0.33700000000000002</v>
      </c>
      <c r="F52" s="56">
        <v>-9.7000000000000003E-2</v>
      </c>
      <c r="G52" s="53">
        <v>0</v>
      </c>
      <c r="H52" s="53">
        <v>0</v>
      </c>
      <c r="I52" s="50">
        <v>0.14899999999999999</v>
      </c>
      <c r="J52" s="75"/>
      <c r="K52" s="2"/>
      <c r="L52" s="2"/>
    </row>
    <row r="53" spans="1:18" ht="39.75" customHeight="1" x14ac:dyDescent="0.2">
      <c r="A53" s="27" t="s">
        <v>46</v>
      </c>
      <c r="B53" s="30">
        <v>20339</v>
      </c>
      <c r="C53" s="174">
        <v>0</v>
      </c>
      <c r="D53" s="50">
        <v>-0.58599999999999997</v>
      </c>
      <c r="E53" s="53">
        <v>0</v>
      </c>
      <c r="F53" s="53">
        <v>0</v>
      </c>
      <c r="G53" s="53">
        <v>0</v>
      </c>
      <c r="H53" s="53">
        <v>0</v>
      </c>
      <c r="I53" s="50">
        <v>0.125</v>
      </c>
      <c r="J53" s="75"/>
      <c r="K53" s="2"/>
      <c r="L53" s="2"/>
    </row>
    <row r="54" spans="1:18" ht="27" customHeight="1" x14ac:dyDescent="0.2">
      <c r="A54" s="27" t="s">
        <v>47</v>
      </c>
      <c r="B54" s="30">
        <v>20340</v>
      </c>
      <c r="C54" s="174">
        <v>0</v>
      </c>
      <c r="D54" s="59">
        <v>-7.1310000000000002</v>
      </c>
      <c r="E54" s="55">
        <v>-0.28799999999999998</v>
      </c>
      <c r="F54" s="56">
        <v>-8.6999999999999994E-2</v>
      </c>
      <c r="G54" s="53">
        <v>0</v>
      </c>
      <c r="H54" s="53">
        <v>0</v>
      </c>
      <c r="I54" s="50">
        <v>0.125</v>
      </c>
      <c r="J54" s="75"/>
      <c r="K54" s="132"/>
      <c r="L54" s="2"/>
      <c r="M54" s="128"/>
      <c r="P54" s="128"/>
    </row>
    <row r="55" spans="1:18" ht="27" customHeight="1" x14ac:dyDescent="0.2">
      <c r="A55" s="27" t="s">
        <v>48</v>
      </c>
      <c r="B55" s="30">
        <v>20341</v>
      </c>
      <c r="C55" s="174">
        <v>0</v>
      </c>
      <c r="D55" s="50">
        <v>-0.374</v>
      </c>
      <c r="E55" s="53">
        <v>0</v>
      </c>
      <c r="F55" s="53">
        <v>0</v>
      </c>
      <c r="G55" s="53">
        <v>0</v>
      </c>
      <c r="H55" s="53">
        <v>0</v>
      </c>
      <c r="I55" s="50">
        <v>9.5000000000000001E-2</v>
      </c>
      <c r="J55" s="75"/>
      <c r="K55" s="132"/>
      <c r="L55" s="2"/>
      <c r="M55" s="128"/>
      <c r="N55" s="128"/>
      <c r="P55" s="128"/>
    </row>
    <row r="56" spans="1:18" ht="27" customHeight="1" x14ac:dyDescent="0.2">
      <c r="A56" s="27" t="s">
        <v>49</v>
      </c>
      <c r="B56" s="30">
        <v>20342</v>
      </c>
      <c r="C56" s="174">
        <v>0</v>
      </c>
      <c r="D56" s="59">
        <v>-5.0410000000000004</v>
      </c>
      <c r="E56" s="55">
        <v>-0.11799999999999999</v>
      </c>
      <c r="F56" s="56">
        <v>-4.9000000000000002E-2</v>
      </c>
      <c r="G56" s="53">
        <v>0</v>
      </c>
      <c r="H56" s="53">
        <v>0</v>
      </c>
      <c r="I56" s="50">
        <v>9.5000000000000001E-2</v>
      </c>
      <c r="J56" s="75"/>
      <c r="K56" s="2"/>
      <c r="L56" s="2"/>
      <c r="M56" s="128"/>
    </row>
    <row r="57" spans="1:18" ht="27" customHeight="1" x14ac:dyDescent="0.2">
      <c r="A57" s="46" t="s">
        <v>98</v>
      </c>
      <c r="B57" s="30">
        <v>20343</v>
      </c>
      <c r="C57" s="232">
        <v>1</v>
      </c>
      <c r="D57" s="50">
        <v>0.92600000000000005</v>
      </c>
      <c r="E57" s="51"/>
      <c r="F57" s="51"/>
      <c r="G57" s="61">
        <f>1.34+1.43</f>
        <v>2.77</v>
      </c>
      <c r="H57" s="51"/>
      <c r="I57" s="51"/>
      <c r="J57" s="28"/>
      <c r="K57" s="2"/>
      <c r="L57" s="128"/>
      <c r="M57" s="128"/>
      <c r="N57" s="128"/>
      <c r="O57" s="128"/>
      <c r="P57" s="128"/>
      <c r="Q57" s="128"/>
    </row>
    <row r="58" spans="1:18" ht="27" customHeight="1" x14ac:dyDescent="0.2">
      <c r="A58" s="46" t="s">
        <v>99</v>
      </c>
      <c r="B58" s="30">
        <v>20344</v>
      </c>
      <c r="C58" s="232">
        <v>2</v>
      </c>
      <c r="D58" s="50">
        <v>1.073</v>
      </c>
      <c r="E58" s="50">
        <v>4.2999999999999997E-2</v>
      </c>
      <c r="F58" s="51"/>
      <c r="G58" s="61">
        <f>1.34+1.43</f>
        <v>2.77</v>
      </c>
      <c r="H58" s="51"/>
      <c r="I58" s="51"/>
      <c r="J58" s="28"/>
      <c r="K58" s="2"/>
      <c r="L58" s="128"/>
      <c r="M58" s="128"/>
      <c r="N58" s="128"/>
      <c r="O58" s="128"/>
      <c r="P58" s="128"/>
      <c r="Q58" s="128"/>
    </row>
    <row r="59" spans="1:18" ht="27" customHeight="1" x14ac:dyDescent="0.2">
      <c r="A59" s="46" t="s">
        <v>100</v>
      </c>
      <c r="B59" s="30">
        <v>20345</v>
      </c>
      <c r="C59" s="232">
        <v>2</v>
      </c>
      <c r="D59" s="50">
        <v>4.3999999999999997E-2</v>
      </c>
      <c r="E59" s="51"/>
      <c r="F59" s="51"/>
      <c r="G59" s="51"/>
      <c r="H59" s="51"/>
      <c r="I59" s="51"/>
      <c r="J59" s="28"/>
      <c r="K59" s="2"/>
      <c r="L59" s="128"/>
      <c r="M59" s="128"/>
      <c r="N59" s="128"/>
      <c r="O59" s="128"/>
      <c r="P59" s="128"/>
      <c r="Q59" s="128"/>
    </row>
    <row r="60" spans="1:18" ht="27" customHeight="1" x14ac:dyDescent="0.2">
      <c r="A60" s="46" t="s">
        <v>101</v>
      </c>
      <c r="B60" s="30">
        <v>20346</v>
      </c>
      <c r="C60" s="232">
        <v>3</v>
      </c>
      <c r="D60" s="50">
        <v>0.70899999999999996</v>
      </c>
      <c r="E60" s="51"/>
      <c r="F60" s="51"/>
      <c r="G60" s="61">
        <v>2.13</v>
      </c>
      <c r="H60" s="51"/>
      <c r="I60" s="51"/>
      <c r="J60" s="28"/>
      <c r="K60" s="2"/>
      <c r="L60" s="128"/>
      <c r="M60" s="128"/>
      <c r="N60" s="128"/>
      <c r="O60" s="128"/>
      <c r="P60" s="128"/>
      <c r="Q60" s="128"/>
    </row>
    <row r="61" spans="1:18" ht="27" customHeight="1" x14ac:dyDescent="0.2">
      <c r="A61" s="46" t="s">
        <v>102</v>
      </c>
      <c r="B61" s="30">
        <v>20347</v>
      </c>
      <c r="C61" s="232">
        <v>4</v>
      </c>
      <c r="D61" s="50">
        <v>0.84899999999999998</v>
      </c>
      <c r="E61" s="50">
        <v>4.3999999999999997E-2</v>
      </c>
      <c r="F61" s="51"/>
      <c r="G61" s="61">
        <v>2.13</v>
      </c>
      <c r="H61" s="51"/>
      <c r="I61" s="51"/>
      <c r="J61" s="28"/>
      <c r="K61" s="2"/>
      <c r="L61" s="128"/>
      <c r="M61" s="128"/>
      <c r="N61" s="128"/>
      <c r="O61" s="128"/>
      <c r="P61" s="128"/>
      <c r="Q61" s="128"/>
    </row>
    <row r="62" spans="1:18" ht="27" customHeight="1" x14ac:dyDescent="0.2">
      <c r="A62" s="46" t="s">
        <v>103</v>
      </c>
      <c r="B62" s="30">
        <v>20348</v>
      </c>
      <c r="C62" s="232">
        <v>4</v>
      </c>
      <c r="D62" s="50">
        <v>4.9000000000000002E-2</v>
      </c>
      <c r="E62" s="51"/>
      <c r="F62" s="51"/>
      <c r="G62" s="51"/>
      <c r="H62" s="51"/>
      <c r="I62" s="51"/>
      <c r="J62" s="28"/>
      <c r="K62" s="2"/>
      <c r="L62" s="128"/>
      <c r="M62" s="128"/>
      <c r="N62" s="128"/>
      <c r="O62" s="128"/>
      <c r="P62" s="128"/>
      <c r="Q62" s="128"/>
      <c r="R62" s="128"/>
    </row>
    <row r="63" spans="1:18" ht="27" customHeight="1" x14ac:dyDescent="0.2">
      <c r="A63" s="46" t="s">
        <v>104</v>
      </c>
      <c r="B63" s="30">
        <v>20349</v>
      </c>
      <c r="C63" s="232" t="s">
        <v>20</v>
      </c>
      <c r="D63" s="50">
        <v>0.77300000000000002</v>
      </c>
      <c r="E63" s="50">
        <v>3.6999999999999998E-2</v>
      </c>
      <c r="F63" s="51"/>
      <c r="G63" s="61">
        <v>10</v>
      </c>
      <c r="H63" s="51"/>
      <c r="I63" s="51"/>
      <c r="J63" s="28"/>
      <c r="K63" s="2"/>
      <c r="L63" s="128"/>
      <c r="M63" s="128"/>
      <c r="N63" s="128"/>
      <c r="O63" s="128"/>
      <c r="P63" s="128"/>
      <c r="Q63" s="128"/>
      <c r="R63" s="128"/>
    </row>
    <row r="64" spans="1:18" ht="27" customHeight="1" x14ac:dyDescent="0.2">
      <c r="A64" s="46" t="s">
        <v>105</v>
      </c>
      <c r="B64" s="30">
        <v>20350</v>
      </c>
      <c r="C64" s="232" t="s">
        <v>20</v>
      </c>
      <c r="D64" s="50">
        <v>1.169</v>
      </c>
      <c r="E64" s="50">
        <v>5.2999999999999999E-2</v>
      </c>
      <c r="F64" s="51"/>
      <c r="G64" s="61">
        <v>10.51</v>
      </c>
      <c r="H64" s="51"/>
      <c r="I64" s="51"/>
      <c r="J64" s="28"/>
      <c r="K64" s="2"/>
      <c r="L64" s="128"/>
      <c r="M64" s="128"/>
      <c r="N64" s="128"/>
      <c r="O64" s="128"/>
      <c r="P64" s="128"/>
      <c r="Q64" s="128"/>
      <c r="R64" s="128"/>
    </row>
    <row r="65" spans="1:18" ht="27" customHeight="1" x14ac:dyDescent="0.2">
      <c r="A65" s="46" t="s">
        <v>106</v>
      </c>
      <c r="B65" s="30">
        <v>20351</v>
      </c>
      <c r="C65" s="232" t="s">
        <v>20</v>
      </c>
      <c r="D65" s="50">
        <v>1.1599999999999999</v>
      </c>
      <c r="E65" s="50">
        <v>3.1E-2</v>
      </c>
      <c r="F65" s="51"/>
      <c r="G65" s="61">
        <v>79.81</v>
      </c>
      <c r="H65" s="51"/>
      <c r="I65" s="51"/>
      <c r="J65" s="28"/>
      <c r="K65" s="2"/>
      <c r="L65" s="128"/>
      <c r="M65" s="128"/>
      <c r="N65" s="128"/>
      <c r="O65" s="128"/>
      <c r="P65" s="128"/>
      <c r="Q65" s="128"/>
    </row>
    <row r="66" spans="1:18" ht="27" customHeight="1" x14ac:dyDescent="0.2">
      <c r="A66" s="46" t="s">
        <v>629</v>
      </c>
      <c r="B66" s="30">
        <v>20352</v>
      </c>
      <c r="C66" s="232">
        <v>0</v>
      </c>
      <c r="D66" s="59">
        <v>9.3119999999999994</v>
      </c>
      <c r="E66" s="55">
        <v>0.16500000000000001</v>
      </c>
      <c r="F66" s="65">
        <v>4.3999999999999997E-2</v>
      </c>
      <c r="G66" s="61">
        <f>1.34+1.43</f>
        <v>2.77</v>
      </c>
      <c r="H66" s="51"/>
      <c r="I66" s="51"/>
      <c r="J66" s="28"/>
      <c r="K66" s="2"/>
      <c r="L66" s="128"/>
      <c r="M66" s="128"/>
      <c r="N66" s="128"/>
      <c r="O66" s="128"/>
      <c r="P66" s="128"/>
      <c r="Q66" s="128"/>
    </row>
    <row r="67" spans="1:18" ht="27" customHeight="1" x14ac:dyDescent="0.2">
      <c r="A67" s="46" t="s">
        <v>630</v>
      </c>
      <c r="B67" s="30">
        <v>20353</v>
      </c>
      <c r="C67" s="232">
        <v>0</v>
      </c>
      <c r="D67" s="59">
        <v>9.5920000000000005</v>
      </c>
      <c r="E67" s="55">
        <v>0.154</v>
      </c>
      <c r="F67" s="65">
        <v>4.2000000000000003E-2</v>
      </c>
      <c r="G67" s="61">
        <v>2.13</v>
      </c>
      <c r="H67" s="51"/>
      <c r="I67" s="51"/>
      <c r="J67" s="28"/>
      <c r="K67" s="2"/>
      <c r="L67" s="128"/>
      <c r="M67" s="128"/>
      <c r="N67" s="128"/>
      <c r="O67" s="128"/>
      <c r="P67" s="128"/>
      <c r="Q67" s="128"/>
    </row>
    <row r="68" spans="1:18" ht="27" customHeight="1" x14ac:dyDescent="0.2">
      <c r="A68" s="46" t="s">
        <v>107</v>
      </c>
      <c r="B68" s="30">
        <v>20354</v>
      </c>
      <c r="C68" s="232">
        <v>0</v>
      </c>
      <c r="D68" s="59">
        <v>7.1619999999999999</v>
      </c>
      <c r="E68" s="55">
        <v>0.1</v>
      </c>
      <c r="F68" s="65">
        <v>2.8000000000000001E-2</v>
      </c>
      <c r="G68" s="61">
        <v>2.92</v>
      </c>
      <c r="H68" s="61">
        <v>0.81</v>
      </c>
      <c r="I68" s="50">
        <v>0.11</v>
      </c>
      <c r="J68" s="74">
        <f>H68</f>
        <v>0.81</v>
      </c>
      <c r="K68" s="2"/>
      <c r="L68" s="128"/>
      <c r="M68" s="128"/>
      <c r="N68" s="128"/>
      <c r="O68" s="128"/>
      <c r="P68" s="128"/>
      <c r="Q68" s="128"/>
    </row>
    <row r="69" spans="1:18" ht="27" customHeight="1" x14ac:dyDescent="0.2">
      <c r="A69" s="46" t="s">
        <v>108</v>
      </c>
      <c r="B69" s="30">
        <v>20355</v>
      </c>
      <c r="C69" s="232">
        <v>0</v>
      </c>
      <c r="D69" s="59">
        <v>10.397</v>
      </c>
      <c r="E69" s="55">
        <v>9.9000000000000005E-2</v>
      </c>
      <c r="F69" s="65">
        <v>3.2000000000000001E-2</v>
      </c>
      <c r="G69" s="61">
        <v>3.64</v>
      </c>
      <c r="H69" s="61">
        <v>1.36</v>
      </c>
      <c r="I69" s="50">
        <v>0.14699999999999999</v>
      </c>
      <c r="J69" s="74">
        <f>H69</f>
        <v>1.36</v>
      </c>
      <c r="K69" s="2"/>
      <c r="L69" s="128"/>
      <c r="M69" s="128"/>
      <c r="N69" s="128"/>
      <c r="O69" s="128"/>
      <c r="P69" s="128"/>
      <c r="Q69" s="128"/>
    </row>
    <row r="70" spans="1:18" ht="27" customHeight="1" x14ac:dyDescent="0.2">
      <c r="A70" s="46" t="s">
        <v>109</v>
      </c>
      <c r="B70" s="30">
        <v>20356</v>
      </c>
      <c r="C70" s="232">
        <v>0</v>
      </c>
      <c r="D70" s="59">
        <v>10.561</v>
      </c>
      <c r="E70" s="55">
        <v>6.2E-2</v>
      </c>
      <c r="F70" s="65">
        <v>2.4E-2</v>
      </c>
      <c r="G70" s="61">
        <v>42.52</v>
      </c>
      <c r="H70" s="61">
        <v>1.34</v>
      </c>
      <c r="I70" s="50">
        <v>0.14000000000000001</v>
      </c>
      <c r="J70" s="74">
        <f>H70</f>
        <v>1.34</v>
      </c>
      <c r="K70" s="2"/>
      <c r="L70" s="128"/>
      <c r="M70" s="128"/>
      <c r="N70" s="128"/>
      <c r="O70" s="128"/>
      <c r="P70" s="128"/>
      <c r="Q70" s="128"/>
    </row>
    <row r="71" spans="1:18" ht="27" customHeight="1" x14ac:dyDescent="0.2">
      <c r="A71" s="48" t="s">
        <v>216</v>
      </c>
      <c r="B71" s="30">
        <v>20357</v>
      </c>
      <c r="C71" s="232">
        <v>8</v>
      </c>
      <c r="D71" s="50">
        <v>0.70299999999999996</v>
      </c>
      <c r="E71" s="51"/>
      <c r="F71" s="51"/>
      <c r="G71" s="51"/>
      <c r="H71" s="51"/>
      <c r="I71" s="51"/>
      <c r="J71" s="29"/>
      <c r="K71" s="2"/>
      <c r="L71" s="128"/>
      <c r="M71" s="128"/>
      <c r="N71" s="128"/>
      <c r="O71" s="128"/>
      <c r="P71" s="128"/>
      <c r="Q71" s="128"/>
    </row>
    <row r="72" spans="1:18" ht="27" customHeight="1" x14ac:dyDescent="0.2">
      <c r="A72" s="48" t="s">
        <v>217</v>
      </c>
      <c r="B72" s="30">
        <v>20358</v>
      </c>
      <c r="C72" s="232">
        <v>1</v>
      </c>
      <c r="D72" s="50">
        <v>0.99299999999999999</v>
      </c>
      <c r="E72" s="51"/>
      <c r="F72" s="51"/>
      <c r="G72" s="51"/>
      <c r="H72" s="51"/>
      <c r="I72" s="51"/>
      <c r="J72" s="29"/>
      <c r="K72" s="2"/>
      <c r="L72" s="128"/>
      <c r="M72" s="128"/>
      <c r="N72" s="128"/>
      <c r="O72" s="128"/>
      <c r="P72" s="128"/>
      <c r="Q72" s="128"/>
      <c r="R72" s="128"/>
    </row>
    <row r="73" spans="1:18" ht="27" customHeight="1" x14ac:dyDescent="0.2">
      <c r="A73" s="48" t="s">
        <v>218</v>
      </c>
      <c r="B73" s="30">
        <v>20359</v>
      </c>
      <c r="C73" s="232">
        <v>1</v>
      </c>
      <c r="D73" s="50">
        <v>1.5980000000000001</v>
      </c>
      <c r="E73" s="51"/>
      <c r="F73" s="51"/>
      <c r="G73" s="51"/>
      <c r="H73" s="51"/>
      <c r="I73" s="51"/>
      <c r="J73" s="29"/>
      <c r="K73" s="2"/>
      <c r="L73" s="128"/>
      <c r="M73" s="128"/>
      <c r="N73" s="128"/>
      <c r="O73" s="128"/>
      <c r="P73" s="128"/>
      <c r="Q73" s="128"/>
      <c r="R73" s="128"/>
    </row>
    <row r="74" spans="1:18" ht="27" customHeight="1" x14ac:dyDescent="0.2">
      <c r="A74" s="48" t="s">
        <v>219</v>
      </c>
      <c r="B74" s="30">
        <v>20360</v>
      </c>
      <c r="C74" s="232">
        <v>1</v>
      </c>
      <c r="D74" s="50">
        <v>0.42299999999999999</v>
      </c>
      <c r="E74" s="51"/>
      <c r="F74" s="51"/>
      <c r="G74" s="51"/>
      <c r="H74" s="51"/>
      <c r="I74" s="51"/>
      <c r="J74" s="29"/>
      <c r="K74" s="2"/>
      <c r="L74" s="128"/>
      <c r="M74" s="128"/>
      <c r="N74" s="128"/>
      <c r="O74" s="128"/>
      <c r="P74" s="128"/>
      <c r="Q74" s="128"/>
      <c r="R74" s="128"/>
    </row>
    <row r="75" spans="1:18" ht="27" customHeight="1" x14ac:dyDescent="0.2">
      <c r="A75" s="46" t="s">
        <v>110</v>
      </c>
      <c r="B75" s="30">
        <v>20361</v>
      </c>
      <c r="C75" s="232">
        <v>0</v>
      </c>
      <c r="D75" s="72">
        <v>21.934999999999999</v>
      </c>
      <c r="E75" s="58">
        <v>0.42299999999999999</v>
      </c>
      <c r="F75" s="65">
        <v>0.246</v>
      </c>
      <c r="G75" s="51"/>
      <c r="H75" s="51"/>
      <c r="I75" s="51"/>
      <c r="J75" s="28"/>
      <c r="K75" s="2"/>
      <c r="L75" s="128"/>
      <c r="M75" s="128"/>
      <c r="N75" s="128"/>
      <c r="O75" s="128"/>
      <c r="P75" s="128"/>
      <c r="Q75" s="128"/>
      <c r="R75" s="128"/>
    </row>
    <row r="76" spans="1:18" ht="27" customHeight="1" x14ac:dyDescent="0.2">
      <c r="A76" s="46" t="s">
        <v>631</v>
      </c>
      <c r="B76" s="30">
        <v>20362</v>
      </c>
      <c r="C76" s="232" t="s">
        <v>622</v>
      </c>
      <c r="D76" s="50">
        <v>-0.30199999999999999</v>
      </c>
      <c r="E76" s="51"/>
      <c r="F76" s="51"/>
      <c r="G76" s="61">
        <v>0</v>
      </c>
      <c r="H76" s="51"/>
      <c r="I76" s="51"/>
      <c r="J76" s="28"/>
      <c r="K76" s="2"/>
      <c r="L76" s="128"/>
      <c r="M76" s="128"/>
      <c r="N76" s="128"/>
      <c r="O76" s="128"/>
      <c r="P76" s="128"/>
      <c r="Q76" s="128"/>
      <c r="R76" s="128"/>
    </row>
    <row r="77" spans="1:18" ht="27" customHeight="1" x14ac:dyDescent="0.2">
      <c r="A77" s="46" t="s">
        <v>111</v>
      </c>
      <c r="B77" s="30">
        <v>20363</v>
      </c>
      <c r="C77" s="232">
        <v>8</v>
      </c>
      <c r="D77" s="50">
        <v>-0.32200000000000001</v>
      </c>
      <c r="E77" s="51"/>
      <c r="F77" s="51"/>
      <c r="G77" s="61">
        <v>0</v>
      </c>
      <c r="H77" s="51"/>
      <c r="I77" s="51"/>
      <c r="J77" s="28"/>
      <c r="K77" s="2"/>
      <c r="L77" s="128"/>
      <c r="M77" s="128"/>
      <c r="N77" s="128"/>
      <c r="O77" s="128"/>
      <c r="P77" s="128"/>
      <c r="Q77" s="128"/>
      <c r="R77" s="128"/>
    </row>
    <row r="78" spans="1:18" ht="27" customHeight="1" x14ac:dyDescent="0.2">
      <c r="A78" s="46" t="s">
        <v>112</v>
      </c>
      <c r="B78" s="30">
        <v>20364</v>
      </c>
      <c r="C78" s="232">
        <v>0</v>
      </c>
      <c r="D78" s="50">
        <v>-0.30199999999999999</v>
      </c>
      <c r="E78" s="51"/>
      <c r="F78" s="51"/>
      <c r="G78" s="61">
        <v>0</v>
      </c>
      <c r="H78" s="51"/>
      <c r="I78" s="50">
        <v>7.0000000000000007E-2</v>
      </c>
      <c r="J78" s="28"/>
      <c r="K78" s="132"/>
      <c r="L78" s="128"/>
      <c r="M78" s="128"/>
      <c r="N78" s="128"/>
      <c r="O78" s="128"/>
      <c r="P78" s="128"/>
      <c r="Q78" s="128"/>
    </row>
    <row r="79" spans="1:18" ht="27" customHeight="1" x14ac:dyDescent="0.2">
      <c r="A79" s="46" t="s">
        <v>113</v>
      </c>
      <c r="B79" s="30">
        <v>20365</v>
      </c>
      <c r="C79" s="232">
        <v>0</v>
      </c>
      <c r="D79" s="59">
        <v>-3.609</v>
      </c>
      <c r="E79" s="55">
        <v>-0.157</v>
      </c>
      <c r="F79" s="65">
        <v>-4.4999999999999998E-2</v>
      </c>
      <c r="G79" s="61">
        <v>0</v>
      </c>
      <c r="H79" s="51"/>
      <c r="I79" s="50">
        <v>7.0000000000000007E-2</v>
      </c>
      <c r="J79" s="28"/>
      <c r="K79" s="132"/>
      <c r="L79" s="128"/>
      <c r="M79" s="128"/>
      <c r="N79" s="128"/>
      <c r="O79" s="128"/>
      <c r="P79" s="128"/>
      <c r="Q79" s="128"/>
    </row>
    <row r="80" spans="1:18" ht="27" customHeight="1" x14ac:dyDescent="0.2">
      <c r="A80" s="46" t="s">
        <v>114</v>
      </c>
      <c r="B80" s="30">
        <v>20366</v>
      </c>
      <c r="C80" s="232">
        <v>0</v>
      </c>
      <c r="D80" s="50">
        <v>-0.32200000000000001</v>
      </c>
      <c r="E80" s="51"/>
      <c r="F80" s="51"/>
      <c r="G80" s="61">
        <v>0</v>
      </c>
      <c r="H80" s="51"/>
      <c r="I80" s="50">
        <v>6.9000000000000006E-2</v>
      </c>
      <c r="J80" s="28"/>
      <c r="K80" s="2"/>
      <c r="L80" s="128"/>
      <c r="M80" s="128"/>
      <c r="N80" s="128"/>
      <c r="O80" s="128"/>
      <c r="P80" s="128"/>
      <c r="Q80" s="128"/>
    </row>
    <row r="81" spans="1:18" ht="27" customHeight="1" x14ac:dyDescent="0.2">
      <c r="A81" s="46" t="s">
        <v>115</v>
      </c>
      <c r="B81" s="30">
        <v>20367</v>
      </c>
      <c r="C81" s="232">
        <v>0</v>
      </c>
      <c r="D81" s="59">
        <v>-3.923</v>
      </c>
      <c r="E81" s="55">
        <v>-0.158</v>
      </c>
      <c r="F81" s="65">
        <v>-4.8000000000000001E-2</v>
      </c>
      <c r="G81" s="61">
        <v>0</v>
      </c>
      <c r="H81" s="51"/>
      <c r="I81" s="50">
        <v>6.9000000000000006E-2</v>
      </c>
      <c r="J81" s="28"/>
      <c r="K81" s="132"/>
      <c r="L81" s="128"/>
      <c r="M81" s="128"/>
      <c r="N81" s="128"/>
      <c r="O81" s="128"/>
      <c r="P81" s="128"/>
      <c r="Q81" s="128"/>
    </row>
    <row r="82" spans="1:18" ht="27" customHeight="1" x14ac:dyDescent="0.2">
      <c r="A82" s="46" t="s">
        <v>116</v>
      </c>
      <c r="B82" s="30">
        <v>20368</v>
      </c>
      <c r="C82" s="232">
        <v>0</v>
      </c>
      <c r="D82" s="50">
        <v>-0.374</v>
      </c>
      <c r="E82" s="51"/>
      <c r="F82" s="51"/>
      <c r="G82" s="61">
        <v>37.270000000000003</v>
      </c>
      <c r="H82" s="51"/>
      <c r="I82" s="50">
        <v>9.5000000000000001E-2</v>
      </c>
      <c r="J82" s="28"/>
      <c r="K82" s="132"/>
      <c r="L82" s="128"/>
      <c r="M82" s="128"/>
      <c r="N82" s="128"/>
      <c r="O82" s="128"/>
      <c r="P82" s="128"/>
      <c r="Q82" s="128"/>
    </row>
    <row r="83" spans="1:18" ht="27" customHeight="1" x14ac:dyDescent="0.2">
      <c r="A83" s="46" t="s">
        <v>117</v>
      </c>
      <c r="B83" s="30">
        <v>20369</v>
      </c>
      <c r="C83" s="232">
        <v>0</v>
      </c>
      <c r="D83" s="59">
        <v>-5.0410000000000004</v>
      </c>
      <c r="E83" s="55">
        <v>-0.11799999999999999</v>
      </c>
      <c r="F83" s="65">
        <v>-4.9000000000000002E-2</v>
      </c>
      <c r="G83" s="61">
        <v>37.270000000000003</v>
      </c>
      <c r="H83" s="51"/>
      <c r="I83" s="50">
        <v>9.5000000000000001E-2</v>
      </c>
      <c r="J83" s="28"/>
      <c r="K83" s="2"/>
      <c r="L83" s="128"/>
      <c r="M83" s="128"/>
      <c r="N83" s="128"/>
      <c r="O83" s="128"/>
      <c r="P83" s="128"/>
      <c r="Q83" s="128"/>
    </row>
    <row r="84" spans="1:18" ht="27" customHeight="1" x14ac:dyDescent="0.2">
      <c r="A84" s="46" t="s">
        <v>62</v>
      </c>
      <c r="B84" s="30">
        <v>20370</v>
      </c>
      <c r="C84" s="232">
        <v>1</v>
      </c>
      <c r="D84" s="50">
        <v>0.72</v>
      </c>
      <c r="E84" s="51"/>
      <c r="F84" s="51"/>
      <c r="G84" s="61">
        <f>1.04+1.43</f>
        <v>2.4699999999999998</v>
      </c>
      <c r="H84" s="51"/>
      <c r="I84" s="51"/>
      <c r="J84" s="66"/>
      <c r="K84" s="2"/>
      <c r="L84" s="128"/>
      <c r="M84" s="128"/>
      <c r="N84" s="128"/>
      <c r="O84" s="128"/>
      <c r="P84" s="128"/>
      <c r="Q84" s="128"/>
    </row>
    <row r="85" spans="1:18" ht="27" customHeight="1" x14ac:dyDescent="0.2">
      <c r="A85" s="46" t="s">
        <v>63</v>
      </c>
      <c r="B85" s="30">
        <v>20371</v>
      </c>
      <c r="C85" s="232">
        <v>2</v>
      </c>
      <c r="D85" s="50">
        <v>0.83399999999999996</v>
      </c>
      <c r="E85" s="50">
        <v>3.4000000000000002E-2</v>
      </c>
      <c r="F85" s="51"/>
      <c r="G85" s="61">
        <f>1.04+1.43</f>
        <v>2.4699999999999998</v>
      </c>
      <c r="H85" s="51"/>
      <c r="I85" s="51"/>
      <c r="J85" s="66"/>
      <c r="K85" s="2"/>
      <c r="L85" s="128"/>
      <c r="M85" s="128"/>
      <c r="N85" s="128"/>
      <c r="O85" s="128"/>
      <c r="P85" s="128"/>
      <c r="Q85" s="128"/>
    </row>
    <row r="86" spans="1:18" ht="27" customHeight="1" x14ac:dyDescent="0.2">
      <c r="A86" s="46" t="s">
        <v>64</v>
      </c>
      <c r="B86" s="30">
        <v>20372</v>
      </c>
      <c r="C86" s="232">
        <v>2</v>
      </c>
      <c r="D86" s="50">
        <v>3.5000000000000003E-2</v>
      </c>
      <c r="E86" s="51"/>
      <c r="F86" s="51"/>
      <c r="G86" s="51"/>
      <c r="H86" s="51"/>
      <c r="I86" s="51"/>
      <c r="J86" s="66"/>
      <c r="K86" s="2"/>
      <c r="L86" s="128"/>
      <c r="M86" s="128"/>
      <c r="N86" s="128"/>
      <c r="O86" s="128"/>
      <c r="P86" s="128"/>
      <c r="Q86" s="128"/>
    </row>
    <row r="87" spans="1:18" ht="27" customHeight="1" x14ac:dyDescent="0.2">
      <c r="A87" s="46" t="s">
        <v>65</v>
      </c>
      <c r="B87" s="30">
        <v>20373</v>
      </c>
      <c r="C87" s="232">
        <v>3</v>
      </c>
      <c r="D87" s="50">
        <v>0.55100000000000005</v>
      </c>
      <c r="E87" s="51"/>
      <c r="F87" s="51"/>
      <c r="G87" s="61">
        <v>1.66</v>
      </c>
      <c r="H87" s="51"/>
      <c r="I87" s="51"/>
      <c r="J87" s="66"/>
      <c r="K87" s="2"/>
      <c r="L87" s="128"/>
      <c r="M87" s="128"/>
      <c r="N87" s="128"/>
      <c r="O87" s="128"/>
      <c r="P87" s="128"/>
      <c r="Q87" s="128"/>
      <c r="R87" s="128"/>
    </row>
    <row r="88" spans="1:18" ht="27" customHeight="1" x14ac:dyDescent="0.2">
      <c r="A88" s="46" t="s">
        <v>66</v>
      </c>
      <c r="B88" s="30">
        <v>20374</v>
      </c>
      <c r="C88" s="232">
        <v>4</v>
      </c>
      <c r="D88" s="50">
        <v>0.66</v>
      </c>
      <c r="E88" s="50">
        <v>3.5000000000000003E-2</v>
      </c>
      <c r="F88" s="51"/>
      <c r="G88" s="61">
        <v>1.66</v>
      </c>
      <c r="H88" s="51"/>
      <c r="I88" s="51"/>
      <c r="J88" s="66"/>
      <c r="K88" s="2"/>
      <c r="L88" s="128"/>
      <c r="M88" s="128"/>
      <c r="N88" s="128"/>
      <c r="O88" s="128"/>
      <c r="P88" s="128"/>
      <c r="Q88" s="128"/>
      <c r="R88" s="128"/>
    </row>
    <row r="89" spans="1:18" ht="27" customHeight="1" x14ac:dyDescent="0.2">
      <c r="A89" s="46" t="s">
        <v>67</v>
      </c>
      <c r="B89" s="30">
        <v>20375</v>
      </c>
      <c r="C89" s="232">
        <v>4</v>
      </c>
      <c r="D89" s="50">
        <v>3.7999999999999999E-2</v>
      </c>
      <c r="E89" s="51"/>
      <c r="F89" s="51"/>
      <c r="G89" s="51"/>
      <c r="H89" s="51"/>
      <c r="I89" s="51"/>
      <c r="J89" s="66"/>
      <c r="K89" s="2"/>
      <c r="L89" s="128"/>
      <c r="M89" s="128"/>
      <c r="N89" s="128"/>
      <c r="O89" s="128"/>
      <c r="P89" s="128"/>
      <c r="Q89" s="128"/>
      <c r="R89" s="128"/>
    </row>
    <row r="90" spans="1:18" ht="27" customHeight="1" x14ac:dyDescent="0.2">
      <c r="A90" s="46" t="s">
        <v>68</v>
      </c>
      <c r="B90" s="30">
        <v>20376</v>
      </c>
      <c r="C90" s="232" t="s">
        <v>20</v>
      </c>
      <c r="D90" s="50">
        <v>0.60099999999999998</v>
      </c>
      <c r="E90" s="50">
        <v>2.9000000000000001E-2</v>
      </c>
      <c r="F90" s="51"/>
      <c r="G90" s="61">
        <v>7.77</v>
      </c>
      <c r="H90" s="51"/>
      <c r="I90" s="51"/>
      <c r="J90" s="66"/>
      <c r="K90" s="2"/>
      <c r="L90" s="128"/>
      <c r="M90" s="128"/>
      <c r="N90" s="128"/>
      <c r="O90" s="128"/>
      <c r="P90" s="128"/>
      <c r="Q90" s="128"/>
    </row>
    <row r="91" spans="1:18" ht="27" customHeight="1" x14ac:dyDescent="0.2">
      <c r="A91" s="46" t="s">
        <v>118</v>
      </c>
      <c r="B91" s="30">
        <v>20377</v>
      </c>
      <c r="C91" s="232" t="s">
        <v>20</v>
      </c>
      <c r="D91" s="50">
        <v>0.90800000000000003</v>
      </c>
      <c r="E91" s="50">
        <v>4.1000000000000002E-2</v>
      </c>
      <c r="F91" s="51"/>
      <c r="G91" s="61">
        <v>8.17</v>
      </c>
      <c r="H91" s="51"/>
      <c r="I91" s="51"/>
      <c r="J91" s="66"/>
      <c r="K91" s="2"/>
      <c r="L91" s="128"/>
      <c r="M91" s="128"/>
      <c r="N91" s="128"/>
      <c r="O91" s="128"/>
      <c r="P91" s="128"/>
      <c r="Q91" s="128"/>
    </row>
    <row r="92" spans="1:18" ht="27" customHeight="1" x14ac:dyDescent="0.2">
      <c r="A92" s="46" t="s">
        <v>119</v>
      </c>
      <c r="B92" s="30">
        <v>20378</v>
      </c>
      <c r="C92" s="232" t="s">
        <v>20</v>
      </c>
      <c r="D92" s="50">
        <v>0.90200000000000002</v>
      </c>
      <c r="E92" s="50">
        <v>2.4E-2</v>
      </c>
      <c r="F92" s="51"/>
      <c r="G92" s="61">
        <v>62.04</v>
      </c>
      <c r="H92" s="51"/>
      <c r="I92" s="51"/>
      <c r="J92" s="66"/>
      <c r="K92" s="2"/>
      <c r="L92" s="128"/>
      <c r="M92" s="128"/>
      <c r="N92" s="128"/>
      <c r="O92" s="128"/>
      <c r="P92" s="128"/>
      <c r="Q92" s="128"/>
    </row>
    <row r="93" spans="1:18" ht="27" customHeight="1" x14ac:dyDescent="0.2">
      <c r="A93" s="46" t="s">
        <v>632</v>
      </c>
      <c r="B93" s="30">
        <v>20379</v>
      </c>
      <c r="C93" s="232">
        <v>0</v>
      </c>
      <c r="D93" s="59">
        <v>7.2389999999999999</v>
      </c>
      <c r="E93" s="55">
        <v>0.128</v>
      </c>
      <c r="F93" s="65">
        <v>3.4000000000000002E-2</v>
      </c>
      <c r="G93" s="61">
        <f>1.04+1.43</f>
        <v>2.4699999999999998</v>
      </c>
      <c r="H93" s="51"/>
      <c r="I93" s="51"/>
      <c r="J93" s="66"/>
      <c r="K93" s="2"/>
      <c r="L93" s="128"/>
      <c r="M93" s="128"/>
      <c r="N93" s="128"/>
      <c r="O93" s="128"/>
      <c r="P93" s="128"/>
      <c r="Q93" s="128"/>
    </row>
    <row r="94" spans="1:18" ht="27" customHeight="1" x14ac:dyDescent="0.2">
      <c r="A94" s="46" t="s">
        <v>633</v>
      </c>
      <c r="B94" s="30">
        <v>20380</v>
      </c>
      <c r="C94" s="232">
        <v>0</v>
      </c>
      <c r="D94" s="59">
        <v>7.4560000000000004</v>
      </c>
      <c r="E94" s="55">
        <v>0.12</v>
      </c>
      <c r="F94" s="65">
        <v>3.3000000000000002E-2</v>
      </c>
      <c r="G94" s="61">
        <v>1.66</v>
      </c>
      <c r="H94" s="51"/>
      <c r="I94" s="51"/>
      <c r="J94" s="66"/>
      <c r="K94" s="2"/>
      <c r="L94" s="128"/>
      <c r="M94" s="128"/>
      <c r="N94" s="128"/>
      <c r="O94" s="128"/>
      <c r="P94" s="128"/>
      <c r="Q94" s="128"/>
    </row>
    <row r="95" spans="1:18" ht="27" customHeight="1" x14ac:dyDescent="0.2">
      <c r="A95" s="46" t="s">
        <v>69</v>
      </c>
      <c r="B95" s="30">
        <v>20381</v>
      </c>
      <c r="C95" s="232">
        <v>0</v>
      </c>
      <c r="D95" s="59">
        <v>5.5670000000000002</v>
      </c>
      <c r="E95" s="55">
        <v>7.6999999999999999E-2</v>
      </c>
      <c r="F95" s="65">
        <v>2.1999999999999999E-2</v>
      </c>
      <c r="G95" s="61">
        <v>2.27</v>
      </c>
      <c r="H95" s="61">
        <v>0.63</v>
      </c>
      <c r="I95" s="50">
        <v>8.5999999999999993E-2</v>
      </c>
      <c r="J95" s="74">
        <f>H95</f>
        <v>0.63</v>
      </c>
      <c r="K95" s="2"/>
      <c r="L95" s="128"/>
      <c r="M95" s="128"/>
      <c r="N95" s="128"/>
      <c r="O95" s="128"/>
      <c r="P95" s="128"/>
      <c r="Q95" s="128"/>
    </row>
    <row r="96" spans="1:18" ht="27" customHeight="1" x14ac:dyDescent="0.2">
      <c r="A96" s="46" t="s">
        <v>70</v>
      </c>
      <c r="B96" s="30">
        <v>20382</v>
      </c>
      <c r="C96" s="232">
        <v>0</v>
      </c>
      <c r="D96" s="59">
        <v>8.0820000000000007</v>
      </c>
      <c r="E96" s="55">
        <v>7.6999999999999999E-2</v>
      </c>
      <c r="F96" s="65">
        <v>2.5000000000000001E-2</v>
      </c>
      <c r="G96" s="61">
        <v>2.83</v>
      </c>
      <c r="H96" s="61">
        <v>1.06</v>
      </c>
      <c r="I96" s="50">
        <v>0.114</v>
      </c>
      <c r="J96" s="74">
        <f>H96</f>
        <v>1.06</v>
      </c>
      <c r="K96" s="2"/>
      <c r="L96" s="128"/>
      <c r="M96" s="128"/>
      <c r="N96" s="128"/>
      <c r="O96" s="128"/>
      <c r="P96" s="128"/>
      <c r="Q96" s="128"/>
    </row>
    <row r="97" spans="1:18" ht="27" customHeight="1" x14ac:dyDescent="0.2">
      <c r="A97" s="46" t="s">
        <v>71</v>
      </c>
      <c r="B97" s="30">
        <v>20383</v>
      </c>
      <c r="C97" s="232">
        <v>0</v>
      </c>
      <c r="D97" s="59">
        <v>8.2089999999999996</v>
      </c>
      <c r="E97" s="55">
        <v>4.8000000000000001E-2</v>
      </c>
      <c r="F97" s="65">
        <v>1.9E-2</v>
      </c>
      <c r="G97" s="61">
        <v>33.049999999999997</v>
      </c>
      <c r="H97" s="61">
        <v>1.04</v>
      </c>
      <c r="I97" s="50">
        <v>0.109</v>
      </c>
      <c r="J97" s="74">
        <f>H97</f>
        <v>1.04</v>
      </c>
      <c r="K97" s="2"/>
      <c r="L97" s="128"/>
      <c r="M97" s="128"/>
      <c r="N97" s="128"/>
      <c r="O97" s="128"/>
      <c r="P97" s="128"/>
      <c r="Q97" s="128"/>
      <c r="R97" s="128"/>
    </row>
    <row r="98" spans="1:18" ht="27" customHeight="1" x14ac:dyDescent="0.2">
      <c r="A98" s="48" t="s">
        <v>220</v>
      </c>
      <c r="B98" s="30">
        <v>20384</v>
      </c>
      <c r="C98" s="232">
        <v>8</v>
      </c>
      <c r="D98" s="50">
        <v>0.54600000000000004</v>
      </c>
      <c r="E98" s="51"/>
      <c r="F98" s="51"/>
      <c r="G98" s="51"/>
      <c r="H98" s="51"/>
      <c r="I98" s="51"/>
      <c r="J98" s="67"/>
      <c r="K98" s="2"/>
      <c r="L98" s="128"/>
      <c r="M98" s="128"/>
      <c r="N98" s="128"/>
      <c r="O98" s="128"/>
      <c r="P98" s="128"/>
      <c r="Q98" s="128"/>
      <c r="R98" s="128"/>
    </row>
    <row r="99" spans="1:18" ht="27" customHeight="1" x14ac:dyDescent="0.2">
      <c r="A99" s="48" t="s">
        <v>221</v>
      </c>
      <c r="B99" s="30">
        <v>20385</v>
      </c>
      <c r="C99" s="232">
        <v>1</v>
      </c>
      <c r="D99" s="50">
        <v>0.77200000000000002</v>
      </c>
      <c r="E99" s="51"/>
      <c r="F99" s="51"/>
      <c r="G99" s="51"/>
      <c r="H99" s="51"/>
      <c r="I99" s="51"/>
      <c r="J99" s="67"/>
      <c r="K99" s="2"/>
      <c r="L99" s="128"/>
      <c r="M99" s="128"/>
      <c r="N99" s="128"/>
      <c r="O99" s="128"/>
      <c r="P99" s="128"/>
      <c r="Q99" s="128"/>
      <c r="R99" s="128"/>
    </row>
    <row r="100" spans="1:18" ht="27" customHeight="1" x14ac:dyDescent="0.2">
      <c r="A100" s="48" t="s">
        <v>222</v>
      </c>
      <c r="B100" s="30">
        <v>20386</v>
      </c>
      <c r="C100" s="232">
        <v>1</v>
      </c>
      <c r="D100" s="50">
        <v>1.242</v>
      </c>
      <c r="E100" s="51"/>
      <c r="F100" s="51"/>
      <c r="G100" s="51"/>
      <c r="H100" s="51"/>
      <c r="I100" s="51"/>
      <c r="J100" s="67"/>
      <c r="K100" s="2"/>
      <c r="L100" s="128"/>
      <c r="M100" s="128"/>
      <c r="N100" s="128"/>
      <c r="O100" s="128"/>
      <c r="P100" s="128"/>
      <c r="Q100" s="128"/>
      <c r="R100" s="128"/>
    </row>
    <row r="101" spans="1:18" ht="27" customHeight="1" x14ac:dyDescent="0.2">
      <c r="A101" s="48" t="s">
        <v>223</v>
      </c>
      <c r="B101" s="30">
        <v>20387</v>
      </c>
      <c r="C101" s="232">
        <v>1</v>
      </c>
      <c r="D101" s="50">
        <v>0.32900000000000001</v>
      </c>
      <c r="E101" s="51"/>
      <c r="F101" s="51"/>
      <c r="G101" s="51"/>
      <c r="H101" s="51"/>
      <c r="I101" s="51"/>
      <c r="J101" s="67"/>
      <c r="K101" s="2"/>
      <c r="L101" s="128"/>
      <c r="M101" s="128"/>
      <c r="N101" s="128"/>
      <c r="O101" s="128"/>
      <c r="P101" s="128"/>
      <c r="Q101" s="128"/>
      <c r="R101" s="128"/>
    </row>
    <row r="102" spans="1:18" ht="27" customHeight="1" x14ac:dyDescent="0.2">
      <c r="A102" s="46" t="s">
        <v>72</v>
      </c>
      <c r="B102" s="30">
        <v>20388</v>
      </c>
      <c r="C102" s="232">
        <v>0</v>
      </c>
      <c r="D102" s="72">
        <v>17.050999999999998</v>
      </c>
      <c r="E102" s="58">
        <v>0.32900000000000001</v>
      </c>
      <c r="F102" s="65">
        <v>0.191</v>
      </c>
      <c r="G102" s="51"/>
      <c r="H102" s="51"/>
      <c r="I102" s="51"/>
      <c r="J102" s="66"/>
      <c r="K102" s="2"/>
      <c r="L102" s="128"/>
      <c r="M102" s="128"/>
      <c r="N102" s="128"/>
      <c r="O102" s="128"/>
      <c r="P102" s="128"/>
      <c r="Q102" s="128"/>
      <c r="R102" s="128"/>
    </row>
    <row r="103" spans="1:18" ht="27" customHeight="1" x14ac:dyDescent="0.2">
      <c r="A103" s="46" t="s">
        <v>634</v>
      </c>
      <c r="B103" s="30">
        <v>20389</v>
      </c>
      <c r="C103" s="232" t="s">
        <v>622</v>
      </c>
      <c r="D103" s="50">
        <v>-0.23499999999999999</v>
      </c>
      <c r="E103" s="51"/>
      <c r="F103" s="51"/>
      <c r="G103" s="61">
        <v>0</v>
      </c>
      <c r="H103" s="51"/>
      <c r="I103" s="51"/>
      <c r="J103" s="66"/>
      <c r="K103" s="132"/>
      <c r="L103" s="128"/>
      <c r="M103" s="128"/>
      <c r="N103" s="128"/>
      <c r="O103" s="128"/>
      <c r="P103" s="128"/>
      <c r="Q103" s="128"/>
    </row>
    <row r="104" spans="1:18" ht="27" customHeight="1" x14ac:dyDescent="0.2">
      <c r="A104" s="46" t="s">
        <v>73</v>
      </c>
      <c r="B104" s="30">
        <v>20390</v>
      </c>
      <c r="C104" s="232">
        <v>8</v>
      </c>
      <c r="D104" s="50">
        <v>-0.251</v>
      </c>
      <c r="E104" s="68"/>
      <c r="F104" s="51"/>
      <c r="G104" s="61">
        <v>0</v>
      </c>
      <c r="H104" s="51"/>
      <c r="I104" s="51"/>
      <c r="J104" s="28"/>
      <c r="K104" s="132"/>
      <c r="L104" s="128"/>
      <c r="M104" s="128"/>
      <c r="N104" s="128"/>
      <c r="O104" s="128"/>
      <c r="P104" s="128"/>
      <c r="Q104" s="128"/>
    </row>
    <row r="105" spans="1:18" ht="27" customHeight="1" x14ac:dyDescent="0.2">
      <c r="A105" s="46" t="s">
        <v>74</v>
      </c>
      <c r="B105" s="30">
        <v>20391</v>
      </c>
      <c r="C105" s="232">
        <v>0</v>
      </c>
      <c r="D105" s="50">
        <v>-0.23499999999999999</v>
      </c>
      <c r="E105" s="51"/>
      <c r="F105" s="51"/>
      <c r="G105" s="61">
        <v>0</v>
      </c>
      <c r="H105" s="51"/>
      <c r="I105" s="50">
        <v>5.3999999999999999E-2</v>
      </c>
      <c r="J105" s="66"/>
      <c r="K105" s="2"/>
      <c r="L105" s="128"/>
      <c r="M105" s="128"/>
      <c r="N105" s="128"/>
      <c r="O105" s="128"/>
      <c r="P105" s="128"/>
      <c r="Q105" s="128"/>
    </row>
    <row r="106" spans="1:18" ht="27" customHeight="1" x14ac:dyDescent="0.2">
      <c r="A106" s="46" t="s">
        <v>75</v>
      </c>
      <c r="B106" s="30">
        <v>20392</v>
      </c>
      <c r="C106" s="232">
        <v>0</v>
      </c>
      <c r="D106" s="59">
        <v>-2.8050000000000002</v>
      </c>
      <c r="E106" s="60">
        <v>-0.122</v>
      </c>
      <c r="F106" s="65">
        <v>-3.5000000000000003E-2</v>
      </c>
      <c r="G106" s="61">
        <v>0</v>
      </c>
      <c r="H106" s="51"/>
      <c r="I106" s="50">
        <v>5.3999999999999999E-2</v>
      </c>
      <c r="J106" s="66"/>
      <c r="K106" s="132"/>
      <c r="L106" s="128"/>
      <c r="M106" s="128"/>
      <c r="N106" s="128"/>
      <c r="O106" s="128"/>
      <c r="P106" s="128"/>
      <c r="Q106" s="128"/>
    </row>
    <row r="107" spans="1:18" ht="27" customHeight="1" x14ac:dyDescent="0.2">
      <c r="A107" s="46" t="s">
        <v>76</v>
      </c>
      <c r="B107" s="30">
        <v>20393</v>
      </c>
      <c r="C107" s="232">
        <v>0</v>
      </c>
      <c r="D107" s="50">
        <v>-0.251</v>
      </c>
      <c r="E107" s="51"/>
      <c r="F107" s="51"/>
      <c r="G107" s="61">
        <v>0</v>
      </c>
      <c r="H107" s="51"/>
      <c r="I107" s="50">
        <v>5.2999999999999999E-2</v>
      </c>
      <c r="J107" s="66"/>
      <c r="K107" s="132"/>
      <c r="L107" s="128"/>
      <c r="M107" s="128"/>
      <c r="N107" s="128"/>
      <c r="O107" s="128"/>
      <c r="P107" s="128"/>
      <c r="Q107" s="128"/>
    </row>
    <row r="108" spans="1:18" ht="27" customHeight="1" x14ac:dyDescent="0.2">
      <c r="A108" s="46" t="s">
        <v>77</v>
      </c>
      <c r="B108" s="30">
        <v>20394</v>
      </c>
      <c r="C108" s="232">
        <v>0</v>
      </c>
      <c r="D108" s="59">
        <v>-3.05</v>
      </c>
      <c r="E108" s="55">
        <v>-0.123</v>
      </c>
      <c r="F108" s="65">
        <v>-3.6999999999999998E-2</v>
      </c>
      <c r="G108" s="61">
        <v>0</v>
      </c>
      <c r="H108" s="51"/>
      <c r="I108" s="50">
        <v>5.2999999999999999E-2</v>
      </c>
      <c r="J108" s="66"/>
      <c r="K108" s="2"/>
      <c r="L108" s="128"/>
      <c r="M108" s="128"/>
      <c r="N108" s="128"/>
      <c r="O108" s="128"/>
      <c r="P108" s="128"/>
      <c r="Q108" s="128"/>
    </row>
    <row r="109" spans="1:18" ht="27" customHeight="1" x14ac:dyDescent="0.2">
      <c r="A109" s="46" t="s">
        <v>78</v>
      </c>
      <c r="B109" s="30">
        <v>20395</v>
      </c>
      <c r="C109" s="232">
        <v>0</v>
      </c>
      <c r="D109" s="50">
        <v>-0.29099999999999998</v>
      </c>
      <c r="E109" s="51"/>
      <c r="F109" s="51"/>
      <c r="G109" s="61">
        <v>28.97</v>
      </c>
      <c r="H109" s="51"/>
      <c r="I109" s="50">
        <v>7.3999999999999996E-2</v>
      </c>
      <c r="J109" s="66"/>
      <c r="K109" s="2"/>
      <c r="L109" s="128"/>
      <c r="M109" s="128"/>
      <c r="N109" s="128"/>
      <c r="O109" s="128"/>
      <c r="P109" s="128"/>
      <c r="Q109" s="128"/>
    </row>
    <row r="110" spans="1:18" ht="27" customHeight="1" x14ac:dyDescent="0.2">
      <c r="A110" s="46" t="s">
        <v>79</v>
      </c>
      <c r="B110" s="30">
        <v>20396</v>
      </c>
      <c r="C110" s="232">
        <v>0</v>
      </c>
      <c r="D110" s="59">
        <v>-3.9180000000000001</v>
      </c>
      <c r="E110" s="55">
        <v>-9.1999999999999998E-2</v>
      </c>
      <c r="F110" s="65">
        <v>-3.7999999999999999E-2</v>
      </c>
      <c r="G110" s="61">
        <v>28.97</v>
      </c>
      <c r="H110" s="51"/>
      <c r="I110" s="50">
        <v>7.3999999999999996E-2</v>
      </c>
      <c r="J110" s="66"/>
      <c r="K110" s="2"/>
      <c r="L110" s="128"/>
      <c r="M110" s="128"/>
      <c r="N110" s="128"/>
      <c r="O110" s="128"/>
      <c r="P110" s="128"/>
      <c r="Q110" s="128"/>
    </row>
    <row r="111" spans="1:18" ht="27" customHeight="1" x14ac:dyDescent="0.2">
      <c r="A111" s="46" t="s">
        <v>120</v>
      </c>
      <c r="B111" s="30">
        <v>20397</v>
      </c>
      <c r="C111" s="232">
        <v>1</v>
      </c>
      <c r="D111" s="50">
        <v>0.54900000000000004</v>
      </c>
      <c r="E111" s="51"/>
      <c r="F111" s="51"/>
      <c r="G111" s="61">
        <f>0.8+1.43</f>
        <v>2.23</v>
      </c>
      <c r="H111" s="51"/>
      <c r="I111" s="51"/>
      <c r="J111" s="66"/>
      <c r="K111" s="2"/>
      <c r="L111" s="128"/>
      <c r="M111" s="128"/>
      <c r="N111" s="128"/>
      <c r="O111" s="128"/>
      <c r="P111" s="128"/>
      <c r="Q111" s="128"/>
    </row>
    <row r="112" spans="1:18" ht="27" customHeight="1" x14ac:dyDescent="0.2">
      <c r="A112" s="46" t="s">
        <v>121</v>
      </c>
      <c r="B112" s="30">
        <v>20398</v>
      </c>
      <c r="C112" s="232">
        <v>2</v>
      </c>
      <c r="D112" s="50">
        <v>0.63600000000000001</v>
      </c>
      <c r="E112" s="50">
        <v>2.5999999999999999E-2</v>
      </c>
      <c r="F112" s="51"/>
      <c r="G112" s="61">
        <f>0.8+1.43</f>
        <v>2.23</v>
      </c>
      <c r="H112" s="51"/>
      <c r="I112" s="51"/>
      <c r="J112" s="66"/>
      <c r="K112" s="2"/>
      <c r="L112" s="128"/>
      <c r="M112" s="128"/>
      <c r="N112" s="128"/>
      <c r="O112" s="128"/>
      <c r="P112" s="128"/>
      <c r="Q112" s="128"/>
      <c r="R112" s="128"/>
    </row>
    <row r="113" spans="1:18" ht="27" customHeight="1" x14ac:dyDescent="0.2">
      <c r="A113" s="46" t="s">
        <v>122</v>
      </c>
      <c r="B113" s="30">
        <v>20399</v>
      </c>
      <c r="C113" s="232">
        <v>2</v>
      </c>
      <c r="D113" s="50">
        <v>2.5999999999999999E-2</v>
      </c>
      <c r="E113" s="51"/>
      <c r="F113" s="51"/>
      <c r="G113" s="51"/>
      <c r="H113" s="51"/>
      <c r="I113" s="51"/>
      <c r="J113" s="66"/>
      <c r="K113" s="2"/>
      <c r="L113" s="128"/>
      <c r="M113" s="128"/>
      <c r="N113" s="128"/>
      <c r="O113" s="128"/>
      <c r="P113" s="128"/>
      <c r="Q113" s="128"/>
      <c r="R113" s="128"/>
    </row>
    <row r="114" spans="1:18" ht="27" customHeight="1" x14ac:dyDescent="0.2">
      <c r="A114" s="46" t="s">
        <v>123</v>
      </c>
      <c r="B114" s="30">
        <v>20400</v>
      </c>
      <c r="C114" s="232">
        <v>3</v>
      </c>
      <c r="D114" s="50">
        <v>0.42</v>
      </c>
      <c r="E114" s="51"/>
      <c r="F114" s="51"/>
      <c r="G114" s="61">
        <v>1.27</v>
      </c>
      <c r="H114" s="51"/>
      <c r="I114" s="51"/>
      <c r="J114" s="66"/>
      <c r="K114" s="2"/>
      <c r="L114" s="128"/>
      <c r="M114" s="128"/>
      <c r="N114" s="128"/>
      <c r="O114" s="128"/>
      <c r="P114" s="128"/>
      <c r="Q114" s="128"/>
      <c r="R114" s="128"/>
    </row>
    <row r="115" spans="1:18" ht="27" customHeight="1" x14ac:dyDescent="0.2">
      <c r="A115" s="46" t="s">
        <v>124</v>
      </c>
      <c r="B115" s="30">
        <v>20401</v>
      </c>
      <c r="C115" s="232">
        <v>4</v>
      </c>
      <c r="D115" s="50">
        <v>0.503</v>
      </c>
      <c r="E115" s="50">
        <v>2.5999999999999999E-2</v>
      </c>
      <c r="F115" s="51"/>
      <c r="G115" s="61">
        <v>1.27</v>
      </c>
      <c r="H115" s="51"/>
      <c r="I115" s="51"/>
      <c r="J115" s="66"/>
      <c r="K115" s="2"/>
      <c r="L115" s="128"/>
      <c r="M115" s="128"/>
      <c r="N115" s="128"/>
      <c r="O115" s="128"/>
      <c r="P115" s="128"/>
      <c r="Q115" s="128"/>
    </row>
    <row r="116" spans="1:18" ht="27" customHeight="1" x14ac:dyDescent="0.2">
      <c r="A116" s="46" t="s">
        <v>125</v>
      </c>
      <c r="B116" s="30">
        <v>20402</v>
      </c>
      <c r="C116" s="232">
        <v>4</v>
      </c>
      <c r="D116" s="50">
        <v>2.9000000000000001E-2</v>
      </c>
      <c r="E116" s="51"/>
      <c r="F116" s="51"/>
      <c r="G116" s="51"/>
      <c r="H116" s="51"/>
      <c r="I116" s="51"/>
      <c r="J116" s="66"/>
      <c r="K116" s="2"/>
      <c r="L116" s="128"/>
      <c r="M116" s="128"/>
      <c r="N116" s="128"/>
      <c r="O116" s="128"/>
      <c r="P116" s="128"/>
      <c r="Q116" s="128"/>
    </row>
    <row r="117" spans="1:18" ht="27" customHeight="1" x14ac:dyDescent="0.2">
      <c r="A117" s="46" t="s">
        <v>126</v>
      </c>
      <c r="B117" s="30">
        <v>20403</v>
      </c>
      <c r="C117" s="232" t="s">
        <v>20</v>
      </c>
      <c r="D117" s="50">
        <v>0.45800000000000002</v>
      </c>
      <c r="E117" s="50">
        <v>2.1999999999999999E-2</v>
      </c>
      <c r="F117" s="51"/>
      <c r="G117" s="61">
        <v>5.93</v>
      </c>
      <c r="H117" s="51"/>
      <c r="I117" s="51"/>
      <c r="J117" s="66"/>
      <c r="K117" s="2"/>
      <c r="L117" s="128"/>
      <c r="M117" s="128"/>
      <c r="N117" s="128"/>
      <c r="O117" s="128"/>
      <c r="P117" s="128"/>
      <c r="Q117" s="128"/>
    </row>
    <row r="118" spans="1:18" ht="27" customHeight="1" x14ac:dyDescent="0.2">
      <c r="A118" s="46" t="s">
        <v>127</v>
      </c>
      <c r="B118" s="30">
        <v>20404</v>
      </c>
      <c r="C118" s="232" t="s">
        <v>20</v>
      </c>
      <c r="D118" s="50">
        <v>0.69299999999999995</v>
      </c>
      <c r="E118" s="50">
        <v>3.1E-2</v>
      </c>
      <c r="F118" s="51"/>
      <c r="G118" s="61">
        <v>6.23</v>
      </c>
      <c r="H118" s="51"/>
      <c r="I118" s="51"/>
      <c r="J118" s="66"/>
      <c r="K118" s="2"/>
      <c r="L118" s="128"/>
      <c r="M118" s="128"/>
      <c r="N118" s="128"/>
      <c r="O118" s="128"/>
      <c r="P118" s="128"/>
      <c r="Q118" s="128"/>
    </row>
    <row r="119" spans="1:18" ht="27" customHeight="1" x14ac:dyDescent="0.2">
      <c r="A119" s="46" t="s">
        <v>128</v>
      </c>
      <c r="B119" s="30">
        <v>20405</v>
      </c>
      <c r="C119" s="232" t="s">
        <v>20</v>
      </c>
      <c r="D119" s="50">
        <v>0.68799999999999994</v>
      </c>
      <c r="E119" s="50">
        <v>1.7999999999999999E-2</v>
      </c>
      <c r="F119" s="51"/>
      <c r="G119" s="61">
        <v>47.32</v>
      </c>
      <c r="H119" s="51"/>
      <c r="I119" s="51"/>
      <c r="J119" s="66"/>
      <c r="K119" s="2"/>
      <c r="L119" s="128"/>
      <c r="M119" s="128"/>
      <c r="N119" s="128"/>
      <c r="O119" s="128"/>
      <c r="P119" s="128"/>
      <c r="Q119" s="128"/>
    </row>
    <row r="120" spans="1:18" ht="27" customHeight="1" x14ac:dyDescent="0.2">
      <c r="A120" s="46" t="s">
        <v>635</v>
      </c>
      <c r="B120" s="30">
        <v>20406</v>
      </c>
      <c r="C120" s="232">
        <v>0</v>
      </c>
      <c r="D120" s="59">
        <v>5.5220000000000002</v>
      </c>
      <c r="E120" s="55">
        <v>9.8000000000000004E-2</v>
      </c>
      <c r="F120" s="65">
        <v>2.5999999999999999E-2</v>
      </c>
      <c r="G120" s="61">
        <f>0.8+1.43</f>
        <v>2.23</v>
      </c>
      <c r="H120" s="51"/>
      <c r="I120" s="51"/>
      <c r="J120" s="66"/>
      <c r="K120" s="2"/>
      <c r="L120" s="128"/>
      <c r="M120" s="128"/>
      <c r="N120" s="128"/>
      <c r="O120" s="128"/>
      <c r="P120" s="128"/>
      <c r="Q120" s="128"/>
    </row>
    <row r="121" spans="1:18" ht="27" customHeight="1" x14ac:dyDescent="0.2">
      <c r="A121" s="46" t="s">
        <v>636</v>
      </c>
      <c r="B121" s="30">
        <v>20407</v>
      </c>
      <c r="C121" s="232">
        <v>0</v>
      </c>
      <c r="D121" s="59">
        <v>5.6879999999999997</v>
      </c>
      <c r="E121" s="55">
        <v>9.0999999999999998E-2</v>
      </c>
      <c r="F121" s="65">
        <v>2.5000000000000001E-2</v>
      </c>
      <c r="G121" s="61">
        <v>1.27</v>
      </c>
      <c r="H121" s="51"/>
      <c r="I121" s="51"/>
      <c r="J121" s="66"/>
      <c r="K121" s="2"/>
      <c r="L121" s="128"/>
      <c r="M121" s="128"/>
      <c r="N121" s="128"/>
      <c r="O121" s="128"/>
      <c r="P121" s="128"/>
      <c r="Q121" s="128"/>
    </row>
    <row r="122" spans="1:18" ht="27" customHeight="1" x14ac:dyDescent="0.2">
      <c r="A122" s="46" t="s">
        <v>129</v>
      </c>
      <c r="B122" s="30">
        <v>20408</v>
      </c>
      <c r="C122" s="232">
        <v>0</v>
      </c>
      <c r="D122" s="59">
        <v>4.2469999999999999</v>
      </c>
      <c r="E122" s="55">
        <v>5.8999999999999997E-2</v>
      </c>
      <c r="F122" s="65">
        <v>1.7000000000000001E-2</v>
      </c>
      <c r="G122" s="61">
        <v>1.73</v>
      </c>
      <c r="H122" s="61">
        <v>0.48</v>
      </c>
      <c r="I122" s="50">
        <v>6.5000000000000002E-2</v>
      </c>
      <c r="J122" s="74">
        <f>H122</f>
        <v>0.48</v>
      </c>
      <c r="K122" s="2"/>
      <c r="L122" s="128"/>
      <c r="M122" s="128"/>
      <c r="N122" s="128"/>
      <c r="O122" s="128"/>
      <c r="P122" s="128"/>
      <c r="Q122" s="128"/>
      <c r="R122" s="128"/>
    </row>
    <row r="123" spans="1:18" ht="27" customHeight="1" x14ac:dyDescent="0.2">
      <c r="A123" s="46" t="s">
        <v>130</v>
      </c>
      <c r="B123" s="30">
        <v>20409</v>
      </c>
      <c r="C123" s="232">
        <v>0</v>
      </c>
      <c r="D123" s="59">
        <v>6.165</v>
      </c>
      <c r="E123" s="55">
        <v>5.8999999999999997E-2</v>
      </c>
      <c r="F123" s="65">
        <v>1.9E-2</v>
      </c>
      <c r="G123" s="61">
        <v>2.16</v>
      </c>
      <c r="H123" s="61">
        <v>0.81</v>
      </c>
      <c r="I123" s="50">
        <v>8.6999999999999994E-2</v>
      </c>
      <c r="J123" s="74">
        <f>H123</f>
        <v>0.81</v>
      </c>
      <c r="K123" s="2"/>
      <c r="L123" s="128"/>
      <c r="M123" s="128"/>
      <c r="N123" s="128"/>
      <c r="O123" s="128"/>
      <c r="P123" s="128"/>
      <c r="Q123" s="128"/>
      <c r="R123" s="128"/>
    </row>
    <row r="124" spans="1:18" ht="27" customHeight="1" x14ac:dyDescent="0.2">
      <c r="A124" s="49" t="s">
        <v>131</v>
      </c>
      <c r="B124" s="30">
        <v>20410</v>
      </c>
      <c r="C124" s="232">
        <v>0</v>
      </c>
      <c r="D124" s="59">
        <v>6.2619999999999996</v>
      </c>
      <c r="E124" s="55">
        <v>3.6999999999999998E-2</v>
      </c>
      <c r="F124" s="65">
        <v>1.4E-2</v>
      </c>
      <c r="G124" s="61">
        <v>25.21</v>
      </c>
      <c r="H124" s="61">
        <v>0.79</v>
      </c>
      <c r="I124" s="50">
        <v>8.3000000000000004E-2</v>
      </c>
      <c r="J124" s="74">
        <f>H124</f>
        <v>0.79</v>
      </c>
      <c r="K124" s="2"/>
      <c r="L124" s="128"/>
      <c r="M124" s="128"/>
      <c r="N124" s="128"/>
      <c r="O124" s="128"/>
      <c r="P124" s="128"/>
      <c r="Q124" s="128"/>
      <c r="R124" s="128"/>
    </row>
    <row r="125" spans="1:18" ht="27" customHeight="1" x14ac:dyDescent="0.2">
      <c r="A125" s="48" t="s">
        <v>224</v>
      </c>
      <c r="B125" s="30">
        <v>20411</v>
      </c>
      <c r="C125" s="232">
        <v>8</v>
      </c>
      <c r="D125" s="50">
        <v>0.41699999999999998</v>
      </c>
      <c r="E125" s="51"/>
      <c r="F125" s="51"/>
      <c r="G125" s="51"/>
      <c r="H125" s="51"/>
      <c r="I125" s="51"/>
      <c r="J125" s="67"/>
      <c r="K125" s="2"/>
      <c r="L125" s="128"/>
      <c r="M125" s="128"/>
      <c r="N125" s="128"/>
      <c r="O125" s="128"/>
      <c r="P125" s="128"/>
      <c r="Q125" s="128"/>
      <c r="R125" s="128"/>
    </row>
    <row r="126" spans="1:18" ht="27" customHeight="1" x14ac:dyDescent="0.2">
      <c r="A126" s="48" t="s">
        <v>225</v>
      </c>
      <c r="B126" s="30">
        <v>20412</v>
      </c>
      <c r="C126" s="232">
        <v>1</v>
      </c>
      <c r="D126" s="50">
        <v>0.58899999999999997</v>
      </c>
      <c r="E126" s="51"/>
      <c r="F126" s="51"/>
      <c r="G126" s="51"/>
      <c r="H126" s="51"/>
      <c r="I126" s="51"/>
      <c r="J126" s="67"/>
      <c r="K126" s="2"/>
      <c r="L126" s="128"/>
      <c r="M126" s="128"/>
      <c r="N126" s="128"/>
      <c r="O126" s="128"/>
      <c r="P126" s="128"/>
      <c r="Q126" s="128"/>
      <c r="R126" s="128"/>
    </row>
    <row r="127" spans="1:18" ht="27" customHeight="1" x14ac:dyDescent="0.2">
      <c r="A127" s="48" t="s">
        <v>226</v>
      </c>
      <c r="B127" s="30">
        <v>20413</v>
      </c>
      <c r="C127" s="232">
        <v>1</v>
      </c>
      <c r="D127" s="50">
        <v>0.94799999999999995</v>
      </c>
      <c r="E127" s="51"/>
      <c r="F127" s="51"/>
      <c r="G127" s="51"/>
      <c r="H127" s="51"/>
      <c r="I127" s="51"/>
      <c r="J127" s="67"/>
      <c r="K127" s="2"/>
      <c r="L127" s="128"/>
      <c r="M127" s="128"/>
      <c r="N127" s="128"/>
      <c r="O127" s="128"/>
      <c r="P127" s="128"/>
      <c r="Q127" s="128"/>
      <c r="R127" s="128"/>
    </row>
    <row r="128" spans="1:18" ht="27" customHeight="1" x14ac:dyDescent="0.2">
      <c r="A128" s="48" t="s">
        <v>227</v>
      </c>
      <c r="B128" s="30">
        <v>20414</v>
      </c>
      <c r="C128" s="232">
        <v>1</v>
      </c>
      <c r="D128" s="50">
        <v>0.251</v>
      </c>
      <c r="E128" s="51"/>
      <c r="F128" s="51"/>
      <c r="G128" s="51"/>
      <c r="H128" s="51"/>
      <c r="I128" s="51"/>
      <c r="J128" s="67"/>
      <c r="K128" s="132"/>
      <c r="L128" s="128"/>
      <c r="M128" s="128"/>
      <c r="N128" s="128"/>
      <c r="O128" s="128"/>
      <c r="P128" s="128"/>
      <c r="Q128" s="128"/>
    </row>
    <row r="129" spans="1:18" ht="27" customHeight="1" x14ac:dyDescent="0.2">
      <c r="A129" s="46" t="s">
        <v>132</v>
      </c>
      <c r="B129" s="30">
        <v>20415</v>
      </c>
      <c r="C129" s="232">
        <v>0</v>
      </c>
      <c r="D129" s="72">
        <v>13.006</v>
      </c>
      <c r="E129" s="58">
        <v>0.251</v>
      </c>
      <c r="F129" s="65">
        <v>0.14599999999999999</v>
      </c>
      <c r="G129" s="51"/>
      <c r="H129" s="51"/>
      <c r="I129" s="51"/>
      <c r="J129" s="66"/>
      <c r="K129" s="132"/>
      <c r="L129" s="128"/>
      <c r="M129" s="128"/>
      <c r="N129" s="128"/>
      <c r="O129" s="128"/>
      <c r="P129" s="128"/>
      <c r="Q129" s="128"/>
    </row>
    <row r="130" spans="1:18" ht="27" customHeight="1" x14ac:dyDescent="0.2">
      <c r="A130" s="46" t="s">
        <v>637</v>
      </c>
      <c r="B130" s="30">
        <v>20416</v>
      </c>
      <c r="C130" s="232" t="s">
        <v>622</v>
      </c>
      <c r="D130" s="50">
        <v>-0.17899999999999999</v>
      </c>
      <c r="E130" s="51"/>
      <c r="F130" s="51"/>
      <c r="G130" s="61">
        <v>0</v>
      </c>
      <c r="H130" s="51"/>
      <c r="I130" s="51"/>
      <c r="J130" s="66"/>
      <c r="K130" s="2"/>
      <c r="L130" s="128"/>
      <c r="M130" s="128"/>
      <c r="N130" s="128"/>
      <c r="O130" s="128"/>
      <c r="P130" s="128"/>
      <c r="Q130" s="128"/>
    </row>
    <row r="131" spans="1:18" ht="27" customHeight="1" x14ac:dyDescent="0.2">
      <c r="A131" s="46" t="s">
        <v>133</v>
      </c>
      <c r="B131" s="30">
        <v>20417</v>
      </c>
      <c r="C131" s="232">
        <v>8</v>
      </c>
      <c r="D131" s="50">
        <v>-0.191</v>
      </c>
      <c r="E131" s="51"/>
      <c r="F131" s="51"/>
      <c r="G131" s="61">
        <v>0</v>
      </c>
      <c r="H131" s="51"/>
      <c r="I131" s="51"/>
      <c r="J131" s="28"/>
      <c r="K131" s="132"/>
      <c r="L131" s="128"/>
      <c r="M131" s="128"/>
      <c r="N131" s="128"/>
      <c r="O131" s="128"/>
      <c r="P131" s="128"/>
      <c r="Q131" s="128"/>
    </row>
    <row r="132" spans="1:18" ht="27" customHeight="1" x14ac:dyDescent="0.2">
      <c r="A132" s="46" t="s">
        <v>134</v>
      </c>
      <c r="B132" s="30">
        <v>20418</v>
      </c>
      <c r="C132" s="232">
        <v>0</v>
      </c>
      <c r="D132" s="50">
        <v>-0.17899999999999999</v>
      </c>
      <c r="E132" s="51"/>
      <c r="F132" s="51"/>
      <c r="G132" s="61">
        <v>0</v>
      </c>
      <c r="H132" s="51"/>
      <c r="I132" s="50">
        <v>4.1000000000000002E-2</v>
      </c>
      <c r="J132" s="28"/>
      <c r="K132" s="132"/>
      <c r="L132" s="128"/>
      <c r="M132" s="128"/>
      <c r="N132" s="128"/>
      <c r="O132" s="128"/>
      <c r="P132" s="128"/>
      <c r="Q132" s="128"/>
    </row>
    <row r="133" spans="1:18" ht="27" customHeight="1" x14ac:dyDescent="0.2">
      <c r="A133" s="46" t="s">
        <v>135</v>
      </c>
      <c r="B133" s="30">
        <v>20419</v>
      </c>
      <c r="C133" s="232">
        <v>0</v>
      </c>
      <c r="D133" s="59">
        <v>-2.14</v>
      </c>
      <c r="E133" s="60">
        <v>-9.2999999999999999E-2</v>
      </c>
      <c r="F133" s="65">
        <v>-2.7E-2</v>
      </c>
      <c r="G133" s="61">
        <v>0</v>
      </c>
      <c r="H133" s="51"/>
      <c r="I133" s="50">
        <v>4.1000000000000002E-2</v>
      </c>
      <c r="J133" s="28"/>
      <c r="K133" s="2"/>
      <c r="L133" s="128"/>
      <c r="M133" s="128"/>
      <c r="N133" s="128"/>
      <c r="O133" s="128"/>
      <c r="P133" s="128"/>
      <c r="Q133" s="128"/>
    </row>
    <row r="134" spans="1:18" ht="27" customHeight="1" x14ac:dyDescent="0.2">
      <c r="A134" s="46" t="s">
        <v>136</v>
      </c>
      <c r="B134" s="30">
        <v>20420</v>
      </c>
      <c r="C134" s="232">
        <v>0</v>
      </c>
      <c r="D134" s="50">
        <v>-0.191</v>
      </c>
      <c r="E134" s="51"/>
      <c r="F134" s="51"/>
      <c r="G134" s="61">
        <v>0</v>
      </c>
      <c r="H134" s="51"/>
      <c r="I134" s="50">
        <v>4.1000000000000002E-2</v>
      </c>
      <c r="J134" s="28"/>
      <c r="K134" s="2"/>
      <c r="L134" s="128"/>
      <c r="M134" s="128"/>
      <c r="N134" s="128"/>
      <c r="O134" s="128"/>
      <c r="P134" s="128"/>
      <c r="Q134" s="128"/>
    </row>
    <row r="135" spans="1:18" ht="27" customHeight="1" x14ac:dyDescent="0.2">
      <c r="A135" s="46" t="s">
        <v>137</v>
      </c>
      <c r="B135" s="30">
        <v>20421</v>
      </c>
      <c r="C135" s="232">
        <v>0</v>
      </c>
      <c r="D135" s="59">
        <v>-2.3260000000000001</v>
      </c>
      <c r="E135" s="55">
        <v>-9.4E-2</v>
      </c>
      <c r="F135" s="65">
        <v>-2.8000000000000001E-2</v>
      </c>
      <c r="G135" s="61">
        <v>0</v>
      </c>
      <c r="H135" s="51"/>
      <c r="I135" s="50">
        <v>4.1000000000000002E-2</v>
      </c>
      <c r="J135" s="28"/>
      <c r="K135" s="2"/>
      <c r="L135" s="128"/>
      <c r="M135" s="128"/>
      <c r="N135" s="128"/>
      <c r="O135" s="128"/>
      <c r="P135" s="128"/>
      <c r="Q135" s="128"/>
    </row>
    <row r="136" spans="1:18" ht="27" customHeight="1" x14ac:dyDescent="0.2">
      <c r="A136" s="46" t="s">
        <v>138</v>
      </c>
      <c r="B136" s="30">
        <v>20422</v>
      </c>
      <c r="C136" s="232">
        <v>0</v>
      </c>
      <c r="D136" s="50">
        <v>-0.222</v>
      </c>
      <c r="E136" s="51"/>
      <c r="F136" s="51"/>
      <c r="G136" s="61">
        <v>22.1</v>
      </c>
      <c r="H136" s="51"/>
      <c r="I136" s="50">
        <v>5.6000000000000001E-2</v>
      </c>
      <c r="J136" s="28"/>
      <c r="K136" s="2"/>
      <c r="L136" s="128"/>
      <c r="M136" s="128"/>
      <c r="N136" s="128"/>
      <c r="O136" s="128"/>
      <c r="P136" s="128"/>
      <c r="Q136" s="128"/>
    </row>
    <row r="137" spans="1:18" ht="27" customHeight="1" x14ac:dyDescent="0.2">
      <c r="A137" s="46" t="s">
        <v>139</v>
      </c>
      <c r="B137" s="30">
        <v>20423</v>
      </c>
      <c r="C137" s="232">
        <v>0</v>
      </c>
      <c r="D137" s="59">
        <v>-2.9889999999999999</v>
      </c>
      <c r="E137" s="55">
        <v>-7.0000000000000007E-2</v>
      </c>
      <c r="F137" s="65">
        <v>-2.9000000000000001E-2</v>
      </c>
      <c r="G137" s="61">
        <v>22.1</v>
      </c>
      <c r="H137" s="51"/>
      <c r="I137" s="50">
        <v>5.6000000000000001E-2</v>
      </c>
      <c r="J137" s="28"/>
      <c r="K137" s="2"/>
      <c r="L137" s="128"/>
      <c r="M137" s="128"/>
      <c r="N137" s="128"/>
      <c r="O137" s="128"/>
      <c r="P137" s="128"/>
      <c r="Q137" s="128"/>
      <c r="R137" s="128"/>
    </row>
    <row r="138" spans="1:18" ht="27" customHeight="1" x14ac:dyDescent="0.2">
      <c r="A138" s="46" t="s">
        <v>140</v>
      </c>
      <c r="B138" s="30">
        <v>20424</v>
      </c>
      <c r="C138" s="232">
        <v>1</v>
      </c>
      <c r="D138" s="50">
        <v>0.38100000000000001</v>
      </c>
      <c r="E138" s="51"/>
      <c r="F138" s="51"/>
      <c r="G138" s="61">
        <f>0.55+1.43</f>
        <v>1.98</v>
      </c>
      <c r="H138" s="51"/>
      <c r="I138" s="51"/>
      <c r="J138" s="66"/>
      <c r="K138" s="2"/>
      <c r="L138" s="128"/>
      <c r="M138" s="128"/>
      <c r="N138" s="128"/>
      <c r="O138" s="128"/>
      <c r="P138" s="128"/>
      <c r="Q138" s="128"/>
      <c r="R138" s="128"/>
    </row>
    <row r="139" spans="1:18" ht="27" customHeight="1" x14ac:dyDescent="0.2">
      <c r="A139" s="46" t="s">
        <v>141</v>
      </c>
      <c r="B139" s="30">
        <v>20425</v>
      </c>
      <c r="C139" s="232">
        <v>2</v>
      </c>
      <c r="D139" s="50">
        <v>0.442</v>
      </c>
      <c r="E139" s="50">
        <v>1.7999999999999999E-2</v>
      </c>
      <c r="F139" s="51"/>
      <c r="G139" s="61">
        <f>0.55+1.43</f>
        <v>1.98</v>
      </c>
      <c r="H139" s="51"/>
      <c r="I139" s="51"/>
      <c r="J139" s="66"/>
      <c r="K139" s="2"/>
      <c r="L139" s="128"/>
      <c r="M139" s="128"/>
      <c r="N139" s="128"/>
      <c r="O139" s="128"/>
      <c r="P139" s="128"/>
      <c r="Q139" s="128"/>
      <c r="R139" s="128"/>
    </row>
    <row r="140" spans="1:18" ht="27" customHeight="1" x14ac:dyDescent="0.2">
      <c r="A140" s="46" t="s">
        <v>142</v>
      </c>
      <c r="B140" s="30">
        <v>20426</v>
      </c>
      <c r="C140" s="232">
        <v>2</v>
      </c>
      <c r="D140" s="50">
        <v>1.7999999999999999E-2</v>
      </c>
      <c r="E140" s="51"/>
      <c r="F140" s="51"/>
      <c r="G140" s="62"/>
      <c r="H140" s="51"/>
      <c r="I140" s="51"/>
      <c r="J140" s="66"/>
      <c r="K140" s="2"/>
      <c r="L140" s="128"/>
      <c r="M140" s="128"/>
      <c r="N140" s="128"/>
      <c r="O140" s="128"/>
      <c r="P140" s="128"/>
      <c r="Q140" s="128"/>
    </row>
    <row r="141" spans="1:18" ht="27" customHeight="1" x14ac:dyDescent="0.2">
      <c r="A141" s="46" t="s">
        <v>143</v>
      </c>
      <c r="B141" s="30">
        <v>20427</v>
      </c>
      <c r="C141" s="232">
        <v>3</v>
      </c>
      <c r="D141" s="50">
        <v>0.29199999999999998</v>
      </c>
      <c r="E141" s="51"/>
      <c r="F141" s="51"/>
      <c r="G141" s="61">
        <v>0.88</v>
      </c>
      <c r="H141" s="51"/>
      <c r="I141" s="51"/>
      <c r="J141" s="66"/>
      <c r="K141" s="2"/>
      <c r="L141" s="128"/>
      <c r="M141" s="128"/>
      <c r="N141" s="128"/>
      <c r="O141" s="128"/>
      <c r="P141" s="128"/>
      <c r="Q141" s="128"/>
    </row>
    <row r="142" spans="1:18" ht="27" customHeight="1" x14ac:dyDescent="0.2">
      <c r="A142" s="46" t="s">
        <v>144</v>
      </c>
      <c r="B142" s="30">
        <v>20428</v>
      </c>
      <c r="C142" s="232">
        <v>4</v>
      </c>
      <c r="D142" s="50">
        <v>0.34899999999999998</v>
      </c>
      <c r="E142" s="50">
        <v>1.7999999999999999E-2</v>
      </c>
      <c r="F142" s="51"/>
      <c r="G142" s="61">
        <v>0.88</v>
      </c>
      <c r="H142" s="51"/>
      <c r="I142" s="51"/>
      <c r="J142" s="66"/>
      <c r="K142" s="2"/>
      <c r="L142" s="128"/>
      <c r="M142" s="128"/>
      <c r="N142" s="128"/>
      <c r="O142" s="128"/>
      <c r="P142" s="128"/>
      <c r="Q142" s="128"/>
    </row>
    <row r="143" spans="1:18" ht="27" customHeight="1" x14ac:dyDescent="0.2">
      <c r="A143" s="46" t="s">
        <v>145</v>
      </c>
      <c r="B143" s="30">
        <v>20429</v>
      </c>
      <c r="C143" s="232">
        <v>4</v>
      </c>
      <c r="D143" s="50">
        <v>0.02</v>
      </c>
      <c r="E143" s="51"/>
      <c r="F143" s="51"/>
      <c r="G143" s="62"/>
      <c r="H143" s="51"/>
      <c r="I143" s="51"/>
      <c r="J143" s="66"/>
      <c r="K143" s="2"/>
      <c r="L143" s="128"/>
      <c r="M143" s="128"/>
      <c r="N143" s="128"/>
      <c r="O143" s="128"/>
      <c r="P143" s="128"/>
      <c r="Q143" s="128"/>
    </row>
    <row r="144" spans="1:18" ht="27" customHeight="1" x14ac:dyDescent="0.2">
      <c r="A144" s="46" t="s">
        <v>146</v>
      </c>
      <c r="B144" s="30">
        <v>20430</v>
      </c>
      <c r="C144" s="232" t="s">
        <v>20</v>
      </c>
      <c r="D144" s="50">
        <v>0.318</v>
      </c>
      <c r="E144" s="50">
        <v>1.4999999999999999E-2</v>
      </c>
      <c r="F144" s="51"/>
      <c r="G144" s="61">
        <v>4.1100000000000003</v>
      </c>
      <c r="H144" s="51"/>
      <c r="I144" s="51"/>
      <c r="J144" s="66"/>
      <c r="K144" s="2"/>
      <c r="L144" s="128"/>
      <c r="M144" s="128"/>
      <c r="N144" s="128"/>
      <c r="O144" s="128"/>
      <c r="P144" s="128"/>
      <c r="Q144" s="128"/>
    </row>
    <row r="145" spans="1:18" ht="27" customHeight="1" x14ac:dyDescent="0.2">
      <c r="A145" s="46" t="s">
        <v>147</v>
      </c>
      <c r="B145" s="30">
        <v>20431</v>
      </c>
      <c r="C145" s="232" t="s">
        <v>20</v>
      </c>
      <c r="D145" s="50">
        <v>0.48099999999999998</v>
      </c>
      <c r="E145" s="50">
        <v>2.1999999999999999E-2</v>
      </c>
      <c r="F145" s="51"/>
      <c r="G145" s="61">
        <v>4.33</v>
      </c>
      <c r="H145" s="51"/>
      <c r="I145" s="51"/>
      <c r="J145" s="64"/>
      <c r="K145" s="2"/>
      <c r="L145" s="128"/>
      <c r="M145" s="128"/>
      <c r="N145" s="128"/>
      <c r="O145" s="128"/>
      <c r="P145" s="128"/>
      <c r="Q145" s="128"/>
    </row>
    <row r="146" spans="1:18" ht="27" customHeight="1" x14ac:dyDescent="0.2">
      <c r="A146" s="46" t="s">
        <v>148</v>
      </c>
      <c r="B146" s="30">
        <v>20432</v>
      </c>
      <c r="C146" s="232" t="s">
        <v>20</v>
      </c>
      <c r="D146" s="50">
        <v>0.47799999999999998</v>
      </c>
      <c r="E146" s="50">
        <v>1.2999999999999999E-2</v>
      </c>
      <c r="F146" s="51"/>
      <c r="G146" s="61">
        <v>32.85</v>
      </c>
      <c r="H146" s="51"/>
      <c r="I146" s="51"/>
      <c r="J146" s="64"/>
      <c r="K146" s="2"/>
      <c r="L146" s="128"/>
      <c r="M146" s="128"/>
      <c r="N146" s="128"/>
      <c r="O146" s="128"/>
      <c r="P146" s="128"/>
      <c r="Q146" s="128"/>
    </row>
    <row r="147" spans="1:18" ht="27" customHeight="1" x14ac:dyDescent="0.2">
      <c r="A147" s="46" t="s">
        <v>638</v>
      </c>
      <c r="B147" s="30">
        <v>20433</v>
      </c>
      <c r="C147" s="232">
        <v>0</v>
      </c>
      <c r="D147" s="59">
        <v>3.8319999999999999</v>
      </c>
      <c r="E147" s="55">
        <v>6.8000000000000005E-2</v>
      </c>
      <c r="F147" s="65">
        <v>1.7999999999999999E-2</v>
      </c>
      <c r="G147" s="61">
        <f>0.55+1.43</f>
        <v>1.98</v>
      </c>
      <c r="H147" s="51"/>
      <c r="I147" s="51"/>
      <c r="J147" s="64"/>
      <c r="K147" s="2"/>
      <c r="L147" s="128"/>
      <c r="M147" s="128"/>
      <c r="N147" s="128"/>
      <c r="O147" s="128"/>
      <c r="P147" s="128"/>
      <c r="Q147" s="128"/>
      <c r="R147" s="128"/>
    </row>
    <row r="148" spans="1:18" ht="27" customHeight="1" x14ac:dyDescent="0.2">
      <c r="A148" s="46" t="s">
        <v>639</v>
      </c>
      <c r="B148" s="30">
        <v>20434</v>
      </c>
      <c r="C148" s="232">
        <v>0</v>
      </c>
      <c r="D148" s="59">
        <v>3.948</v>
      </c>
      <c r="E148" s="55">
        <v>6.3E-2</v>
      </c>
      <c r="F148" s="65">
        <v>1.7000000000000001E-2</v>
      </c>
      <c r="G148" s="61">
        <v>0.88</v>
      </c>
      <c r="H148" s="51"/>
      <c r="I148" s="51"/>
      <c r="J148" s="64"/>
      <c r="K148" s="2"/>
      <c r="L148" s="128"/>
      <c r="M148" s="128"/>
      <c r="N148" s="128"/>
      <c r="O148" s="128"/>
      <c r="P148" s="128"/>
      <c r="Q148" s="128"/>
      <c r="R148" s="128"/>
    </row>
    <row r="149" spans="1:18" ht="27" customHeight="1" x14ac:dyDescent="0.2">
      <c r="A149" s="46" t="s">
        <v>149</v>
      </c>
      <c r="B149" s="30">
        <v>20435</v>
      </c>
      <c r="C149" s="232">
        <v>0</v>
      </c>
      <c r="D149" s="59">
        <v>2.9470000000000001</v>
      </c>
      <c r="E149" s="55">
        <v>4.1000000000000002E-2</v>
      </c>
      <c r="F149" s="65">
        <v>1.2E-2</v>
      </c>
      <c r="G149" s="61">
        <v>1.2</v>
      </c>
      <c r="H149" s="61">
        <v>0.34</v>
      </c>
      <c r="I149" s="50">
        <v>4.4999999999999998E-2</v>
      </c>
      <c r="J149" s="74">
        <f>H149</f>
        <v>0.34</v>
      </c>
      <c r="K149" s="2"/>
      <c r="L149" s="128"/>
      <c r="M149" s="128"/>
      <c r="N149" s="128"/>
      <c r="O149" s="128"/>
      <c r="P149" s="128"/>
      <c r="Q149" s="128"/>
      <c r="R149" s="128"/>
    </row>
    <row r="150" spans="1:18" ht="27" customHeight="1" x14ac:dyDescent="0.2">
      <c r="A150" s="46" t="s">
        <v>150</v>
      </c>
      <c r="B150" s="30">
        <v>20436</v>
      </c>
      <c r="C150" s="232">
        <v>0</v>
      </c>
      <c r="D150" s="59">
        <v>4.2789999999999999</v>
      </c>
      <c r="E150" s="55">
        <v>4.1000000000000002E-2</v>
      </c>
      <c r="F150" s="65">
        <v>1.2999999999999999E-2</v>
      </c>
      <c r="G150" s="61">
        <v>1.5</v>
      </c>
      <c r="H150" s="61">
        <v>0.56000000000000005</v>
      </c>
      <c r="I150" s="50">
        <v>6.0999999999999999E-2</v>
      </c>
      <c r="J150" s="74">
        <f>H150</f>
        <v>0.56000000000000005</v>
      </c>
      <c r="K150" s="2"/>
      <c r="L150" s="128"/>
      <c r="M150" s="128"/>
      <c r="N150" s="128"/>
      <c r="O150" s="128"/>
      <c r="P150" s="128"/>
      <c r="Q150" s="128"/>
      <c r="R150" s="128"/>
    </row>
    <row r="151" spans="1:18" ht="27" customHeight="1" x14ac:dyDescent="0.2">
      <c r="A151" s="46" t="s">
        <v>151</v>
      </c>
      <c r="B151" s="30">
        <v>20437</v>
      </c>
      <c r="C151" s="232">
        <v>0</v>
      </c>
      <c r="D151" s="59">
        <v>4.3460000000000001</v>
      </c>
      <c r="E151" s="55">
        <v>2.5999999999999999E-2</v>
      </c>
      <c r="F151" s="65">
        <v>0.01</v>
      </c>
      <c r="G151" s="61">
        <v>17.5</v>
      </c>
      <c r="H151" s="61">
        <v>0.55000000000000004</v>
      </c>
      <c r="I151" s="50">
        <v>5.8000000000000003E-2</v>
      </c>
      <c r="J151" s="74">
        <f>H151</f>
        <v>0.55000000000000004</v>
      </c>
      <c r="K151" s="2"/>
      <c r="L151" s="128"/>
      <c r="M151" s="128"/>
      <c r="N151" s="128"/>
      <c r="O151" s="128"/>
      <c r="P151" s="128"/>
      <c r="Q151" s="128"/>
      <c r="R151" s="128"/>
    </row>
    <row r="152" spans="1:18" ht="27" customHeight="1" x14ac:dyDescent="0.2">
      <c r="A152" s="48" t="s">
        <v>228</v>
      </c>
      <c r="B152" s="30">
        <v>20438</v>
      </c>
      <c r="C152" s="232">
        <v>8</v>
      </c>
      <c r="D152" s="50">
        <v>0.28899999999999998</v>
      </c>
      <c r="E152" s="51"/>
      <c r="F152" s="51"/>
      <c r="G152" s="51"/>
      <c r="H152" s="51"/>
      <c r="I152" s="51"/>
      <c r="J152" s="67"/>
      <c r="K152" s="2"/>
      <c r="L152" s="128"/>
      <c r="M152" s="128"/>
      <c r="N152" s="128"/>
      <c r="O152" s="128"/>
      <c r="P152" s="128"/>
      <c r="Q152" s="128"/>
      <c r="R152" s="128"/>
    </row>
    <row r="153" spans="1:18" ht="27" customHeight="1" x14ac:dyDescent="0.2">
      <c r="A153" s="48" t="s">
        <v>229</v>
      </c>
      <c r="B153" s="30">
        <v>20439</v>
      </c>
      <c r="C153" s="232">
        <v>1</v>
      </c>
      <c r="D153" s="50">
        <v>0.40899999999999997</v>
      </c>
      <c r="E153" s="51"/>
      <c r="F153" s="51"/>
      <c r="G153" s="51"/>
      <c r="H153" s="51"/>
      <c r="I153" s="51"/>
      <c r="J153" s="67"/>
      <c r="K153" s="132"/>
      <c r="L153" s="128"/>
      <c r="M153" s="128"/>
      <c r="N153" s="128"/>
      <c r="O153" s="128"/>
      <c r="P153" s="128"/>
      <c r="Q153" s="128"/>
    </row>
    <row r="154" spans="1:18" ht="27" customHeight="1" x14ac:dyDescent="0.2">
      <c r="A154" s="48" t="s">
        <v>230</v>
      </c>
      <c r="B154" s="30">
        <v>20440</v>
      </c>
      <c r="C154" s="232">
        <v>1</v>
      </c>
      <c r="D154" s="50">
        <v>0.65800000000000003</v>
      </c>
      <c r="E154" s="51"/>
      <c r="F154" s="51"/>
      <c r="G154" s="51"/>
      <c r="H154" s="51"/>
      <c r="I154" s="51"/>
      <c r="J154" s="66"/>
      <c r="K154" s="132"/>
      <c r="L154" s="128"/>
      <c r="M154" s="128"/>
      <c r="N154" s="128"/>
      <c r="O154" s="128"/>
      <c r="P154" s="128"/>
      <c r="Q154" s="128"/>
    </row>
    <row r="155" spans="1:18" ht="27" customHeight="1" x14ac:dyDescent="0.2">
      <c r="A155" s="48" t="s">
        <v>231</v>
      </c>
      <c r="B155" s="30">
        <v>20441</v>
      </c>
      <c r="C155" s="232">
        <v>1</v>
      </c>
      <c r="D155" s="50">
        <v>0.17399999999999999</v>
      </c>
      <c r="E155" s="51"/>
      <c r="F155" s="51"/>
      <c r="G155" s="51"/>
      <c r="H155" s="51"/>
      <c r="I155" s="51"/>
      <c r="J155" s="66"/>
      <c r="K155" s="2"/>
      <c r="L155" s="128"/>
      <c r="M155" s="128"/>
      <c r="N155" s="128"/>
      <c r="O155" s="128"/>
      <c r="P155" s="128"/>
      <c r="Q155" s="128"/>
    </row>
    <row r="156" spans="1:18" ht="27" customHeight="1" x14ac:dyDescent="0.2">
      <c r="A156" s="46" t="s">
        <v>152</v>
      </c>
      <c r="B156" s="30">
        <v>20442</v>
      </c>
      <c r="C156" s="232">
        <v>0</v>
      </c>
      <c r="D156" s="72">
        <v>9.0269999999999992</v>
      </c>
      <c r="E156" s="58">
        <v>0.17399999999999999</v>
      </c>
      <c r="F156" s="65">
        <v>0.10100000000000001</v>
      </c>
      <c r="G156" s="51"/>
      <c r="H156" s="51"/>
      <c r="I156" s="51"/>
      <c r="J156" s="66"/>
      <c r="K156" s="132"/>
      <c r="L156" s="128"/>
      <c r="M156" s="128"/>
      <c r="N156" s="128"/>
      <c r="O156" s="128"/>
      <c r="P156" s="128"/>
      <c r="Q156" s="128"/>
    </row>
    <row r="157" spans="1:18" ht="27" customHeight="1" x14ac:dyDescent="0.2">
      <c r="A157" s="46" t="s">
        <v>640</v>
      </c>
      <c r="B157" s="30">
        <v>20443</v>
      </c>
      <c r="C157" s="232" t="s">
        <v>622</v>
      </c>
      <c r="D157" s="50">
        <v>-0.124</v>
      </c>
      <c r="E157" s="51"/>
      <c r="F157" s="51"/>
      <c r="G157" s="61">
        <v>0</v>
      </c>
      <c r="H157" s="51"/>
      <c r="I157" s="51"/>
      <c r="J157" s="66"/>
      <c r="K157" s="132"/>
      <c r="L157" s="128"/>
      <c r="M157" s="128"/>
      <c r="N157" s="128"/>
      <c r="O157" s="128"/>
      <c r="P157" s="128"/>
      <c r="Q157" s="128"/>
    </row>
    <row r="158" spans="1:18" ht="27" customHeight="1" x14ac:dyDescent="0.2">
      <c r="A158" s="46" t="s">
        <v>153</v>
      </c>
      <c r="B158" s="30">
        <v>20444</v>
      </c>
      <c r="C158" s="232">
        <v>8</v>
      </c>
      <c r="D158" s="50">
        <v>-0.13300000000000001</v>
      </c>
      <c r="E158" s="51"/>
      <c r="F158" s="51"/>
      <c r="G158" s="61">
        <v>0</v>
      </c>
      <c r="H158" s="51"/>
      <c r="I158" s="51"/>
      <c r="J158" s="66"/>
      <c r="K158" s="2"/>
      <c r="L158" s="128"/>
      <c r="M158" s="128"/>
      <c r="N158" s="128"/>
      <c r="O158" s="128"/>
      <c r="P158" s="128"/>
      <c r="Q158" s="128"/>
    </row>
    <row r="159" spans="1:18" ht="27" customHeight="1" x14ac:dyDescent="0.2">
      <c r="A159" s="46" t="s">
        <v>154</v>
      </c>
      <c r="B159" s="30">
        <v>20445</v>
      </c>
      <c r="C159" s="232">
        <v>0</v>
      </c>
      <c r="D159" s="50">
        <v>-0.124</v>
      </c>
      <c r="E159" s="51"/>
      <c r="F159" s="51"/>
      <c r="G159" s="61">
        <v>0</v>
      </c>
      <c r="H159" s="51"/>
      <c r="I159" s="50">
        <v>2.9000000000000001E-2</v>
      </c>
      <c r="J159" s="66"/>
      <c r="K159" s="2"/>
      <c r="L159" s="128"/>
      <c r="M159" s="128"/>
      <c r="N159" s="128"/>
      <c r="O159" s="128"/>
      <c r="P159" s="128"/>
      <c r="Q159" s="128"/>
    </row>
    <row r="160" spans="1:18" ht="27" customHeight="1" x14ac:dyDescent="0.2">
      <c r="A160" s="46" t="s">
        <v>155</v>
      </c>
      <c r="B160" s="30">
        <v>20446</v>
      </c>
      <c r="C160" s="232">
        <v>0</v>
      </c>
      <c r="D160" s="59">
        <v>-1.4850000000000001</v>
      </c>
      <c r="E160" s="55">
        <v>-6.5000000000000002E-2</v>
      </c>
      <c r="F160" s="65">
        <v>-1.9E-2</v>
      </c>
      <c r="G160" s="61">
        <v>0</v>
      </c>
      <c r="H160" s="51"/>
      <c r="I160" s="50">
        <v>2.9000000000000001E-2</v>
      </c>
      <c r="J160" s="66"/>
      <c r="K160" s="2"/>
      <c r="L160" s="128"/>
      <c r="M160" s="128"/>
      <c r="N160" s="128"/>
      <c r="O160" s="128"/>
      <c r="P160" s="128"/>
      <c r="Q160" s="128"/>
    </row>
    <row r="161" spans="1:18" ht="27" customHeight="1" x14ac:dyDescent="0.2">
      <c r="A161" s="46" t="s">
        <v>156</v>
      </c>
      <c r="B161" s="30">
        <v>20447</v>
      </c>
      <c r="C161" s="232">
        <v>0</v>
      </c>
      <c r="D161" s="50">
        <v>-0.13300000000000001</v>
      </c>
      <c r="E161" s="51"/>
      <c r="F161" s="51"/>
      <c r="G161" s="61">
        <v>0</v>
      </c>
      <c r="H161" s="51"/>
      <c r="I161" s="50">
        <v>2.8000000000000001E-2</v>
      </c>
      <c r="J161" s="66"/>
      <c r="K161" s="2"/>
      <c r="L161" s="128"/>
      <c r="M161" s="128"/>
      <c r="N161" s="128"/>
      <c r="O161" s="128"/>
      <c r="P161" s="128"/>
      <c r="Q161" s="128"/>
    </row>
    <row r="162" spans="1:18" ht="27" customHeight="1" x14ac:dyDescent="0.2">
      <c r="A162" s="46" t="s">
        <v>157</v>
      </c>
      <c r="B162" s="30">
        <v>20448</v>
      </c>
      <c r="C162" s="232">
        <v>0</v>
      </c>
      <c r="D162" s="59">
        <v>-1.615</v>
      </c>
      <c r="E162" s="55">
        <v>-6.5000000000000002E-2</v>
      </c>
      <c r="F162" s="65">
        <v>-0.02</v>
      </c>
      <c r="G162" s="61">
        <v>0</v>
      </c>
      <c r="H162" s="51"/>
      <c r="I162" s="50">
        <v>2.8000000000000001E-2</v>
      </c>
      <c r="J162" s="66"/>
      <c r="K162" s="2"/>
      <c r="L162" s="128"/>
      <c r="M162" s="128"/>
      <c r="N162" s="128"/>
      <c r="O162" s="128"/>
      <c r="P162" s="128"/>
      <c r="Q162" s="128"/>
      <c r="R162" s="128"/>
    </row>
    <row r="163" spans="1:18" ht="27" customHeight="1" x14ac:dyDescent="0.2">
      <c r="A163" s="46" t="s">
        <v>158</v>
      </c>
      <c r="B163" s="30">
        <v>20449</v>
      </c>
      <c r="C163" s="232">
        <v>0</v>
      </c>
      <c r="D163" s="50">
        <v>-0.154</v>
      </c>
      <c r="E163" s="51"/>
      <c r="F163" s="51"/>
      <c r="G163" s="61">
        <v>15.34</v>
      </c>
      <c r="H163" s="51"/>
      <c r="I163" s="50">
        <v>3.9E-2</v>
      </c>
      <c r="J163" s="66"/>
      <c r="K163" s="2"/>
      <c r="L163" s="128"/>
      <c r="M163" s="128"/>
      <c r="N163" s="128"/>
      <c r="O163" s="128"/>
      <c r="P163" s="128"/>
      <c r="Q163" s="128"/>
      <c r="R163" s="128"/>
    </row>
    <row r="164" spans="1:18" ht="27" customHeight="1" x14ac:dyDescent="0.2">
      <c r="A164" s="46" t="s">
        <v>159</v>
      </c>
      <c r="B164" s="30">
        <v>20450</v>
      </c>
      <c r="C164" s="232">
        <v>0</v>
      </c>
      <c r="D164" s="59">
        <v>-2.0750000000000002</v>
      </c>
      <c r="E164" s="55">
        <v>-4.9000000000000002E-2</v>
      </c>
      <c r="F164" s="65">
        <v>-0.02</v>
      </c>
      <c r="G164" s="61">
        <v>15.34</v>
      </c>
      <c r="H164" s="51"/>
      <c r="I164" s="50">
        <v>3.9E-2</v>
      </c>
      <c r="J164" s="28"/>
      <c r="K164" s="2"/>
      <c r="L164" s="128"/>
      <c r="M164" s="128"/>
      <c r="N164" s="128"/>
      <c r="O164" s="128"/>
      <c r="P164" s="128"/>
      <c r="Q164" s="128"/>
      <c r="R164" s="128"/>
    </row>
    <row r="165" spans="1:18" ht="27" customHeight="1" x14ac:dyDescent="0.2">
      <c r="A165" s="46" t="s">
        <v>160</v>
      </c>
      <c r="B165" s="30">
        <v>20451</v>
      </c>
      <c r="C165" s="232">
        <v>1</v>
      </c>
      <c r="D165" s="50">
        <v>0.156</v>
      </c>
      <c r="E165" s="51"/>
      <c r="F165" s="51"/>
      <c r="G165" s="61">
        <f>0.23+1.43</f>
        <v>1.66</v>
      </c>
      <c r="H165" s="51"/>
      <c r="I165" s="51"/>
      <c r="J165" s="66"/>
      <c r="K165" s="2"/>
      <c r="L165" s="128"/>
      <c r="M165" s="128"/>
      <c r="N165" s="128"/>
      <c r="O165" s="128"/>
      <c r="P165" s="128"/>
      <c r="Q165" s="128"/>
    </row>
    <row r="166" spans="1:18" ht="27" customHeight="1" x14ac:dyDescent="0.2">
      <c r="A166" s="46" t="s">
        <v>161</v>
      </c>
      <c r="B166" s="30">
        <v>20452</v>
      </c>
      <c r="C166" s="232">
        <v>2</v>
      </c>
      <c r="D166" s="50">
        <v>0.18099999999999999</v>
      </c>
      <c r="E166" s="50">
        <v>7.0000000000000001E-3</v>
      </c>
      <c r="F166" s="51"/>
      <c r="G166" s="61">
        <f>0.23+1.43</f>
        <v>1.66</v>
      </c>
      <c r="H166" s="51"/>
      <c r="I166" s="51"/>
      <c r="J166" s="66"/>
      <c r="K166" s="2"/>
      <c r="L166" s="128"/>
      <c r="M166" s="128"/>
      <c r="N166" s="128"/>
      <c r="O166" s="128"/>
      <c r="P166" s="128"/>
      <c r="Q166" s="128"/>
    </row>
    <row r="167" spans="1:18" ht="27" customHeight="1" x14ac:dyDescent="0.2">
      <c r="A167" s="46" t="s">
        <v>162</v>
      </c>
      <c r="B167" s="30">
        <v>20453</v>
      </c>
      <c r="C167" s="232">
        <v>2</v>
      </c>
      <c r="D167" s="50">
        <v>8.0000000000000002E-3</v>
      </c>
      <c r="E167" s="51"/>
      <c r="F167" s="51"/>
      <c r="G167" s="51"/>
      <c r="H167" s="51"/>
      <c r="I167" s="51"/>
      <c r="J167" s="66"/>
      <c r="K167" s="2"/>
      <c r="L167" s="128"/>
      <c r="M167" s="128"/>
      <c r="N167" s="128"/>
      <c r="O167" s="128"/>
      <c r="P167" s="128"/>
      <c r="Q167" s="128"/>
    </row>
    <row r="168" spans="1:18" ht="27" customHeight="1" x14ac:dyDescent="0.2">
      <c r="A168" s="46" t="s">
        <v>163</v>
      </c>
      <c r="B168" s="30">
        <v>20454</v>
      </c>
      <c r="C168" s="232">
        <v>3</v>
      </c>
      <c r="D168" s="50">
        <v>0.12</v>
      </c>
      <c r="E168" s="51"/>
      <c r="F168" s="51"/>
      <c r="G168" s="61">
        <v>0.36</v>
      </c>
      <c r="H168" s="51"/>
      <c r="I168" s="51"/>
      <c r="J168" s="66"/>
      <c r="K168" s="2"/>
      <c r="L168" s="128"/>
      <c r="M168" s="128"/>
      <c r="N168" s="128"/>
      <c r="O168" s="128"/>
      <c r="P168" s="128"/>
      <c r="Q168" s="128"/>
    </row>
    <row r="169" spans="1:18" ht="27" customHeight="1" x14ac:dyDescent="0.2">
      <c r="A169" s="46" t="s">
        <v>164</v>
      </c>
      <c r="B169" s="30">
        <v>20455</v>
      </c>
      <c r="C169" s="232">
        <v>4</v>
      </c>
      <c r="D169" s="50">
        <v>0.14299999999999999</v>
      </c>
      <c r="E169" s="50">
        <v>8.0000000000000002E-3</v>
      </c>
      <c r="F169" s="51"/>
      <c r="G169" s="61">
        <v>0.36</v>
      </c>
      <c r="H169" s="51"/>
      <c r="I169" s="51"/>
      <c r="J169" s="66"/>
      <c r="K169" s="2"/>
      <c r="L169" s="128"/>
      <c r="M169" s="128"/>
      <c r="N169" s="128"/>
      <c r="O169" s="128"/>
      <c r="P169" s="128"/>
      <c r="Q169" s="128"/>
    </row>
    <row r="170" spans="1:18" ht="27" customHeight="1" x14ac:dyDescent="0.2">
      <c r="A170" s="46" t="s">
        <v>165</v>
      </c>
      <c r="B170" s="30">
        <v>20456</v>
      </c>
      <c r="C170" s="232">
        <v>4</v>
      </c>
      <c r="D170" s="50">
        <v>8.0000000000000002E-3</v>
      </c>
      <c r="E170" s="51"/>
      <c r="F170" s="51"/>
      <c r="G170" s="51"/>
      <c r="H170" s="51"/>
      <c r="I170" s="51"/>
      <c r="J170" s="66"/>
      <c r="K170" s="2"/>
      <c r="L170" s="128"/>
      <c r="M170" s="128"/>
      <c r="N170" s="128"/>
      <c r="O170" s="128"/>
      <c r="P170" s="128"/>
      <c r="Q170" s="128"/>
    </row>
    <row r="171" spans="1:18" ht="27" customHeight="1" x14ac:dyDescent="0.2">
      <c r="A171" s="46" t="s">
        <v>166</v>
      </c>
      <c r="B171" s="30">
        <v>20457</v>
      </c>
      <c r="C171" s="232" t="s">
        <v>20</v>
      </c>
      <c r="D171" s="50">
        <v>0.13</v>
      </c>
      <c r="E171" s="50">
        <v>6.0000000000000001E-3</v>
      </c>
      <c r="F171" s="51"/>
      <c r="G171" s="61">
        <v>1.69</v>
      </c>
      <c r="H171" s="51"/>
      <c r="I171" s="51"/>
      <c r="J171" s="66"/>
      <c r="K171" s="2"/>
      <c r="L171" s="128"/>
      <c r="M171" s="128"/>
      <c r="N171" s="128"/>
      <c r="O171" s="128"/>
      <c r="P171" s="128"/>
      <c r="Q171" s="128"/>
    </row>
    <row r="172" spans="1:18" ht="27" customHeight="1" x14ac:dyDescent="0.2">
      <c r="A172" s="46" t="s">
        <v>167</v>
      </c>
      <c r="B172" s="30">
        <v>20458</v>
      </c>
      <c r="C172" s="232" t="s">
        <v>20</v>
      </c>
      <c r="D172" s="50">
        <v>0.19700000000000001</v>
      </c>
      <c r="E172" s="50">
        <v>8.9999999999999993E-3</v>
      </c>
      <c r="F172" s="51"/>
      <c r="G172" s="61">
        <v>1.77</v>
      </c>
      <c r="H172" s="51"/>
      <c r="I172" s="51"/>
      <c r="J172" s="64"/>
      <c r="K172" s="2"/>
      <c r="L172" s="128"/>
      <c r="M172" s="128"/>
      <c r="N172" s="128"/>
      <c r="O172" s="128"/>
      <c r="P172" s="128"/>
      <c r="Q172" s="128"/>
      <c r="R172" s="128"/>
    </row>
    <row r="173" spans="1:18" ht="27" customHeight="1" x14ac:dyDescent="0.2">
      <c r="A173" s="46" t="s">
        <v>168</v>
      </c>
      <c r="B173" s="30">
        <v>20459</v>
      </c>
      <c r="C173" s="232" t="s">
        <v>20</v>
      </c>
      <c r="D173" s="50">
        <v>0.19600000000000001</v>
      </c>
      <c r="E173" s="50">
        <v>5.0000000000000001E-3</v>
      </c>
      <c r="F173" s="51"/>
      <c r="G173" s="61">
        <v>13.47</v>
      </c>
      <c r="H173" s="51"/>
      <c r="I173" s="51"/>
      <c r="J173" s="64"/>
      <c r="K173" s="2"/>
      <c r="L173" s="128"/>
      <c r="M173" s="128"/>
      <c r="N173" s="128"/>
      <c r="O173" s="128"/>
      <c r="P173" s="128"/>
      <c r="Q173" s="128"/>
      <c r="R173" s="128"/>
    </row>
    <row r="174" spans="1:18" ht="27" customHeight="1" x14ac:dyDescent="0.2">
      <c r="A174" s="46" t="s">
        <v>641</v>
      </c>
      <c r="B174" s="30">
        <v>20460</v>
      </c>
      <c r="C174" s="232">
        <v>0</v>
      </c>
      <c r="D174" s="59">
        <v>1.571</v>
      </c>
      <c r="E174" s="55">
        <v>2.8000000000000001E-2</v>
      </c>
      <c r="F174" s="65">
        <v>7.0000000000000001E-3</v>
      </c>
      <c r="G174" s="61">
        <f>0.23+1.43</f>
        <v>1.66</v>
      </c>
      <c r="H174" s="51"/>
      <c r="I174" s="51"/>
      <c r="J174" s="64"/>
      <c r="K174" s="2"/>
      <c r="L174" s="128"/>
      <c r="M174" s="128"/>
      <c r="N174" s="128"/>
      <c r="O174" s="128"/>
      <c r="P174" s="128"/>
      <c r="Q174" s="128"/>
      <c r="R174" s="128"/>
    </row>
    <row r="175" spans="1:18" ht="27" customHeight="1" x14ac:dyDescent="0.2">
      <c r="A175" s="46" t="s">
        <v>642</v>
      </c>
      <c r="B175" s="30">
        <v>20461</v>
      </c>
      <c r="C175" s="232">
        <v>0</v>
      </c>
      <c r="D175" s="59">
        <v>1.6180000000000001</v>
      </c>
      <c r="E175" s="55">
        <v>2.5999999999999999E-2</v>
      </c>
      <c r="F175" s="65">
        <v>7.0000000000000001E-3</v>
      </c>
      <c r="G175" s="61">
        <v>0.36</v>
      </c>
      <c r="H175" s="51"/>
      <c r="I175" s="51"/>
      <c r="J175" s="64"/>
      <c r="K175" s="2"/>
      <c r="L175" s="128"/>
      <c r="M175" s="128"/>
      <c r="N175" s="128"/>
      <c r="O175" s="128"/>
      <c r="P175" s="128"/>
      <c r="Q175" s="128"/>
      <c r="R175" s="128"/>
    </row>
    <row r="176" spans="1:18" ht="27" customHeight="1" x14ac:dyDescent="0.2">
      <c r="A176" s="46" t="s">
        <v>169</v>
      </c>
      <c r="B176" s="30">
        <v>20462</v>
      </c>
      <c r="C176" s="232">
        <v>0</v>
      </c>
      <c r="D176" s="59">
        <v>1.208</v>
      </c>
      <c r="E176" s="55">
        <v>1.7000000000000001E-2</v>
      </c>
      <c r="F176" s="65">
        <v>5.0000000000000001E-3</v>
      </c>
      <c r="G176" s="61">
        <v>0.49</v>
      </c>
      <c r="H176" s="61">
        <v>0.14000000000000001</v>
      </c>
      <c r="I176" s="50">
        <v>1.9E-2</v>
      </c>
      <c r="J176" s="74">
        <f>H176</f>
        <v>0.14000000000000001</v>
      </c>
      <c r="K176" s="2"/>
      <c r="L176" s="128"/>
      <c r="M176" s="128"/>
      <c r="N176" s="128"/>
      <c r="O176" s="128"/>
      <c r="P176" s="128"/>
      <c r="Q176" s="128"/>
      <c r="R176" s="128"/>
    </row>
    <row r="177" spans="1:18" ht="27" customHeight="1" x14ac:dyDescent="0.2">
      <c r="A177" s="46" t="s">
        <v>170</v>
      </c>
      <c r="B177" s="30">
        <v>20463</v>
      </c>
      <c r="C177" s="232">
        <v>0</v>
      </c>
      <c r="D177" s="59">
        <v>1.754</v>
      </c>
      <c r="E177" s="55">
        <v>1.7000000000000001E-2</v>
      </c>
      <c r="F177" s="65">
        <v>5.0000000000000001E-3</v>
      </c>
      <c r="G177" s="61">
        <v>0.61</v>
      </c>
      <c r="H177" s="61">
        <v>0.23</v>
      </c>
      <c r="I177" s="50">
        <v>2.5000000000000001E-2</v>
      </c>
      <c r="J177" s="74">
        <f>H177</f>
        <v>0.23</v>
      </c>
      <c r="K177" s="2"/>
      <c r="L177" s="128"/>
      <c r="M177" s="128"/>
      <c r="N177" s="128"/>
      <c r="O177" s="128"/>
      <c r="P177" s="128"/>
      <c r="Q177" s="128"/>
      <c r="R177" s="128"/>
    </row>
    <row r="178" spans="1:18" ht="27.75" customHeight="1" x14ac:dyDescent="0.2">
      <c r="A178" s="46" t="s">
        <v>171</v>
      </c>
      <c r="B178" s="30">
        <v>20464</v>
      </c>
      <c r="C178" s="232">
        <v>0</v>
      </c>
      <c r="D178" s="59">
        <v>1.782</v>
      </c>
      <c r="E178" s="55">
        <v>0.01</v>
      </c>
      <c r="F178" s="65">
        <v>4.0000000000000001E-3</v>
      </c>
      <c r="G178" s="61">
        <v>7.17</v>
      </c>
      <c r="H178" s="61">
        <v>0.23</v>
      </c>
      <c r="I178" s="50">
        <v>2.4E-2</v>
      </c>
      <c r="J178" s="74">
        <f>H178</f>
        <v>0.23</v>
      </c>
      <c r="L178" s="128"/>
      <c r="M178" s="128"/>
      <c r="N178" s="128"/>
      <c r="O178" s="128"/>
      <c r="P178" s="128"/>
      <c r="Q178" s="128"/>
    </row>
    <row r="179" spans="1:18" ht="27.75" customHeight="1" x14ac:dyDescent="0.2">
      <c r="A179" s="48" t="s">
        <v>232</v>
      </c>
      <c r="B179" s="30">
        <v>20465</v>
      </c>
      <c r="C179" s="232">
        <v>8</v>
      </c>
      <c r="D179" s="50">
        <v>0.11899999999999999</v>
      </c>
      <c r="E179" s="51"/>
      <c r="F179" s="51"/>
      <c r="G179" s="51"/>
      <c r="H179" s="51"/>
      <c r="I179" s="51"/>
      <c r="J179" s="67"/>
      <c r="L179" s="128"/>
      <c r="M179" s="128"/>
      <c r="N179" s="128"/>
      <c r="O179" s="128"/>
      <c r="P179" s="128"/>
      <c r="Q179" s="128"/>
    </row>
    <row r="180" spans="1:18" ht="27.75" customHeight="1" x14ac:dyDescent="0.2">
      <c r="A180" s="48" t="s">
        <v>233</v>
      </c>
      <c r="B180" s="30">
        <v>20466</v>
      </c>
      <c r="C180" s="232">
        <v>1</v>
      </c>
      <c r="D180" s="50">
        <v>0.16800000000000001</v>
      </c>
      <c r="E180" s="51"/>
      <c r="F180" s="51"/>
      <c r="G180" s="51"/>
      <c r="H180" s="51"/>
      <c r="I180" s="51"/>
      <c r="J180" s="67"/>
      <c r="L180" s="128"/>
      <c r="M180" s="128"/>
      <c r="N180" s="128"/>
      <c r="O180" s="128"/>
      <c r="P180" s="128"/>
      <c r="Q180" s="128"/>
    </row>
    <row r="181" spans="1:18" ht="27.75" customHeight="1" x14ac:dyDescent="0.2">
      <c r="A181" s="48" t="s">
        <v>234</v>
      </c>
      <c r="B181" s="30">
        <v>20467</v>
      </c>
      <c r="C181" s="232">
        <v>1</v>
      </c>
      <c r="D181" s="50">
        <v>0.27</v>
      </c>
      <c r="E181" s="51"/>
      <c r="F181" s="51"/>
      <c r="G181" s="51"/>
      <c r="H181" s="51"/>
      <c r="I181" s="51"/>
      <c r="J181" s="66"/>
      <c r="L181" s="128"/>
      <c r="M181" s="128"/>
      <c r="N181" s="128"/>
      <c r="O181" s="128"/>
      <c r="P181" s="128"/>
      <c r="Q181" s="128"/>
    </row>
    <row r="182" spans="1:18" ht="27.75" customHeight="1" x14ac:dyDescent="0.2">
      <c r="A182" s="48" t="s">
        <v>235</v>
      </c>
      <c r="B182" s="30">
        <v>20468</v>
      </c>
      <c r="C182" s="232">
        <v>1</v>
      </c>
      <c r="D182" s="50">
        <v>7.0999999999999994E-2</v>
      </c>
      <c r="E182" s="51"/>
      <c r="F182" s="51"/>
      <c r="G182" s="51"/>
      <c r="H182" s="51"/>
      <c r="I182" s="51"/>
      <c r="J182" s="66"/>
      <c r="L182" s="128"/>
      <c r="M182" s="128"/>
      <c r="N182" s="128"/>
      <c r="O182" s="128"/>
      <c r="P182" s="128"/>
      <c r="Q182" s="128"/>
    </row>
    <row r="183" spans="1:18" ht="27.75" customHeight="1" x14ac:dyDescent="0.2">
      <c r="A183" s="46" t="s">
        <v>172</v>
      </c>
      <c r="B183" s="30">
        <v>20469</v>
      </c>
      <c r="C183" s="232">
        <v>0</v>
      </c>
      <c r="D183" s="72">
        <v>3.7010000000000001</v>
      </c>
      <c r="E183" s="58">
        <v>7.0999999999999994E-2</v>
      </c>
      <c r="F183" s="65">
        <v>4.1000000000000002E-2</v>
      </c>
      <c r="G183" s="51"/>
      <c r="H183" s="51"/>
      <c r="I183" s="51"/>
      <c r="J183" s="66"/>
      <c r="L183" s="128"/>
      <c r="M183" s="128"/>
      <c r="N183" s="128"/>
      <c r="O183" s="128"/>
      <c r="P183" s="128"/>
      <c r="Q183" s="128"/>
    </row>
    <row r="184" spans="1:18" ht="27.75" customHeight="1" x14ac:dyDescent="0.2">
      <c r="A184" s="46" t="s">
        <v>643</v>
      </c>
      <c r="B184" s="30">
        <v>20470</v>
      </c>
      <c r="C184" s="232" t="s">
        <v>622</v>
      </c>
      <c r="D184" s="50">
        <v>-5.0999999999999997E-2</v>
      </c>
      <c r="E184" s="51"/>
      <c r="F184" s="51"/>
      <c r="G184" s="61">
        <v>0</v>
      </c>
      <c r="H184" s="51"/>
      <c r="I184" s="51"/>
      <c r="J184" s="66"/>
      <c r="L184" s="128"/>
      <c r="M184" s="128"/>
      <c r="N184" s="128"/>
      <c r="O184" s="128"/>
      <c r="P184" s="128"/>
      <c r="Q184" s="128"/>
    </row>
    <row r="185" spans="1:18" ht="27.75" customHeight="1" x14ac:dyDescent="0.2">
      <c r="A185" s="46" t="s">
        <v>173</v>
      </c>
      <c r="B185" s="30">
        <v>20471</v>
      </c>
      <c r="C185" s="232">
        <v>8</v>
      </c>
      <c r="D185" s="50">
        <v>-5.3999999999999999E-2</v>
      </c>
      <c r="E185" s="51"/>
      <c r="F185" s="51"/>
      <c r="G185" s="61">
        <v>0</v>
      </c>
      <c r="H185" s="51"/>
      <c r="I185" s="51"/>
      <c r="J185" s="66"/>
      <c r="L185" s="128"/>
      <c r="M185" s="128"/>
      <c r="N185" s="128"/>
      <c r="O185" s="128"/>
      <c r="P185" s="128"/>
      <c r="Q185" s="128"/>
    </row>
    <row r="186" spans="1:18" ht="27.75" customHeight="1" x14ac:dyDescent="0.2">
      <c r="A186" s="46" t="s">
        <v>174</v>
      </c>
      <c r="B186" s="30">
        <v>20472</v>
      </c>
      <c r="C186" s="232">
        <v>0</v>
      </c>
      <c r="D186" s="50">
        <v>-5.0999999999999997E-2</v>
      </c>
      <c r="E186" s="51"/>
      <c r="F186" s="51"/>
      <c r="G186" s="61">
        <v>0</v>
      </c>
      <c r="H186" s="51"/>
      <c r="I186" s="50">
        <v>1.2E-2</v>
      </c>
      <c r="J186" s="66"/>
      <c r="L186" s="128"/>
      <c r="M186" s="128"/>
      <c r="N186" s="128"/>
      <c r="O186" s="128"/>
      <c r="P186" s="128"/>
      <c r="Q186" s="128"/>
    </row>
    <row r="187" spans="1:18" ht="27.75" customHeight="1" x14ac:dyDescent="0.2">
      <c r="A187" s="46" t="s">
        <v>175</v>
      </c>
      <c r="B187" s="30">
        <v>20473</v>
      </c>
      <c r="C187" s="232">
        <v>0</v>
      </c>
      <c r="D187" s="59">
        <v>-0.60899999999999999</v>
      </c>
      <c r="E187" s="55">
        <v>-2.7E-2</v>
      </c>
      <c r="F187" s="65">
        <v>-8.0000000000000002E-3</v>
      </c>
      <c r="G187" s="61">
        <v>0</v>
      </c>
      <c r="H187" s="51"/>
      <c r="I187" s="50">
        <v>1.2E-2</v>
      </c>
      <c r="J187" s="66"/>
      <c r="L187" s="128"/>
      <c r="M187" s="128"/>
      <c r="N187" s="128"/>
      <c r="O187" s="128"/>
      <c r="P187" s="128"/>
      <c r="Q187" s="128"/>
    </row>
    <row r="188" spans="1:18" ht="27.75" customHeight="1" x14ac:dyDescent="0.2">
      <c r="A188" s="46" t="s">
        <v>176</v>
      </c>
      <c r="B188" s="30">
        <v>20474</v>
      </c>
      <c r="C188" s="232">
        <v>0</v>
      </c>
      <c r="D188" s="50">
        <v>-5.3999999999999999E-2</v>
      </c>
      <c r="E188" s="51"/>
      <c r="F188" s="51"/>
      <c r="G188" s="61">
        <v>0</v>
      </c>
      <c r="H188" s="51"/>
      <c r="I188" s="50">
        <v>1.2E-2</v>
      </c>
      <c r="J188" s="66"/>
      <c r="L188" s="128"/>
      <c r="M188" s="128"/>
      <c r="N188" s="128"/>
      <c r="O188" s="128"/>
      <c r="P188" s="128"/>
      <c r="Q188" s="128"/>
    </row>
    <row r="189" spans="1:18" ht="27.75" customHeight="1" x14ac:dyDescent="0.2">
      <c r="A189" s="46" t="s">
        <v>177</v>
      </c>
      <c r="B189" s="30">
        <v>20475</v>
      </c>
      <c r="C189" s="232">
        <v>0</v>
      </c>
      <c r="D189" s="59">
        <v>-0.66200000000000003</v>
      </c>
      <c r="E189" s="55">
        <v>-2.7E-2</v>
      </c>
      <c r="F189" s="65">
        <v>-8.0000000000000002E-3</v>
      </c>
      <c r="G189" s="61">
        <v>0</v>
      </c>
      <c r="H189" s="51"/>
      <c r="I189" s="50">
        <v>1.2E-2</v>
      </c>
      <c r="J189" s="66"/>
      <c r="L189" s="128"/>
      <c r="M189" s="128"/>
      <c r="N189" s="128"/>
      <c r="O189" s="128"/>
      <c r="P189" s="128"/>
      <c r="Q189" s="128"/>
    </row>
    <row r="190" spans="1:18" ht="27.75" customHeight="1" x14ac:dyDescent="0.2">
      <c r="A190" s="46" t="s">
        <v>178</v>
      </c>
      <c r="B190" s="30">
        <v>20476</v>
      </c>
      <c r="C190" s="232">
        <v>0</v>
      </c>
      <c r="D190" s="50">
        <v>-6.3E-2</v>
      </c>
      <c r="E190" s="51"/>
      <c r="F190" s="51"/>
      <c r="G190" s="61">
        <v>6.29</v>
      </c>
      <c r="H190" s="51"/>
      <c r="I190" s="50">
        <v>1.6E-2</v>
      </c>
      <c r="J190" s="66"/>
      <c r="L190" s="128"/>
      <c r="M190" s="128"/>
      <c r="N190" s="128"/>
      <c r="O190" s="128"/>
      <c r="P190" s="128"/>
      <c r="Q190" s="128"/>
    </row>
    <row r="191" spans="1:18" ht="27.75" customHeight="1" x14ac:dyDescent="0.2">
      <c r="A191" s="46" t="s">
        <v>179</v>
      </c>
      <c r="B191" s="30">
        <v>20477</v>
      </c>
      <c r="C191" s="232">
        <v>0</v>
      </c>
      <c r="D191" s="59">
        <v>-0.85099999999999998</v>
      </c>
      <c r="E191" s="55">
        <v>-0.02</v>
      </c>
      <c r="F191" s="65">
        <v>-8.0000000000000002E-3</v>
      </c>
      <c r="G191" s="61">
        <v>6.29</v>
      </c>
      <c r="H191" s="51"/>
      <c r="I191" s="50">
        <v>1.6E-2</v>
      </c>
      <c r="J191" s="28"/>
      <c r="L191" s="128"/>
      <c r="M191" s="128"/>
      <c r="N191" s="128"/>
      <c r="O191" s="128"/>
      <c r="P191" s="128"/>
      <c r="Q191" s="128"/>
    </row>
  </sheetData>
  <customSheetViews>
    <customSheetView guid="{5032A364-B81A-48DA-88DA-AB3B86B47EE9}" scale="70" fitToPage="1">
      <selection activeCell="D11" sqref="D11"/>
      <pageMargins left="0.39370078740157483" right="0.35433070866141736" top="0.9055118110236221" bottom="0.74803149606299213" header="0.51181102362204722" footer="0.51181102362204722"/>
      <pageSetup paperSize="9" scale="44" fitToHeight="0" orientation="portrait" r:id="rId1"/>
      <headerFooter differentFirst="1" scaleWithDoc="0">
        <oddFooter>&amp;C&amp;P of &amp;N</oddFooter>
        <firstHeader>&amp;L
Annex 4 - Charges applied to LDNOs with HV/LV end users</firstHeader>
        <firstFooter>&amp;C&amp;P of &amp;N</firstFooter>
      </headerFooter>
    </customSheetView>
  </customSheetViews>
  <mergeCells count="16">
    <mergeCell ref="B1:D1"/>
    <mergeCell ref="F1:H1"/>
    <mergeCell ref="A2:J2"/>
    <mergeCell ref="F4:J4"/>
    <mergeCell ref="F5:G5"/>
    <mergeCell ref="F6:G6"/>
    <mergeCell ref="F7:G7"/>
    <mergeCell ref="B10:D10"/>
    <mergeCell ref="A4:D4"/>
    <mergeCell ref="B8:D8"/>
    <mergeCell ref="H9:J9"/>
    <mergeCell ref="F8:G8"/>
    <mergeCell ref="F9:G9"/>
    <mergeCell ref="F10:G10"/>
    <mergeCell ref="F11:G11"/>
    <mergeCell ref="H11:J11"/>
  </mergeCells>
  <phoneticPr fontId="5" type="noConversion"/>
  <hyperlinks>
    <hyperlink ref="A1" location="Overview!A1" display="Back to Overview"/>
  </hyperlinks>
  <pageMargins left="0.39370078740157483" right="0.35433070866141736" top="0.86614173228346458" bottom="0.74803149606299213" header="0.27559055118110237" footer="0.31496062992125984"/>
  <pageSetup paperSize="9" scale="67" fitToHeight="0" orientation="landscape" r:id="rId2"/>
  <headerFooter scaleWithDoc="0">
    <oddHeader>&amp;L&amp;"Arial,Bold"Annex 4&amp;"Arial,Regular" - Charges applied to LDNOs with HV/LV end users</oddHeader>
    <firstFooter>&amp;C&amp;P of &amp;N</first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58"/>
  <sheetViews>
    <sheetView zoomScale="70" zoomScaleNormal="70" zoomScaleSheetLayoutView="100" workbookViewId="0"/>
  </sheetViews>
  <sheetFormatPr defaultRowHeight="12.75" x14ac:dyDescent="0.2"/>
  <cols>
    <col min="1" max="1" width="34.28515625" bestFit="1" customWidth="1"/>
    <col min="2" max="6" width="24" customWidth="1"/>
  </cols>
  <sheetData>
    <row r="1" spans="1:6" s="2" customFormat="1" ht="27.75" customHeight="1" x14ac:dyDescent="0.2">
      <c r="A1" s="17" t="s">
        <v>87</v>
      </c>
      <c r="B1" s="3"/>
      <c r="D1" s="3"/>
      <c r="E1" s="3"/>
      <c r="F1" s="3"/>
    </row>
    <row r="2" spans="1:6" s="2" customFormat="1" ht="39.75" customHeight="1" x14ac:dyDescent="0.2">
      <c r="A2" s="308" t="s">
        <v>1019</v>
      </c>
      <c r="B2" s="308"/>
      <c r="C2" s="308"/>
      <c r="D2" s="308"/>
      <c r="E2" s="308"/>
      <c r="F2" s="3"/>
    </row>
    <row r="3" spans="1:6" ht="47.25" customHeight="1" x14ac:dyDescent="0.2">
      <c r="A3" s="264" t="str">
        <f>Overview!B4&amp;" -  Illustrative LLFs 
Effective between "&amp;Overview!D4&amp;" and "&amp;Overview!E4&amp;""</f>
        <v>Western Power Distribution (South West) plc -  Illustrative LLFs 
Effective between 1/4/2016 and 31/3/2017</v>
      </c>
      <c r="B3" s="264"/>
      <c r="C3" s="264"/>
      <c r="D3" s="264"/>
      <c r="E3" s="264"/>
    </row>
    <row r="4" spans="1:6" ht="19.5" customHeight="1" x14ac:dyDescent="0.2">
      <c r="A4" s="312" t="s">
        <v>80</v>
      </c>
      <c r="B4" s="23" t="s">
        <v>54</v>
      </c>
      <c r="C4" s="23" t="s">
        <v>55</v>
      </c>
      <c r="D4" s="23" t="s">
        <v>56</v>
      </c>
      <c r="E4" s="23" t="s">
        <v>57</v>
      </c>
    </row>
    <row r="5" spans="1:6" ht="19.5" customHeight="1" x14ac:dyDescent="0.2">
      <c r="A5" s="313"/>
      <c r="B5" s="23" t="s">
        <v>548</v>
      </c>
      <c r="C5" s="23" t="s">
        <v>549</v>
      </c>
      <c r="D5" s="23" t="s">
        <v>550</v>
      </c>
      <c r="E5" s="23" t="s">
        <v>551</v>
      </c>
    </row>
    <row r="6" spans="1:6" ht="25.5" x14ac:dyDescent="0.2">
      <c r="A6" s="113" t="s">
        <v>554</v>
      </c>
      <c r="B6" s="227"/>
      <c r="C6" s="227"/>
      <c r="D6" s="224" t="s">
        <v>774</v>
      </c>
      <c r="E6" s="224" t="s">
        <v>775</v>
      </c>
    </row>
    <row r="7" spans="1:6" ht="25.5" x14ac:dyDescent="0.2">
      <c r="A7" s="113" t="s">
        <v>555</v>
      </c>
      <c r="B7" s="224" t="s">
        <v>776</v>
      </c>
      <c r="C7" s="233" t="s">
        <v>777</v>
      </c>
      <c r="D7" s="224" t="s">
        <v>774</v>
      </c>
      <c r="E7" s="224" t="s">
        <v>778</v>
      </c>
    </row>
    <row r="8" spans="1:6" ht="25.5" x14ac:dyDescent="0.2">
      <c r="A8" s="113" t="s">
        <v>83</v>
      </c>
      <c r="B8" s="227"/>
      <c r="C8" s="227"/>
      <c r="D8" s="224" t="s">
        <v>774</v>
      </c>
      <c r="E8" s="224" t="s">
        <v>775</v>
      </c>
    </row>
    <row r="9" spans="1:6" ht="25.5" customHeight="1" x14ac:dyDescent="0.2">
      <c r="A9" s="114" t="s">
        <v>81</v>
      </c>
      <c r="B9" s="309" t="s">
        <v>82</v>
      </c>
      <c r="C9" s="310"/>
      <c r="D9" s="310"/>
      <c r="E9" s="311"/>
    </row>
    <row r="10" spans="1:6" s="15" customFormat="1" x14ac:dyDescent="0.2">
      <c r="A10" s="14"/>
      <c r="B10" s="13"/>
      <c r="C10" s="13"/>
      <c r="D10" s="13"/>
      <c r="E10" s="13"/>
    </row>
    <row r="11" spans="1:6" x14ac:dyDescent="0.2">
      <c r="A11" s="12"/>
      <c r="B11" s="13"/>
      <c r="C11" s="13"/>
      <c r="D11" s="13"/>
      <c r="E11" s="13"/>
    </row>
    <row r="12" spans="1:6" ht="21.95" customHeight="1" x14ac:dyDescent="0.2">
      <c r="A12" s="306" t="s">
        <v>552</v>
      </c>
      <c r="B12" s="314"/>
      <c r="C12" s="314"/>
      <c r="D12" s="314"/>
      <c r="E12" s="314"/>
      <c r="F12" s="307"/>
    </row>
    <row r="13" spans="1:6" ht="21.95" customHeight="1" x14ac:dyDescent="0.2">
      <c r="A13" s="306" t="s">
        <v>53</v>
      </c>
      <c r="B13" s="314"/>
      <c r="C13" s="314"/>
      <c r="D13" s="314"/>
      <c r="E13" s="314"/>
      <c r="F13" s="307"/>
    </row>
    <row r="14" spans="1:6" ht="21.95" customHeight="1" x14ac:dyDescent="0.2">
      <c r="A14" s="23" t="s">
        <v>553</v>
      </c>
      <c r="B14" s="23" t="s">
        <v>54</v>
      </c>
      <c r="C14" s="23" t="s">
        <v>55</v>
      </c>
      <c r="D14" s="23" t="s">
        <v>56</v>
      </c>
      <c r="E14" s="23" t="s">
        <v>57</v>
      </c>
      <c r="F14" s="23" t="s">
        <v>58</v>
      </c>
    </row>
    <row r="15" spans="1:6" ht="51" x14ac:dyDescent="0.2">
      <c r="A15" s="1" t="s">
        <v>611</v>
      </c>
      <c r="B15" s="115">
        <v>1.085</v>
      </c>
      <c r="C15" s="115">
        <v>1.0780000000000001</v>
      </c>
      <c r="D15" s="115">
        <v>1.07</v>
      </c>
      <c r="E15" s="115">
        <v>1.073</v>
      </c>
      <c r="F15" s="1" t="s">
        <v>779</v>
      </c>
    </row>
    <row r="16" spans="1:6" ht="29.25" customHeight="1" x14ac:dyDescent="0.2">
      <c r="A16" s="1" t="s">
        <v>612</v>
      </c>
      <c r="B16" s="115">
        <v>1.07</v>
      </c>
      <c r="C16" s="115">
        <v>1.0649999999999999</v>
      </c>
      <c r="D16" s="115">
        <v>1.0589999999999999</v>
      </c>
      <c r="E16" s="115">
        <v>1.0620000000000001</v>
      </c>
      <c r="F16" s="1" t="s">
        <v>780</v>
      </c>
    </row>
    <row r="17" spans="1:6" x14ac:dyDescent="0.2">
      <c r="A17" s="1" t="s">
        <v>613</v>
      </c>
      <c r="B17" s="115">
        <v>1.0569999999999999</v>
      </c>
      <c r="C17" s="115">
        <v>1.05</v>
      </c>
      <c r="D17" s="115">
        <v>1.0389999999999999</v>
      </c>
      <c r="E17" s="115">
        <v>1.0449999999999999</v>
      </c>
      <c r="F17" s="1" t="s">
        <v>781</v>
      </c>
    </row>
    <row r="18" spans="1:6" ht="17.25" customHeight="1" x14ac:dyDescent="0.2">
      <c r="A18" s="1" t="s">
        <v>614</v>
      </c>
      <c r="B18" s="115">
        <v>1.034</v>
      </c>
      <c r="C18" s="115">
        <v>1.0309999999999999</v>
      </c>
      <c r="D18" s="115">
        <v>1.0249999999999999</v>
      </c>
      <c r="E18" s="115">
        <v>1.028</v>
      </c>
      <c r="F18" s="1" t="s">
        <v>782</v>
      </c>
    </row>
    <row r="19" spans="1:6" ht="17.25" customHeight="1" x14ac:dyDescent="0.2">
      <c r="A19" s="1" t="s">
        <v>615</v>
      </c>
      <c r="B19" s="115">
        <v>1.024</v>
      </c>
      <c r="C19" s="115">
        <v>1.0209999999999999</v>
      </c>
      <c r="D19" s="115">
        <v>1.0169999999999999</v>
      </c>
      <c r="E19" s="115">
        <v>1.0189999999999999</v>
      </c>
      <c r="F19" s="1" t="s">
        <v>783</v>
      </c>
    </row>
    <row r="20" spans="1:6" ht="17.25" customHeight="1" x14ac:dyDescent="0.2">
      <c r="A20" s="1" t="s">
        <v>616</v>
      </c>
      <c r="B20" s="115">
        <v>1.0109999999999999</v>
      </c>
      <c r="C20" s="115">
        <v>1.0109999999999999</v>
      </c>
      <c r="D20" s="115">
        <v>1.0089999999999999</v>
      </c>
      <c r="E20" s="115">
        <v>1.01</v>
      </c>
      <c r="F20" s="1"/>
    </row>
    <row r="21" spans="1:6" ht="17.25" customHeight="1" x14ac:dyDescent="0.2">
      <c r="A21" s="1" t="s">
        <v>617</v>
      </c>
      <c r="B21" s="115">
        <v>1.014</v>
      </c>
      <c r="C21" s="115">
        <v>1.012</v>
      </c>
      <c r="D21" s="115">
        <v>1.01</v>
      </c>
      <c r="E21" s="115">
        <v>1.0109999999999999</v>
      </c>
      <c r="F21" s="1"/>
    </row>
    <row r="22" spans="1:6" ht="17.25" customHeight="1" x14ac:dyDescent="0.2">
      <c r="A22" s="1" t="s">
        <v>618</v>
      </c>
      <c r="B22" s="115">
        <v>1.008</v>
      </c>
      <c r="C22" s="115">
        <v>1.0069999999999999</v>
      </c>
      <c r="D22" s="115">
        <v>1.0049999999999999</v>
      </c>
      <c r="E22" s="115">
        <v>1.006</v>
      </c>
      <c r="F22" s="1"/>
    </row>
    <row r="24" spans="1:6" ht="21.95" customHeight="1" x14ac:dyDescent="0.2">
      <c r="A24" s="306" t="s">
        <v>500</v>
      </c>
      <c r="B24" s="314"/>
      <c r="C24" s="314"/>
      <c r="D24" s="314"/>
      <c r="E24" s="314"/>
      <c r="F24" s="307"/>
    </row>
    <row r="25" spans="1:6" ht="21.95" customHeight="1" x14ac:dyDescent="0.2">
      <c r="A25" s="306" t="s">
        <v>60</v>
      </c>
      <c r="B25" s="314"/>
      <c r="C25" s="314"/>
      <c r="D25" s="314"/>
      <c r="E25" s="314"/>
      <c r="F25" s="307"/>
    </row>
    <row r="26" spans="1:6" ht="21.95" customHeight="1" x14ac:dyDescent="0.2">
      <c r="A26" s="23" t="s">
        <v>59</v>
      </c>
      <c r="B26" s="23" t="s">
        <v>54</v>
      </c>
      <c r="C26" s="23" t="s">
        <v>55</v>
      </c>
      <c r="D26" s="23" t="s">
        <v>56</v>
      </c>
      <c r="E26" s="23" t="s">
        <v>57</v>
      </c>
      <c r="F26" s="23" t="s">
        <v>58</v>
      </c>
    </row>
    <row r="27" spans="1:6" x14ac:dyDescent="0.2">
      <c r="A27" s="116" t="s">
        <v>784</v>
      </c>
      <c r="B27" s="115">
        <v>1.024</v>
      </c>
      <c r="C27" s="115">
        <v>1.0209999999999999</v>
      </c>
      <c r="D27" s="115">
        <v>1.0169999999999999</v>
      </c>
      <c r="E27" s="115">
        <v>1.0189999999999999</v>
      </c>
      <c r="F27" s="117">
        <v>262</v>
      </c>
    </row>
    <row r="28" spans="1:6" x14ac:dyDescent="0.2">
      <c r="A28" s="116" t="s">
        <v>785</v>
      </c>
      <c r="B28" s="115">
        <v>1.024</v>
      </c>
      <c r="C28" s="115">
        <v>1.0209999999999999</v>
      </c>
      <c r="D28" s="115">
        <v>1.0169999999999999</v>
      </c>
      <c r="E28" s="115">
        <v>1.0189999999999999</v>
      </c>
      <c r="F28" s="117">
        <v>263</v>
      </c>
    </row>
    <row r="29" spans="1:6" x14ac:dyDescent="0.2">
      <c r="A29" s="116" t="s">
        <v>786</v>
      </c>
      <c r="B29" s="115">
        <v>1.024</v>
      </c>
      <c r="C29" s="115">
        <v>1.0209999999999999</v>
      </c>
      <c r="D29" s="115">
        <v>1.0169999999999999</v>
      </c>
      <c r="E29" s="115">
        <v>1.0189999999999999</v>
      </c>
      <c r="F29" s="117">
        <v>264</v>
      </c>
    </row>
    <row r="30" spans="1:6" x14ac:dyDescent="0.2">
      <c r="A30" s="116" t="s">
        <v>787</v>
      </c>
      <c r="B30" s="115">
        <v>1.024</v>
      </c>
      <c r="C30" s="115">
        <v>1.0209999999999999</v>
      </c>
      <c r="D30" s="115">
        <v>1.0169999999999999</v>
      </c>
      <c r="E30" s="115">
        <v>1.0189999999999999</v>
      </c>
      <c r="F30" s="117">
        <v>265</v>
      </c>
    </row>
    <row r="31" spans="1:6" x14ac:dyDescent="0.2">
      <c r="A31" s="116" t="s">
        <v>788</v>
      </c>
      <c r="B31" s="115">
        <v>1.024</v>
      </c>
      <c r="C31" s="115">
        <v>1.0209999999999999</v>
      </c>
      <c r="D31" s="115">
        <v>1.0169999999999999</v>
      </c>
      <c r="E31" s="115">
        <v>1.0189999999999999</v>
      </c>
      <c r="F31" s="117">
        <v>266</v>
      </c>
    </row>
    <row r="32" spans="1:6" x14ac:dyDescent="0.2">
      <c r="A32" s="116" t="s">
        <v>789</v>
      </c>
      <c r="B32" s="115">
        <v>1.024</v>
      </c>
      <c r="C32" s="115">
        <v>1.0209999999999999</v>
      </c>
      <c r="D32" s="115">
        <v>1.0169999999999999</v>
      </c>
      <c r="E32" s="115">
        <v>1.0189999999999999</v>
      </c>
      <c r="F32" s="117">
        <v>267</v>
      </c>
    </row>
    <row r="33" spans="1:6" x14ac:dyDescent="0.2">
      <c r="A33" s="116" t="s">
        <v>790</v>
      </c>
      <c r="B33" s="115">
        <v>1.024</v>
      </c>
      <c r="C33" s="115">
        <v>1.0209999999999999</v>
      </c>
      <c r="D33" s="115">
        <v>1.0169999999999999</v>
      </c>
      <c r="E33" s="115">
        <v>1.0189999999999999</v>
      </c>
      <c r="F33" s="117">
        <v>268</v>
      </c>
    </row>
    <row r="34" spans="1:6" x14ac:dyDescent="0.2">
      <c r="A34" s="116" t="s">
        <v>791</v>
      </c>
      <c r="B34" s="115">
        <v>1.024</v>
      </c>
      <c r="C34" s="115">
        <v>1.0209999999999999</v>
      </c>
      <c r="D34" s="115">
        <v>1.0169999999999999</v>
      </c>
      <c r="E34" s="115">
        <v>1.0189999999999999</v>
      </c>
      <c r="F34" s="117">
        <v>269</v>
      </c>
    </row>
    <row r="35" spans="1:6" x14ac:dyDescent="0.2">
      <c r="A35" s="116" t="s">
        <v>792</v>
      </c>
      <c r="B35" s="115">
        <v>1.024</v>
      </c>
      <c r="C35" s="115">
        <v>1.0209999999999999</v>
      </c>
      <c r="D35" s="115">
        <v>1.0169999999999999</v>
      </c>
      <c r="E35" s="115">
        <v>1.0189999999999999</v>
      </c>
      <c r="F35" s="117">
        <v>270</v>
      </c>
    </row>
    <row r="36" spans="1:6" x14ac:dyDescent="0.2">
      <c r="A36" s="116" t="s">
        <v>793</v>
      </c>
      <c r="B36" s="115">
        <v>1.024</v>
      </c>
      <c r="C36" s="115">
        <v>1.0209999999999999</v>
      </c>
      <c r="D36" s="115">
        <v>1.0169999999999999</v>
      </c>
      <c r="E36" s="115">
        <v>1.0189999999999999</v>
      </c>
      <c r="F36" s="117">
        <v>271</v>
      </c>
    </row>
    <row r="37" spans="1:6" x14ac:dyDescent="0.2">
      <c r="A37" s="116" t="s">
        <v>794</v>
      </c>
      <c r="B37" s="115">
        <v>1.024</v>
      </c>
      <c r="C37" s="115">
        <v>1.0209999999999999</v>
      </c>
      <c r="D37" s="115">
        <v>1.0169999999999999</v>
      </c>
      <c r="E37" s="115">
        <v>1.0189999999999999</v>
      </c>
      <c r="F37" s="117">
        <v>272</v>
      </c>
    </row>
    <row r="38" spans="1:6" x14ac:dyDescent="0.2">
      <c r="A38" s="116" t="s">
        <v>795</v>
      </c>
      <c r="B38" s="115">
        <v>1.024</v>
      </c>
      <c r="C38" s="115">
        <v>1.0209999999999999</v>
      </c>
      <c r="D38" s="115">
        <v>1.0169999999999999</v>
      </c>
      <c r="E38" s="115">
        <v>1.0189999999999999</v>
      </c>
      <c r="F38" s="117">
        <v>273</v>
      </c>
    </row>
    <row r="39" spans="1:6" x14ac:dyDescent="0.2">
      <c r="A39" s="116" t="s">
        <v>796</v>
      </c>
      <c r="B39" s="115">
        <v>1.024</v>
      </c>
      <c r="C39" s="115">
        <v>1.0209999999999999</v>
      </c>
      <c r="D39" s="115">
        <v>1.0169999999999999</v>
      </c>
      <c r="E39" s="115">
        <v>1.0189999999999999</v>
      </c>
      <c r="F39" s="117">
        <v>274</v>
      </c>
    </row>
    <row r="40" spans="1:6" x14ac:dyDescent="0.2">
      <c r="A40" s="116" t="s">
        <v>797</v>
      </c>
      <c r="B40" s="115">
        <v>1.024</v>
      </c>
      <c r="C40" s="115">
        <v>1.0209999999999999</v>
      </c>
      <c r="D40" s="115">
        <v>1.0169999999999999</v>
      </c>
      <c r="E40" s="115">
        <v>1.0189999999999999</v>
      </c>
      <c r="F40" s="117">
        <v>275</v>
      </c>
    </row>
    <row r="41" spans="1:6" x14ac:dyDescent="0.2">
      <c r="A41" s="116" t="s">
        <v>798</v>
      </c>
      <c r="B41" s="115">
        <v>1.024</v>
      </c>
      <c r="C41" s="115">
        <v>1.0209999999999999</v>
      </c>
      <c r="D41" s="115">
        <v>1.0169999999999999</v>
      </c>
      <c r="E41" s="115">
        <v>1.0189999999999999</v>
      </c>
      <c r="F41" s="117">
        <v>277</v>
      </c>
    </row>
    <row r="42" spans="1:6" x14ac:dyDescent="0.2">
      <c r="A42" s="116" t="s">
        <v>799</v>
      </c>
      <c r="B42" s="115">
        <v>1.024</v>
      </c>
      <c r="C42" s="115">
        <v>1.0209999999999999</v>
      </c>
      <c r="D42" s="115">
        <v>1.0169999999999999</v>
      </c>
      <c r="E42" s="115">
        <v>1.0189999999999999</v>
      </c>
      <c r="F42" s="117">
        <v>278</v>
      </c>
    </row>
    <row r="43" spans="1:6" x14ac:dyDescent="0.2">
      <c r="A43" s="116" t="s">
        <v>800</v>
      </c>
      <c r="B43" s="115">
        <v>1.024</v>
      </c>
      <c r="C43" s="115">
        <v>1.0209999999999999</v>
      </c>
      <c r="D43" s="115">
        <v>1.0169999999999999</v>
      </c>
      <c r="E43" s="115">
        <v>1.0189999999999999</v>
      </c>
      <c r="F43" s="117">
        <v>279</v>
      </c>
    </row>
    <row r="44" spans="1:6" x14ac:dyDescent="0.2">
      <c r="A44" s="116" t="s">
        <v>801</v>
      </c>
      <c r="B44" s="115">
        <v>1.024</v>
      </c>
      <c r="C44" s="115">
        <v>1.0209999999999999</v>
      </c>
      <c r="D44" s="115">
        <v>1.0169999999999999</v>
      </c>
      <c r="E44" s="115">
        <v>1.0189999999999999</v>
      </c>
      <c r="F44" s="117">
        <v>281</v>
      </c>
    </row>
    <row r="45" spans="1:6" x14ac:dyDescent="0.2">
      <c r="A45" s="116" t="s">
        <v>802</v>
      </c>
      <c r="B45" s="115">
        <v>1.024</v>
      </c>
      <c r="C45" s="115">
        <v>1.0209999999999999</v>
      </c>
      <c r="D45" s="115">
        <v>1.0169999999999999</v>
      </c>
      <c r="E45" s="115">
        <v>1.0189999999999999</v>
      </c>
      <c r="F45" s="117">
        <v>282</v>
      </c>
    </row>
    <row r="46" spans="1:6" x14ac:dyDescent="0.2">
      <c r="A46" s="116" t="s">
        <v>803</v>
      </c>
      <c r="B46" s="115">
        <v>1.024</v>
      </c>
      <c r="C46" s="115">
        <v>1.0209999999999999</v>
      </c>
      <c r="D46" s="115">
        <v>1.0169999999999999</v>
      </c>
      <c r="E46" s="115">
        <v>1.0189999999999999</v>
      </c>
      <c r="F46" s="117">
        <v>283</v>
      </c>
    </row>
    <row r="47" spans="1:6" x14ac:dyDescent="0.2">
      <c r="A47" s="116" t="s">
        <v>804</v>
      </c>
      <c r="B47" s="115">
        <v>1.024</v>
      </c>
      <c r="C47" s="115">
        <v>1.0209999999999999</v>
      </c>
      <c r="D47" s="115">
        <v>1.0169999999999999</v>
      </c>
      <c r="E47" s="115">
        <v>1.0189999999999999</v>
      </c>
      <c r="F47" s="117">
        <v>284</v>
      </c>
    </row>
    <row r="48" spans="1:6" x14ac:dyDescent="0.2">
      <c r="A48" s="116" t="s">
        <v>805</v>
      </c>
      <c r="B48" s="115">
        <v>1.024</v>
      </c>
      <c r="C48" s="115">
        <v>1.0209999999999999</v>
      </c>
      <c r="D48" s="115">
        <v>1.0169999999999999</v>
      </c>
      <c r="E48" s="115">
        <v>1.0189999999999999</v>
      </c>
      <c r="F48" s="117">
        <v>285</v>
      </c>
    </row>
    <row r="49" spans="1:6" x14ac:dyDescent="0.2">
      <c r="A49" s="116" t="s">
        <v>806</v>
      </c>
      <c r="B49" s="115">
        <v>1.024</v>
      </c>
      <c r="C49" s="115">
        <v>1.0209999999999999</v>
      </c>
      <c r="D49" s="115">
        <v>1.0169999999999999</v>
      </c>
      <c r="E49" s="115">
        <v>1.0189999999999999</v>
      </c>
      <c r="F49" s="117">
        <v>286</v>
      </c>
    </row>
    <row r="50" spans="1:6" x14ac:dyDescent="0.2">
      <c r="A50" s="116" t="s">
        <v>807</v>
      </c>
      <c r="B50" s="115">
        <v>1.024</v>
      </c>
      <c r="C50" s="115">
        <v>1.0209999999999999</v>
      </c>
      <c r="D50" s="115">
        <v>1.0169999999999999</v>
      </c>
      <c r="E50" s="115">
        <v>1.0189999999999999</v>
      </c>
      <c r="F50" s="117">
        <v>287</v>
      </c>
    </row>
    <row r="51" spans="1:6" x14ac:dyDescent="0.2">
      <c r="A51" s="116" t="s">
        <v>808</v>
      </c>
      <c r="B51" s="115">
        <v>1.024</v>
      </c>
      <c r="C51" s="115">
        <v>1.0209999999999999</v>
      </c>
      <c r="D51" s="115">
        <v>1.0169999999999999</v>
      </c>
      <c r="E51" s="115">
        <v>1.0189999999999999</v>
      </c>
      <c r="F51" s="117">
        <v>288</v>
      </c>
    </row>
    <row r="52" spans="1:6" x14ac:dyDescent="0.2">
      <c r="A52" s="116" t="s">
        <v>809</v>
      </c>
      <c r="B52" s="115">
        <v>1.024</v>
      </c>
      <c r="C52" s="115">
        <v>1.0209999999999999</v>
      </c>
      <c r="D52" s="115">
        <v>1.0169999999999999</v>
      </c>
      <c r="E52" s="115">
        <v>1.0189999999999999</v>
      </c>
      <c r="F52" s="117">
        <v>289</v>
      </c>
    </row>
    <row r="53" spans="1:6" x14ac:dyDescent="0.2">
      <c r="A53" s="116" t="s">
        <v>810</v>
      </c>
      <c r="B53" s="115">
        <v>1.024</v>
      </c>
      <c r="C53" s="115">
        <v>1.0209999999999999</v>
      </c>
      <c r="D53" s="115">
        <v>1.0169999999999999</v>
      </c>
      <c r="E53" s="115">
        <v>1.0189999999999999</v>
      </c>
      <c r="F53" s="117">
        <v>290</v>
      </c>
    </row>
    <row r="54" spans="1:6" x14ac:dyDescent="0.2">
      <c r="A54" s="116" t="s">
        <v>811</v>
      </c>
      <c r="B54" s="115">
        <v>1.024</v>
      </c>
      <c r="C54" s="115">
        <v>1.0209999999999999</v>
      </c>
      <c r="D54" s="115">
        <v>1.0169999999999999</v>
      </c>
      <c r="E54" s="115">
        <v>1.0189999999999999</v>
      </c>
      <c r="F54" s="117">
        <v>291</v>
      </c>
    </row>
    <row r="55" spans="1:6" x14ac:dyDescent="0.2">
      <c r="A55" s="116" t="s">
        <v>812</v>
      </c>
      <c r="B55" s="115">
        <v>1.024</v>
      </c>
      <c r="C55" s="115">
        <v>1.0209999999999999</v>
      </c>
      <c r="D55" s="115">
        <v>1.0169999999999999</v>
      </c>
      <c r="E55" s="115">
        <v>1.0189999999999999</v>
      </c>
      <c r="F55" s="117">
        <v>292</v>
      </c>
    </row>
    <row r="56" spans="1:6" x14ac:dyDescent="0.2">
      <c r="A56" s="116" t="s">
        <v>813</v>
      </c>
      <c r="B56" s="115">
        <v>1.024</v>
      </c>
      <c r="C56" s="115">
        <v>1.0209999999999999</v>
      </c>
      <c r="D56" s="115">
        <v>1.0169999999999999</v>
      </c>
      <c r="E56" s="115">
        <v>1.0189999999999999</v>
      </c>
      <c r="F56" s="117">
        <v>293</v>
      </c>
    </row>
    <row r="57" spans="1:6" x14ac:dyDescent="0.2">
      <c r="A57" s="116" t="s">
        <v>814</v>
      </c>
      <c r="B57" s="115">
        <v>1.024</v>
      </c>
      <c r="C57" s="115">
        <v>1.0209999999999999</v>
      </c>
      <c r="D57" s="115">
        <v>1.0169999999999999</v>
      </c>
      <c r="E57" s="115">
        <v>1.0189999999999999</v>
      </c>
      <c r="F57" s="117">
        <v>294</v>
      </c>
    </row>
    <row r="58" spans="1:6" x14ac:dyDescent="0.2">
      <c r="A58" s="116" t="s">
        <v>815</v>
      </c>
      <c r="B58" s="115">
        <v>1.024</v>
      </c>
      <c r="C58" s="115">
        <v>1.0209999999999999</v>
      </c>
      <c r="D58" s="115">
        <v>1.0169999999999999</v>
      </c>
      <c r="E58" s="115">
        <v>1.0189999999999999</v>
      </c>
      <c r="F58" s="117">
        <v>295</v>
      </c>
    </row>
    <row r="59" spans="1:6" x14ac:dyDescent="0.2">
      <c r="A59" s="116" t="s">
        <v>816</v>
      </c>
      <c r="B59" s="115">
        <v>1.024</v>
      </c>
      <c r="C59" s="115">
        <v>1.0209999999999999</v>
      </c>
      <c r="D59" s="115">
        <v>1.0169999999999999</v>
      </c>
      <c r="E59" s="115">
        <v>1.0189999999999999</v>
      </c>
      <c r="F59" s="117">
        <v>296</v>
      </c>
    </row>
    <row r="60" spans="1:6" x14ac:dyDescent="0.2">
      <c r="A60" s="116" t="s">
        <v>817</v>
      </c>
      <c r="B60" s="115">
        <v>1.024</v>
      </c>
      <c r="C60" s="115">
        <v>1.0209999999999999</v>
      </c>
      <c r="D60" s="115">
        <v>1.0169999999999999</v>
      </c>
      <c r="E60" s="115">
        <v>1.0189999999999999</v>
      </c>
      <c r="F60" s="117">
        <v>297</v>
      </c>
    </row>
    <row r="61" spans="1:6" x14ac:dyDescent="0.2">
      <c r="A61" s="116" t="s">
        <v>818</v>
      </c>
      <c r="B61" s="115">
        <v>1.024</v>
      </c>
      <c r="C61" s="115">
        <v>1.0209999999999999</v>
      </c>
      <c r="D61" s="115">
        <v>1.0169999999999999</v>
      </c>
      <c r="E61" s="115">
        <v>1.0189999999999999</v>
      </c>
      <c r="F61" s="117">
        <v>298</v>
      </c>
    </row>
    <row r="62" spans="1:6" x14ac:dyDescent="0.2">
      <c r="A62" s="116" t="s">
        <v>819</v>
      </c>
      <c r="B62" s="115">
        <v>1.024</v>
      </c>
      <c r="C62" s="115">
        <v>1.0209999999999999</v>
      </c>
      <c r="D62" s="115">
        <v>1.0169999999999999</v>
      </c>
      <c r="E62" s="115">
        <v>1.0189999999999999</v>
      </c>
      <c r="F62" s="117">
        <v>299</v>
      </c>
    </row>
    <row r="63" spans="1:6" x14ac:dyDescent="0.2">
      <c r="A63" s="116" t="s">
        <v>820</v>
      </c>
      <c r="B63" s="115">
        <v>1.024</v>
      </c>
      <c r="C63" s="115">
        <v>1.0209999999999999</v>
      </c>
      <c r="D63" s="115">
        <v>1.0169999999999999</v>
      </c>
      <c r="E63" s="115">
        <v>1.0189999999999999</v>
      </c>
      <c r="F63" s="117">
        <v>300</v>
      </c>
    </row>
    <row r="64" spans="1:6" x14ac:dyDescent="0.2">
      <c r="A64" s="116" t="s">
        <v>821</v>
      </c>
      <c r="B64" s="115">
        <v>1.024</v>
      </c>
      <c r="C64" s="115">
        <v>1.0209999999999999</v>
      </c>
      <c r="D64" s="115">
        <v>1.0169999999999999</v>
      </c>
      <c r="E64" s="115">
        <v>1.0189999999999999</v>
      </c>
      <c r="F64" s="117">
        <v>301</v>
      </c>
    </row>
    <row r="65" spans="1:6" x14ac:dyDescent="0.2">
      <c r="A65" s="116" t="s">
        <v>822</v>
      </c>
      <c r="B65" s="115">
        <v>1.024</v>
      </c>
      <c r="C65" s="115">
        <v>1.0209999999999999</v>
      </c>
      <c r="D65" s="115">
        <v>1.0169999999999999</v>
      </c>
      <c r="E65" s="115">
        <v>1.0189999999999999</v>
      </c>
      <c r="F65" s="117">
        <v>302</v>
      </c>
    </row>
    <row r="66" spans="1:6" x14ac:dyDescent="0.2">
      <c r="A66" s="116" t="s">
        <v>823</v>
      </c>
      <c r="B66" s="115">
        <v>1.024</v>
      </c>
      <c r="C66" s="115">
        <v>1.0209999999999999</v>
      </c>
      <c r="D66" s="115">
        <v>1.0169999999999999</v>
      </c>
      <c r="E66" s="115">
        <v>1.0189999999999999</v>
      </c>
      <c r="F66" s="117">
        <v>303</v>
      </c>
    </row>
    <row r="67" spans="1:6" x14ac:dyDescent="0.2">
      <c r="A67" s="116" t="s">
        <v>824</v>
      </c>
      <c r="B67" s="115">
        <v>1.024</v>
      </c>
      <c r="C67" s="115">
        <v>1.0209999999999999</v>
      </c>
      <c r="D67" s="115">
        <v>1.0169999999999999</v>
      </c>
      <c r="E67" s="115">
        <v>1.0189999999999999</v>
      </c>
      <c r="F67" s="117">
        <v>304</v>
      </c>
    </row>
    <row r="68" spans="1:6" x14ac:dyDescent="0.2">
      <c r="A68" s="116" t="s">
        <v>825</v>
      </c>
      <c r="B68" s="115">
        <v>1.024</v>
      </c>
      <c r="C68" s="115">
        <v>1.0209999999999999</v>
      </c>
      <c r="D68" s="115">
        <v>1.0169999999999999</v>
      </c>
      <c r="E68" s="115">
        <v>1.0189999999999999</v>
      </c>
      <c r="F68" s="117">
        <v>305</v>
      </c>
    </row>
    <row r="69" spans="1:6" x14ac:dyDescent="0.2">
      <c r="A69" s="116" t="s">
        <v>826</v>
      </c>
      <c r="B69" s="115">
        <v>1.024</v>
      </c>
      <c r="C69" s="115">
        <v>1.0209999999999999</v>
      </c>
      <c r="D69" s="115">
        <v>1.0169999999999999</v>
      </c>
      <c r="E69" s="115">
        <v>1.0189999999999999</v>
      </c>
      <c r="F69" s="117">
        <v>306</v>
      </c>
    </row>
    <row r="70" spans="1:6" x14ac:dyDescent="0.2">
      <c r="A70" s="116" t="s">
        <v>827</v>
      </c>
      <c r="B70" s="115">
        <v>1.024</v>
      </c>
      <c r="C70" s="115">
        <v>1.0209999999999999</v>
      </c>
      <c r="D70" s="115">
        <v>1.0169999999999999</v>
      </c>
      <c r="E70" s="115">
        <v>1.0189999999999999</v>
      </c>
      <c r="F70" s="117">
        <v>307</v>
      </c>
    </row>
    <row r="71" spans="1:6" x14ac:dyDescent="0.2">
      <c r="A71" s="116" t="s">
        <v>828</v>
      </c>
      <c r="B71" s="115">
        <v>1.024</v>
      </c>
      <c r="C71" s="115">
        <v>1.0209999999999999</v>
      </c>
      <c r="D71" s="115">
        <v>1.0169999999999999</v>
      </c>
      <c r="E71" s="115">
        <v>1.0189999999999999</v>
      </c>
      <c r="F71" s="117">
        <v>308</v>
      </c>
    </row>
    <row r="72" spans="1:6" x14ac:dyDescent="0.2">
      <c r="A72" s="116" t="s">
        <v>829</v>
      </c>
      <c r="B72" s="115">
        <v>1.024</v>
      </c>
      <c r="C72" s="115">
        <v>1.0209999999999999</v>
      </c>
      <c r="D72" s="115">
        <v>1.0169999999999999</v>
      </c>
      <c r="E72" s="115">
        <v>1.0189999999999999</v>
      </c>
      <c r="F72" s="117">
        <v>309</v>
      </c>
    </row>
    <row r="73" spans="1:6" x14ac:dyDescent="0.2">
      <c r="A73" s="116" t="s">
        <v>830</v>
      </c>
      <c r="B73" s="115">
        <v>1.024</v>
      </c>
      <c r="C73" s="115">
        <v>1.0209999999999999</v>
      </c>
      <c r="D73" s="115">
        <v>1.0169999999999999</v>
      </c>
      <c r="E73" s="115">
        <v>1.0189999999999999</v>
      </c>
      <c r="F73" s="117">
        <v>310</v>
      </c>
    </row>
    <row r="74" spans="1:6" x14ac:dyDescent="0.2">
      <c r="A74" s="116" t="s">
        <v>831</v>
      </c>
      <c r="B74" s="115">
        <v>1.024</v>
      </c>
      <c r="C74" s="115">
        <v>1.0209999999999999</v>
      </c>
      <c r="D74" s="115">
        <v>1.0169999999999999</v>
      </c>
      <c r="E74" s="115">
        <v>1.0189999999999999</v>
      </c>
      <c r="F74" s="117">
        <v>311</v>
      </c>
    </row>
    <row r="75" spans="1:6" x14ac:dyDescent="0.2">
      <c r="A75" s="116" t="s">
        <v>832</v>
      </c>
      <c r="B75" s="115">
        <v>1.024</v>
      </c>
      <c r="C75" s="115">
        <v>1.0209999999999999</v>
      </c>
      <c r="D75" s="115">
        <v>1.0169999999999999</v>
      </c>
      <c r="E75" s="115">
        <v>1.0189999999999999</v>
      </c>
      <c r="F75" s="117">
        <v>312</v>
      </c>
    </row>
    <row r="76" spans="1:6" x14ac:dyDescent="0.2">
      <c r="A76" s="116" t="s">
        <v>833</v>
      </c>
      <c r="B76" s="115">
        <v>1.024</v>
      </c>
      <c r="C76" s="115">
        <v>1.0209999999999999</v>
      </c>
      <c r="D76" s="115">
        <v>1.0169999999999999</v>
      </c>
      <c r="E76" s="115">
        <v>1.0189999999999999</v>
      </c>
      <c r="F76" s="117">
        <v>313</v>
      </c>
    </row>
    <row r="77" spans="1:6" x14ac:dyDescent="0.2">
      <c r="A77" s="116" t="s">
        <v>834</v>
      </c>
      <c r="B77" s="115">
        <v>1.024</v>
      </c>
      <c r="C77" s="115">
        <v>1.0209999999999999</v>
      </c>
      <c r="D77" s="115">
        <v>1.0169999999999999</v>
      </c>
      <c r="E77" s="115">
        <v>1.0189999999999999</v>
      </c>
      <c r="F77" s="117">
        <v>314</v>
      </c>
    </row>
    <row r="78" spans="1:6" x14ac:dyDescent="0.2">
      <c r="A78" s="116" t="s">
        <v>835</v>
      </c>
      <c r="B78" s="115">
        <v>1.024</v>
      </c>
      <c r="C78" s="115">
        <v>1.0209999999999999</v>
      </c>
      <c r="D78" s="115">
        <v>1.0169999999999999</v>
      </c>
      <c r="E78" s="115">
        <v>1.0189999999999999</v>
      </c>
      <c r="F78" s="117">
        <v>315</v>
      </c>
    </row>
    <row r="79" spans="1:6" x14ac:dyDescent="0.2">
      <c r="A79" s="116" t="s">
        <v>991</v>
      </c>
      <c r="B79" s="115">
        <v>1.024</v>
      </c>
      <c r="C79" s="115">
        <v>1.0209999999999999</v>
      </c>
      <c r="D79" s="115">
        <v>1.0169999999999999</v>
      </c>
      <c r="E79" s="115">
        <v>1.0189999999999999</v>
      </c>
      <c r="F79" s="117">
        <v>316</v>
      </c>
    </row>
    <row r="80" spans="1:6" x14ac:dyDescent="0.2">
      <c r="A80" s="116" t="s">
        <v>836</v>
      </c>
      <c r="B80" s="115">
        <v>1.024</v>
      </c>
      <c r="C80" s="115">
        <v>1.0209999999999999</v>
      </c>
      <c r="D80" s="115">
        <v>1.0169999999999999</v>
      </c>
      <c r="E80" s="115">
        <v>1.0189999999999999</v>
      </c>
      <c r="F80" s="117">
        <v>317</v>
      </c>
    </row>
    <row r="81" spans="1:6" x14ac:dyDescent="0.2">
      <c r="A81" s="116" t="s">
        <v>837</v>
      </c>
      <c r="B81" s="115">
        <v>1.024</v>
      </c>
      <c r="C81" s="115">
        <v>1.0209999999999999</v>
      </c>
      <c r="D81" s="115">
        <v>1.0169999999999999</v>
      </c>
      <c r="E81" s="115">
        <v>1.0189999999999999</v>
      </c>
      <c r="F81" s="117">
        <v>318</v>
      </c>
    </row>
    <row r="82" spans="1:6" x14ac:dyDescent="0.2">
      <c r="A82" s="116" t="s">
        <v>838</v>
      </c>
      <c r="B82" s="115">
        <v>1.024</v>
      </c>
      <c r="C82" s="115">
        <v>1.0209999999999999</v>
      </c>
      <c r="D82" s="115">
        <v>1.0169999999999999</v>
      </c>
      <c r="E82" s="115">
        <v>1.0189999999999999</v>
      </c>
      <c r="F82" s="117">
        <v>319</v>
      </c>
    </row>
    <row r="83" spans="1:6" x14ac:dyDescent="0.2">
      <c r="A83" s="116" t="s">
        <v>839</v>
      </c>
      <c r="B83" s="115">
        <v>1.024</v>
      </c>
      <c r="C83" s="115">
        <v>1.0209999999999999</v>
      </c>
      <c r="D83" s="115">
        <v>1.0169999999999999</v>
      </c>
      <c r="E83" s="115">
        <v>1.0189999999999999</v>
      </c>
      <c r="F83" s="117">
        <v>320</v>
      </c>
    </row>
    <row r="84" spans="1:6" x14ac:dyDescent="0.2">
      <c r="A84" s="116" t="s">
        <v>840</v>
      </c>
      <c r="B84" s="115">
        <v>1.024</v>
      </c>
      <c r="C84" s="115">
        <v>1.0209999999999999</v>
      </c>
      <c r="D84" s="115">
        <v>1.0169999999999999</v>
      </c>
      <c r="E84" s="115">
        <v>1.0189999999999999</v>
      </c>
      <c r="F84" s="117">
        <v>321</v>
      </c>
    </row>
    <row r="85" spans="1:6" x14ac:dyDescent="0.2">
      <c r="A85" s="116" t="s">
        <v>841</v>
      </c>
      <c r="B85" s="115">
        <v>1.024</v>
      </c>
      <c r="C85" s="115">
        <v>1.0209999999999999</v>
      </c>
      <c r="D85" s="115">
        <v>1.0169999999999999</v>
      </c>
      <c r="E85" s="115">
        <v>1.0189999999999999</v>
      </c>
      <c r="F85" s="117">
        <v>322</v>
      </c>
    </row>
    <row r="86" spans="1:6" x14ac:dyDescent="0.2">
      <c r="A86" s="116" t="s">
        <v>992</v>
      </c>
      <c r="B86" s="115">
        <v>1.024</v>
      </c>
      <c r="C86" s="115">
        <v>1.0209999999999999</v>
      </c>
      <c r="D86" s="115">
        <v>1.0169999999999999</v>
      </c>
      <c r="E86" s="115">
        <v>1.0189999999999999</v>
      </c>
      <c r="F86" s="117">
        <v>323</v>
      </c>
    </row>
    <row r="87" spans="1:6" x14ac:dyDescent="0.2">
      <c r="A87" s="116" t="s">
        <v>842</v>
      </c>
      <c r="B87" s="115">
        <v>1.024</v>
      </c>
      <c r="C87" s="115">
        <v>1.0209999999999999</v>
      </c>
      <c r="D87" s="115">
        <v>1.0169999999999999</v>
      </c>
      <c r="E87" s="115">
        <v>1.0189999999999999</v>
      </c>
      <c r="F87" s="117">
        <v>324</v>
      </c>
    </row>
    <row r="88" spans="1:6" x14ac:dyDescent="0.2">
      <c r="A88" s="116" t="s">
        <v>843</v>
      </c>
      <c r="B88" s="115">
        <v>1.024</v>
      </c>
      <c r="C88" s="115">
        <v>1.0209999999999999</v>
      </c>
      <c r="D88" s="115">
        <v>1.0169999999999999</v>
      </c>
      <c r="E88" s="115">
        <v>1.0189999999999999</v>
      </c>
      <c r="F88" s="117">
        <v>325</v>
      </c>
    </row>
    <row r="89" spans="1:6" x14ac:dyDescent="0.2">
      <c r="A89" s="116" t="s">
        <v>844</v>
      </c>
      <c r="B89" s="115">
        <v>1.024</v>
      </c>
      <c r="C89" s="115">
        <v>1.0209999999999999</v>
      </c>
      <c r="D89" s="115">
        <v>1.0169999999999999</v>
      </c>
      <c r="E89" s="115">
        <v>1.0189999999999999</v>
      </c>
      <c r="F89" s="117">
        <v>326</v>
      </c>
    </row>
    <row r="90" spans="1:6" x14ac:dyDescent="0.2">
      <c r="A90" s="116" t="s">
        <v>845</v>
      </c>
      <c r="B90" s="115">
        <v>1.024</v>
      </c>
      <c r="C90" s="115">
        <v>1.0209999999999999</v>
      </c>
      <c r="D90" s="115">
        <v>1.0169999999999999</v>
      </c>
      <c r="E90" s="115">
        <v>1.0189999999999999</v>
      </c>
      <c r="F90" s="117">
        <v>327</v>
      </c>
    </row>
    <row r="91" spans="1:6" x14ac:dyDescent="0.2">
      <c r="A91" s="116" t="s">
        <v>846</v>
      </c>
      <c r="B91" s="115">
        <v>1.024</v>
      </c>
      <c r="C91" s="115">
        <v>1.0209999999999999</v>
      </c>
      <c r="D91" s="115">
        <v>1.0169999999999999</v>
      </c>
      <c r="E91" s="115">
        <v>1.0189999999999999</v>
      </c>
      <c r="F91" s="117">
        <v>328</v>
      </c>
    </row>
    <row r="92" spans="1:6" x14ac:dyDescent="0.2">
      <c r="A92" s="116" t="s">
        <v>847</v>
      </c>
      <c r="B92" s="115">
        <v>1.024</v>
      </c>
      <c r="C92" s="115">
        <v>1.0209999999999999</v>
      </c>
      <c r="D92" s="115">
        <v>1.0169999999999999</v>
      </c>
      <c r="E92" s="115">
        <v>1.0189999999999999</v>
      </c>
      <c r="F92" s="117">
        <v>329</v>
      </c>
    </row>
    <row r="93" spans="1:6" x14ac:dyDescent="0.2">
      <c r="A93" s="116" t="s">
        <v>848</v>
      </c>
      <c r="B93" s="115">
        <v>1.024</v>
      </c>
      <c r="C93" s="115">
        <v>1.0209999999999999</v>
      </c>
      <c r="D93" s="115">
        <v>1.0169999999999999</v>
      </c>
      <c r="E93" s="115">
        <v>1.0189999999999999</v>
      </c>
      <c r="F93" s="117">
        <v>330</v>
      </c>
    </row>
    <row r="94" spans="1:6" x14ac:dyDescent="0.2">
      <c r="A94" s="116" t="s">
        <v>849</v>
      </c>
      <c r="B94" s="115">
        <v>1.024</v>
      </c>
      <c r="C94" s="115">
        <v>1.0209999999999999</v>
      </c>
      <c r="D94" s="115">
        <v>1.0169999999999999</v>
      </c>
      <c r="E94" s="115">
        <v>1.0189999999999999</v>
      </c>
      <c r="F94" s="117">
        <v>331</v>
      </c>
    </row>
    <row r="95" spans="1:6" x14ac:dyDescent="0.2">
      <c r="A95" s="116" t="s">
        <v>993</v>
      </c>
      <c r="B95" s="115">
        <v>1.024</v>
      </c>
      <c r="C95" s="115">
        <v>1.0209999999999999</v>
      </c>
      <c r="D95" s="115">
        <v>1.0169999999999999</v>
      </c>
      <c r="E95" s="115">
        <v>1.0189999999999999</v>
      </c>
      <c r="F95" s="117">
        <v>332</v>
      </c>
    </row>
    <row r="96" spans="1:6" x14ac:dyDescent="0.2">
      <c r="A96" s="116" t="s">
        <v>994</v>
      </c>
      <c r="B96" s="115">
        <v>1.024</v>
      </c>
      <c r="C96" s="115">
        <v>1.0209999999999999</v>
      </c>
      <c r="D96" s="115">
        <v>1.0169999999999999</v>
      </c>
      <c r="E96" s="115">
        <v>1.0189999999999999</v>
      </c>
      <c r="F96" s="117">
        <v>333</v>
      </c>
    </row>
    <row r="97" spans="1:6" x14ac:dyDescent="0.2">
      <c r="A97" s="116" t="s">
        <v>995</v>
      </c>
      <c r="B97" s="115">
        <v>1.024</v>
      </c>
      <c r="C97" s="115">
        <v>1.0209999999999999</v>
      </c>
      <c r="D97" s="115">
        <v>1.0169999999999999</v>
      </c>
      <c r="E97" s="115">
        <v>1.0189999999999999</v>
      </c>
      <c r="F97" s="117">
        <v>334</v>
      </c>
    </row>
    <row r="98" spans="1:6" x14ac:dyDescent="0.2">
      <c r="A98" s="116" t="s">
        <v>1008</v>
      </c>
      <c r="B98" s="115">
        <v>1.024</v>
      </c>
      <c r="C98" s="115">
        <v>1.0209999999999999</v>
      </c>
      <c r="D98" s="115">
        <v>1.0169999999999999</v>
      </c>
      <c r="E98" s="115">
        <v>1.0189999999999999</v>
      </c>
      <c r="F98" s="117">
        <v>335</v>
      </c>
    </row>
    <row r="99" spans="1:6" x14ac:dyDescent="0.2">
      <c r="A99" s="116" t="s">
        <v>1009</v>
      </c>
      <c r="B99" s="115">
        <v>1.024</v>
      </c>
      <c r="C99" s="115">
        <v>1.0209999999999999</v>
      </c>
      <c r="D99" s="115">
        <v>1.0169999999999999</v>
      </c>
      <c r="E99" s="115">
        <v>1.0189999999999999</v>
      </c>
      <c r="F99" s="117">
        <v>336</v>
      </c>
    </row>
    <row r="100" spans="1:6" x14ac:dyDescent="0.2">
      <c r="A100" s="116" t="s">
        <v>1020</v>
      </c>
      <c r="B100" s="115">
        <v>1.024</v>
      </c>
      <c r="C100" s="115">
        <v>1.0209999999999999</v>
      </c>
      <c r="D100" s="115">
        <v>1.0169999999999999</v>
      </c>
      <c r="E100" s="115">
        <v>1.0189999999999999</v>
      </c>
      <c r="F100" s="117">
        <v>337</v>
      </c>
    </row>
    <row r="101" spans="1:6" x14ac:dyDescent="0.2">
      <c r="A101" s="116" t="s">
        <v>1021</v>
      </c>
      <c r="B101" s="115">
        <v>1.024</v>
      </c>
      <c r="C101" s="115">
        <v>1.0209999999999999</v>
      </c>
      <c r="D101" s="115">
        <v>1.0169999999999999</v>
      </c>
      <c r="E101" s="115">
        <v>1.0189999999999999</v>
      </c>
      <c r="F101" s="117">
        <v>338</v>
      </c>
    </row>
    <row r="102" spans="1:6" x14ac:dyDescent="0.2">
      <c r="A102" s="116" t="s">
        <v>1022</v>
      </c>
      <c r="B102" s="115">
        <v>1.024</v>
      </c>
      <c r="C102" s="115">
        <v>1.0209999999999999</v>
      </c>
      <c r="D102" s="115">
        <v>1.0169999999999999</v>
      </c>
      <c r="E102" s="115">
        <v>1.0189999999999999</v>
      </c>
      <c r="F102" s="117">
        <v>339</v>
      </c>
    </row>
    <row r="103" spans="1:6" x14ac:dyDescent="0.2">
      <c r="A103" s="116" t="s">
        <v>1023</v>
      </c>
      <c r="B103" s="115">
        <v>1.024</v>
      </c>
      <c r="C103" s="115">
        <v>1.0209999999999999</v>
      </c>
      <c r="D103" s="115">
        <v>1.0169999999999999</v>
      </c>
      <c r="E103" s="115">
        <v>1.0189999999999999</v>
      </c>
      <c r="F103" s="117">
        <v>340</v>
      </c>
    </row>
    <row r="104" spans="1:6" x14ac:dyDescent="0.2">
      <c r="A104" s="116" t="s">
        <v>850</v>
      </c>
      <c r="B104" s="115">
        <v>1.034</v>
      </c>
      <c r="C104" s="115">
        <v>1.0309999999999999</v>
      </c>
      <c r="D104" s="115">
        <v>1.0249999999999999</v>
      </c>
      <c r="E104" s="115">
        <v>1.028</v>
      </c>
      <c r="F104" s="117">
        <v>600</v>
      </c>
    </row>
    <row r="105" spans="1:6" x14ac:dyDescent="0.2">
      <c r="A105" s="116" t="s">
        <v>851</v>
      </c>
      <c r="B105" s="115">
        <v>1.0109999999999999</v>
      </c>
      <c r="C105" s="115">
        <v>1.0109999999999999</v>
      </c>
      <c r="D105" s="115">
        <v>1.0089999999999999</v>
      </c>
      <c r="E105" s="115">
        <v>1.01</v>
      </c>
      <c r="F105" s="117">
        <v>603</v>
      </c>
    </row>
    <row r="106" spans="1:6" x14ac:dyDescent="0.2">
      <c r="A106" s="116" t="s">
        <v>852</v>
      </c>
      <c r="B106" s="115">
        <v>1.024</v>
      </c>
      <c r="C106" s="115">
        <v>1.0209999999999999</v>
      </c>
      <c r="D106" s="115">
        <v>1.0169999999999999</v>
      </c>
      <c r="E106" s="115">
        <v>1.0189999999999999</v>
      </c>
      <c r="F106" s="117">
        <v>607</v>
      </c>
    </row>
    <row r="107" spans="1:6" x14ac:dyDescent="0.2">
      <c r="A107" s="116" t="s">
        <v>853</v>
      </c>
      <c r="B107" s="115">
        <v>1.024</v>
      </c>
      <c r="C107" s="115">
        <v>1.0209999999999999</v>
      </c>
      <c r="D107" s="115">
        <v>1.0169999999999999</v>
      </c>
      <c r="E107" s="115">
        <v>1.0189999999999999</v>
      </c>
      <c r="F107" s="117">
        <v>608</v>
      </c>
    </row>
    <row r="108" spans="1:6" x14ac:dyDescent="0.2">
      <c r="A108" s="116" t="s">
        <v>854</v>
      </c>
      <c r="B108" s="115">
        <v>1.024</v>
      </c>
      <c r="C108" s="115">
        <v>1.0529999999999999</v>
      </c>
      <c r="D108" s="115">
        <v>1.052</v>
      </c>
      <c r="E108" s="115">
        <v>1.0529999999999999</v>
      </c>
      <c r="F108" s="117">
        <v>612</v>
      </c>
    </row>
    <row r="109" spans="1:6" x14ac:dyDescent="0.2">
      <c r="A109" s="116" t="s">
        <v>855</v>
      </c>
      <c r="B109" s="115">
        <v>1.024</v>
      </c>
      <c r="C109" s="115">
        <v>1.0209999999999999</v>
      </c>
      <c r="D109" s="115">
        <v>1.0169999999999999</v>
      </c>
      <c r="E109" s="115">
        <v>1.0189999999999999</v>
      </c>
      <c r="F109" s="117">
        <v>613</v>
      </c>
    </row>
    <row r="110" spans="1:6" x14ac:dyDescent="0.2">
      <c r="A110" s="116" t="s">
        <v>856</v>
      </c>
      <c r="B110" s="115">
        <v>1.024</v>
      </c>
      <c r="C110" s="115">
        <v>1.0209999999999999</v>
      </c>
      <c r="D110" s="115">
        <v>1.0169999999999999</v>
      </c>
      <c r="E110" s="115">
        <v>1.0189999999999999</v>
      </c>
      <c r="F110" s="117">
        <v>614</v>
      </c>
    </row>
    <row r="111" spans="1:6" x14ac:dyDescent="0.2">
      <c r="A111" s="116" t="s">
        <v>857</v>
      </c>
      <c r="B111" s="115">
        <v>1.024</v>
      </c>
      <c r="C111" s="115">
        <v>1.0209999999999999</v>
      </c>
      <c r="D111" s="115">
        <v>1.0169999999999999</v>
      </c>
      <c r="E111" s="115">
        <v>1.0189999999999999</v>
      </c>
      <c r="F111" s="117">
        <v>615</v>
      </c>
    </row>
    <row r="112" spans="1:6" x14ac:dyDescent="0.2">
      <c r="A112" s="116" t="s">
        <v>858</v>
      </c>
      <c r="B112" s="115">
        <v>1.024</v>
      </c>
      <c r="C112" s="115">
        <v>1.0209999999999999</v>
      </c>
      <c r="D112" s="115">
        <v>1.0169999999999999</v>
      </c>
      <c r="E112" s="115">
        <v>1.0189999999999999</v>
      </c>
      <c r="F112" s="117">
        <v>616</v>
      </c>
    </row>
    <row r="113" spans="1:6" x14ac:dyDescent="0.2">
      <c r="A113" s="116" t="s">
        <v>859</v>
      </c>
      <c r="B113" s="115">
        <v>1.024</v>
      </c>
      <c r="C113" s="115">
        <v>1.0209999999999999</v>
      </c>
      <c r="D113" s="115">
        <v>1.0169999999999999</v>
      </c>
      <c r="E113" s="115">
        <v>1.0189999999999999</v>
      </c>
      <c r="F113" s="117">
        <v>617</v>
      </c>
    </row>
    <row r="114" spans="1:6" x14ac:dyDescent="0.2">
      <c r="A114" s="116" t="s">
        <v>860</v>
      </c>
      <c r="B114" s="115">
        <v>1.008</v>
      </c>
      <c r="C114" s="115">
        <v>1.0069999999999999</v>
      </c>
      <c r="D114" s="115">
        <v>1.0049999999999999</v>
      </c>
      <c r="E114" s="115">
        <v>1.006</v>
      </c>
      <c r="F114" s="117">
        <v>618</v>
      </c>
    </row>
    <row r="115" spans="1:6" x14ac:dyDescent="0.2">
      <c r="A115" s="116" t="s">
        <v>861</v>
      </c>
      <c r="B115" s="115">
        <v>1.024</v>
      </c>
      <c r="C115" s="115">
        <v>1.0209999999999999</v>
      </c>
      <c r="D115" s="115">
        <v>1.0169999999999999</v>
      </c>
      <c r="E115" s="115">
        <v>1.0189999999999999</v>
      </c>
      <c r="F115" s="117">
        <v>619</v>
      </c>
    </row>
    <row r="116" spans="1:6" x14ac:dyDescent="0.2">
      <c r="A116" s="116" t="s">
        <v>862</v>
      </c>
      <c r="B116" s="115">
        <v>1.014</v>
      </c>
      <c r="C116" s="115">
        <v>1.014</v>
      </c>
      <c r="D116" s="115">
        <v>1.014</v>
      </c>
      <c r="E116" s="115">
        <v>1.014</v>
      </c>
      <c r="F116" s="117">
        <v>620</v>
      </c>
    </row>
    <row r="117" spans="1:6" x14ac:dyDescent="0.2">
      <c r="A117" s="116" t="s">
        <v>863</v>
      </c>
      <c r="B117" s="115">
        <v>1.024</v>
      </c>
      <c r="C117" s="115">
        <v>1.0209999999999999</v>
      </c>
      <c r="D117" s="115">
        <v>1.0169999999999999</v>
      </c>
      <c r="E117" s="115">
        <v>1.0189999999999999</v>
      </c>
      <c r="F117" s="117">
        <v>623</v>
      </c>
    </row>
    <row r="118" spans="1:6" x14ac:dyDescent="0.2">
      <c r="A118" s="116" t="s">
        <v>864</v>
      </c>
      <c r="B118" s="115">
        <v>1.024</v>
      </c>
      <c r="C118" s="115">
        <v>1.0209999999999999</v>
      </c>
      <c r="D118" s="115">
        <v>1.0169999999999999</v>
      </c>
      <c r="E118" s="115">
        <v>1.0189999999999999</v>
      </c>
      <c r="F118" s="117">
        <v>624</v>
      </c>
    </row>
    <row r="119" spans="1:6" x14ac:dyDescent="0.2">
      <c r="A119" s="116" t="s">
        <v>865</v>
      </c>
      <c r="B119" s="115">
        <v>1.0109999999999999</v>
      </c>
      <c r="C119" s="115">
        <v>1.0109999999999999</v>
      </c>
      <c r="D119" s="115">
        <v>1.0109999999999999</v>
      </c>
      <c r="E119" s="115">
        <v>1.0109999999999999</v>
      </c>
      <c r="F119" s="117">
        <v>625</v>
      </c>
    </row>
    <row r="120" spans="1:6" x14ac:dyDescent="0.2">
      <c r="A120" s="116" t="s">
        <v>866</v>
      </c>
      <c r="B120" s="115">
        <v>1.024</v>
      </c>
      <c r="C120" s="115">
        <v>1.0209999999999999</v>
      </c>
      <c r="D120" s="115">
        <v>1.0169999999999999</v>
      </c>
      <c r="E120" s="115">
        <v>1.0189999999999999</v>
      </c>
      <c r="F120" s="117">
        <v>626</v>
      </c>
    </row>
    <row r="121" spans="1:6" x14ac:dyDescent="0.2">
      <c r="A121" s="116" t="s">
        <v>867</v>
      </c>
      <c r="B121" s="115">
        <v>1.024</v>
      </c>
      <c r="C121" s="115">
        <v>1.0209999999999999</v>
      </c>
      <c r="D121" s="115">
        <v>1.0169999999999999</v>
      </c>
      <c r="E121" s="115">
        <v>1.0189999999999999</v>
      </c>
      <c r="F121" s="117">
        <v>627</v>
      </c>
    </row>
    <row r="122" spans="1:6" x14ac:dyDescent="0.2">
      <c r="A122" s="116" t="s">
        <v>868</v>
      </c>
      <c r="B122" s="115">
        <v>1.024</v>
      </c>
      <c r="C122" s="115">
        <v>1.0209999999999999</v>
      </c>
      <c r="D122" s="115">
        <v>1.0169999999999999</v>
      </c>
      <c r="E122" s="115">
        <v>1.0189999999999999</v>
      </c>
      <c r="F122" s="117">
        <v>628</v>
      </c>
    </row>
    <row r="123" spans="1:6" x14ac:dyDescent="0.2">
      <c r="A123" s="116" t="s">
        <v>869</v>
      </c>
      <c r="B123" s="115">
        <v>1.024</v>
      </c>
      <c r="C123" s="115">
        <v>1.0209999999999999</v>
      </c>
      <c r="D123" s="115">
        <v>1.0169999999999999</v>
      </c>
      <c r="E123" s="115">
        <v>1.0189999999999999</v>
      </c>
      <c r="F123" s="117">
        <v>629</v>
      </c>
    </row>
    <row r="124" spans="1:6" x14ac:dyDescent="0.2">
      <c r="A124" s="116" t="s">
        <v>870</v>
      </c>
      <c r="B124" s="115">
        <v>1.024</v>
      </c>
      <c r="C124" s="115">
        <v>1.0209999999999999</v>
      </c>
      <c r="D124" s="115">
        <v>1.0169999999999999</v>
      </c>
      <c r="E124" s="115">
        <v>1.0189999999999999</v>
      </c>
      <c r="F124" s="117">
        <v>632</v>
      </c>
    </row>
    <row r="125" spans="1:6" x14ac:dyDescent="0.2">
      <c r="A125" s="116" t="s">
        <v>871</v>
      </c>
      <c r="B125" s="115">
        <v>1.024</v>
      </c>
      <c r="C125" s="115">
        <v>1.0209999999999999</v>
      </c>
      <c r="D125" s="115">
        <v>1.0169999999999999</v>
      </c>
      <c r="E125" s="115">
        <v>1.0189999999999999</v>
      </c>
      <c r="F125" s="117">
        <v>633</v>
      </c>
    </row>
    <row r="126" spans="1:6" x14ac:dyDescent="0.2">
      <c r="A126" s="116" t="s">
        <v>872</v>
      </c>
      <c r="B126" s="115">
        <v>1.024</v>
      </c>
      <c r="C126" s="115">
        <v>1.0209999999999999</v>
      </c>
      <c r="D126" s="115">
        <v>1.0169999999999999</v>
      </c>
      <c r="E126" s="115">
        <v>1.0189999999999999</v>
      </c>
      <c r="F126" s="117">
        <v>634</v>
      </c>
    </row>
    <row r="127" spans="1:6" x14ac:dyDescent="0.2">
      <c r="A127" s="116" t="s">
        <v>873</v>
      </c>
      <c r="B127" s="115">
        <v>1.024</v>
      </c>
      <c r="C127" s="115">
        <v>1.0209999999999999</v>
      </c>
      <c r="D127" s="115">
        <v>1.0169999999999999</v>
      </c>
      <c r="E127" s="115">
        <v>1.0189999999999999</v>
      </c>
      <c r="F127" s="117">
        <v>635</v>
      </c>
    </row>
    <row r="128" spans="1:6" x14ac:dyDescent="0.2">
      <c r="A128" s="116" t="s">
        <v>874</v>
      </c>
      <c r="B128" s="115">
        <v>1.024</v>
      </c>
      <c r="C128" s="115">
        <v>1.0209999999999999</v>
      </c>
      <c r="D128" s="115">
        <v>1.0169999999999999</v>
      </c>
      <c r="E128" s="115">
        <v>1.0189999999999999</v>
      </c>
      <c r="F128" s="117">
        <v>636</v>
      </c>
    </row>
    <row r="129" spans="1:6" x14ac:dyDescent="0.2">
      <c r="A129" s="116" t="s">
        <v>875</v>
      </c>
      <c r="B129" s="115">
        <v>1.008</v>
      </c>
      <c r="C129" s="115">
        <v>1.0069999999999999</v>
      </c>
      <c r="D129" s="115">
        <v>1.0089999999999999</v>
      </c>
      <c r="E129" s="115">
        <v>1.006</v>
      </c>
      <c r="F129" s="117">
        <v>637</v>
      </c>
    </row>
    <row r="130" spans="1:6" x14ac:dyDescent="0.2">
      <c r="A130" s="116" t="s">
        <v>876</v>
      </c>
      <c r="B130" s="115">
        <v>1.024</v>
      </c>
      <c r="C130" s="115">
        <v>1.0209999999999999</v>
      </c>
      <c r="D130" s="115">
        <v>1.0169999999999999</v>
      </c>
      <c r="E130" s="115">
        <v>1.0189999999999999</v>
      </c>
      <c r="F130" s="117">
        <v>638</v>
      </c>
    </row>
    <row r="131" spans="1:6" x14ac:dyDescent="0.2">
      <c r="A131" s="116" t="s">
        <v>877</v>
      </c>
      <c r="B131" s="115">
        <v>1.024</v>
      </c>
      <c r="C131" s="115">
        <v>1.0209999999999999</v>
      </c>
      <c r="D131" s="115">
        <v>1.0169999999999999</v>
      </c>
      <c r="E131" s="115">
        <v>1.0189999999999999</v>
      </c>
      <c r="F131" s="117">
        <v>639</v>
      </c>
    </row>
    <row r="132" spans="1:6" x14ac:dyDescent="0.2">
      <c r="A132" s="116" t="s">
        <v>878</v>
      </c>
      <c r="B132" s="115">
        <v>1.024</v>
      </c>
      <c r="C132" s="115">
        <v>1.0209999999999999</v>
      </c>
      <c r="D132" s="115">
        <v>1.0169999999999999</v>
      </c>
      <c r="E132" s="115">
        <v>1.0189999999999999</v>
      </c>
      <c r="F132" s="117">
        <v>640</v>
      </c>
    </row>
    <row r="133" spans="1:6" x14ac:dyDescent="0.2">
      <c r="A133" s="116" t="s">
        <v>879</v>
      </c>
      <c r="B133" s="115">
        <v>1.024</v>
      </c>
      <c r="C133" s="115">
        <v>1.0209999999999999</v>
      </c>
      <c r="D133" s="115">
        <v>1.0169999999999999</v>
      </c>
      <c r="E133" s="115">
        <v>1.0189999999999999</v>
      </c>
      <c r="F133" s="117">
        <v>642</v>
      </c>
    </row>
    <row r="134" spans="1:6" x14ac:dyDescent="0.2">
      <c r="A134" s="116" t="s">
        <v>880</v>
      </c>
      <c r="B134" s="115">
        <v>1.024</v>
      </c>
      <c r="C134" s="115">
        <v>1.0209999999999999</v>
      </c>
      <c r="D134" s="115">
        <v>1.0169999999999999</v>
      </c>
      <c r="E134" s="115">
        <v>1.0189999999999999</v>
      </c>
      <c r="F134" s="117">
        <v>643</v>
      </c>
    </row>
    <row r="135" spans="1:6" x14ac:dyDescent="0.2">
      <c r="A135" s="116" t="s">
        <v>881</v>
      </c>
      <c r="B135" s="115">
        <v>1.024</v>
      </c>
      <c r="C135" s="115">
        <v>1.0209999999999999</v>
      </c>
      <c r="D135" s="115">
        <v>1.0169999999999999</v>
      </c>
      <c r="E135" s="115">
        <v>1.0189999999999999</v>
      </c>
      <c r="F135" s="117">
        <v>644</v>
      </c>
    </row>
    <row r="136" spans="1:6" x14ac:dyDescent="0.2">
      <c r="A136" s="116" t="s">
        <v>882</v>
      </c>
      <c r="B136" s="115">
        <v>1.024</v>
      </c>
      <c r="C136" s="115">
        <v>1.0209999999999999</v>
      </c>
      <c r="D136" s="115">
        <v>1.0169999999999999</v>
      </c>
      <c r="E136" s="115">
        <v>1.0189999999999999</v>
      </c>
      <c r="F136" s="117">
        <v>645</v>
      </c>
    </row>
    <row r="137" spans="1:6" x14ac:dyDescent="0.2">
      <c r="A137" s="116" t="s">
        <v>883</v>
      </c>
      <c r="B137" s="115">
        <v>1.024</v>
      </c>
      <c r="C137" s="115">
        <v>1.0209999999999999</v>
      </c>
      <c r="D137" s="115">
        <v>1.0169999999999999</v>
      </c>
      <c r="E137" s="115">
        <v>1.0189999999999999</v>
      </c>
      <c r="F137" s="117">
        <v>646</v>
      </c>
    </row>
    <row r="138" spans="1:6" x14ac:dyDescent="0.2">
      <c r="A138" s="116" t="s">
        <v>884</v>
      </c>
      <c r="B138" s="115">
        <v>1.024</v>
      </c>
      <c r="C138" s="115">
        <v>1.0209999999999999</v>
      </c>
      <c r="D138" s="115">
        <v>1.0169999999999999</v>
      </c>
      <c r="E138" s="115">
        <v>1.0189999999999999</v>
      </c>
      <c r="F138" s="117">
        <v>647</v>
      </c>
    </row>
    <row r="139" spans="1:6" x14ac:dyDescent="0.2">
      <c r="A139" s="116" t="s">
        <v>885</v>
      </c>
      <c r="B139" s="115">
        <v>1.024</v>
      </c>
      <c r="C139" s="115">
        <v>1.0209999999999999</v>
      </c>
      <c r="D139" s="115">
        <v>1.0169999999999999</v>
      </c>
      <c r="E139" s="115">
        <v>1.0189999999999999</v>
      </c>
      <c r="F139" s="117">
        <v>649</v>
      </c>
    </row>
    <row r="140" spans="1:6" x14ac:dyDescent="0.2">
      <c r="A140" s="116" t="s">
        <v>886</v>
      </c>
      <c r="B140" s="115">
        <v>1.024</v>
      </c>
      <c r="C140" s="115">
        <v>1.0209999999999999</v>
      </c>
      <c r="D140" s="115">
        <v>1.0169999999999999</v>
      </c>
      <c r="E140" s="115">
        <v>1.0189999999999999</v>
      </c>
      <c r="F140" s="117">
        <v>650</v>
      </c>
    </row>
    <row r="141" spans="1:6" x14ac:dyDescent="0.2">
      <c r="A141" s="116" t="s">
        <v>887</v>
      </c>
      <c r="B141" s="115">
        <v>1.024</v>
      </c>
      <c r="C141" s="115">
        <v>1.0209999999999999</v>
      </c>
      <c r="D141" s="115">
        <v>1.0169999999999999</v>
      </c>
      <c r="E141" s="115">
        <v>1.0189999999999999</v>
      </c>
      <c r="F141" s="117">
        <v>652</v>
      </c>
    </row>
    <row r="142" spans="1:6" x14ac:dyDescent="0.2">
      <c r="A142" s="116" t="s">
        <v>888</v>
      </c>
      <c r="B142" s="115">
        <v>1.024</v>
      </c>
      <c r="C142" s="115">
        <v>1.0209999999999999</v>
      </c>
      <c r="D142" s="115">
        <v>1.0169999999999999</v>
      </c>
      <c r="E142" s="115">
        <v>1.0189999999999999</v>
      </c>
      <c r="F142" s="117">
        <v>653</v>
      </c>
    </row>
    <row r="143" spans="1:6" x14ac:dyDescent="0.2">
      <c r="A143" s="116" t="s">
        <v>889</v>
      </c>
      <c r="B143" s="115">
        <v>1.024</v>
      </c>
      <c r="C143" s="115">
        <v>1.0209999999999999</v>
      </c>
      <c r="D143" s="115">
        <v>1.0169999999999999</v>
      </c>
      <c r="E143" s="115">
        <v>1.0189999999999999</v>
      </c>
      <c r="F143" s="117">
        <v>654</v>
      </c>
    </row>
    <row r="144" spans="1:6" x14ac:dyDescent="0.2">
      <c r="A144" s="116" t="s">
        <v>890</v>
      </c>
      <c r="B144" s="115">
        <v>1.024</v>
      </c>
      <c r="C144" s="115">
        <v>1.0209999999999999</v>
      </c>
      <c r="D144" s="115">
        <v>1.0169999999999999</v>
      </c>
      <c r="E144" s="115">
        <v>1.0189999999999999</v>
      </c>
      <c r="F144" s="117">
        <v>655</v>
      </c>
    </row>
    <row r="145" spans="1:6" x14ac:dyDescent="0.2">
      <c r="A145" s="116" t="s">
        <v>891</v>
      </c>
      <c r="B145" s="115">
        <v>1.024</v>
      </c>
      <c r="C145" s="115">
        <v>1.0209999999999999</v>
      </c>
      <c r="D145" s="115">
        <v>1.0169999999999999</v>
      </c>
      <c r="E145" s="115">
        <v>1.0189999999999999</v>
      </c>
      <c r="F145" s="117">
        <v>656</v>
      </c>
    </row>
    <row r="146" spans="1:6" x14ac:dyDescent="0.2">
      <c r="A146" s="116" t="s">
        <v>892</v>
      </c>
      <c r="B146" s="115">
        <v>1.024</v>
      </c>
      <c r="C146" s="115">
        <v>1.0209999999999999</v>
      </c>
      <c r="D146" s="115">
        <v>1.0169999999999999</v>
      </c>
      <c r="E146" s="115">
        <v>1.0189999999999999</v>
      </c>
      <c r="F146" s="117">
        <v>657</v>
      </c>
    </row>
    <row r="147" spans="1:6" x14ac:dyDescent="0.2">
      <c r="A147" s="116" t="s">
        <v>893</v>
      </c>
      <c r="B147" s="115">
        <v>1.024</v>
      </c>
      <c r="C147" s="115">
        <v>1.0209999999999999</v>
      </c>
      <c r="D147" s="115">
        <v>1.0169999999999999</v>
      </c>
      <c r="E147" s="115">
        <v>1.0189999999999999</v>
      </c>
      <c r="F147" s="117">
        <v>658</v>
      </c>
    </row>
    <row r="148" spans="1:6" x14ac:dyDescent="0.2">
      <c r="A148" s="116" t="s">
        <v>894</v>
      </c>
      <c r="B148" s="115">
        <v>1.024</v>
      </c>
      <c r="C148" s="115">
        <v>1.0209999999999999</v>
      </c>
      <c r="D148" s="115">
        <v>1.0169999999999999</v>
      </c>
      <c r="E148" s="115">
        <v>1.0189999999999999</v>
      </c>
      <c r="F148" s="117">
        <v>659</v>
      </c>
    </row>
    <row r="149" spans="1:6" x14ac:dyDescent="0.2">
      <c r="A149" s="116" t="s">
        <v>895</v>
      </c>
      <c r="B149" s="115">
        <v>1.024</v>
      </c>
      <c r="C149" s="115">
        <v>1.0209999999999999</v>
      </c>
      <c r="D149" s="115">
        <v>1.0169999999999999</v>
      </c>
      <c r="E149" s="115">
        <v>1.0189999999999999</v>
      </c>
      <c r="F149" s="117">
        <v>662</v>
      </c>
    </row>
    <row r="150" spans="1:6" x14ac:dyDescent="0.2">
      <c r="A150" s="116" t="s">
        <v>896</v>
      </c>
      <c r="B150" s="115">
        <v>1.024</v>
      </c>
      <c r="C150" s="115">
        <v>1.0209999999999999</v>
      </c>
      <c r="D150" s="115">
        <v>1.0169999999999999</v>
      </c>
      <c r="E150" s="115">
        <v>1.0189999999999999</v>
      </c>
      <c r="F150" s="117">
        <v>663</v>
      </c>
    </row>
    <row r="151" spans="1:6" x14ac:dyDescent="0.2">
      <c r="A151" s="116" t="s">
        <v>897</v>
      </c>
      <c r="B151" s="115">
        <v>1.034</v>
      </c>
      <c r="C151" s="115">
        <v>1.0309999999999999</v>
      </c>
      <c r="D151" s="115">
        <v>1.0249999999999999</v>
      </c>
      <c r="E151" s="115">
        <v>1.028</v>
      </c>
      <c r="F151" s="117">
        <v>664</v>
      </c>
    </row>
    <row r="152" spans="1:6" x14ac:dyDescent="0.2">
      <c r="A152" s="116" t="s">
        <v>898</v>
      </c>
      <c r="B152" s="115">
        <v>1.024</v>
      </c>
      <c r="C152" s="115">
        <v>1.0209999999999999</v>
      </c>
      <c r="D152" s="115">
        <v>1.0169999999999999</v>
      </c>
      <c r="E152" s="115">
        <v>1.0189999999999999</v>
      </c>
      <c r="F152" s="117">
        <v>665</v>
      </c>
    </row>
    <row r="153" spans="1:6" x14ac:dyDescent="0.2">
      <c r="A153" s="116" t="s">
        <v>899</v>
      </c>
      <c r="B153" s="115">
        <v>1.034</v>
      </c>
      <c r="C153" s="115">
        <v>1.0309999999999999</v>
      </c>
      <c r="D153" s="115">
        <v>1.0249999999999999</v>
      </c>
      <c r="E153" s="115">
        <v>1.028</v>
      </c>
      <c r="F153" s="117">
        <v>669</v>
      </c>
    </row>
    <row r="154" spans="1:6" x14ac:dyDescent="0.2">
      <c r="A154" s="116" t="s">
        <v>1281</v>
      </c>
      <c r="B154" s="115">
        <v>1.008</v>
      </c>
      <c r="C154" s="115">
        <v>1.0069999999999999</v>
      </c>
      <c r="D154" s="115">
        <v>1.0049999999999999</v>
      </c>
      <c r="E154" s="115">
        <v>1.006</v>
      </c>
      <c r="F154" s="117">
        <v>672</v>
      </c>
    </row>
    <row r="155" spans="1:6" x14ac:dyDescent="0.2">
      <c r="A155" s="116" t="s">
        <v>900</v>
      </c>
      <c r="B155" s="115">
        <v>1.008</v>
      </c>
      <c r="C155" s="115">
        <v>1.0069999999999999</v>
      </c>
      <c r="D155" s="115">
        <v>1.0049999999999999</v>
      </c>
      <c r="E155" s="115">
        <v>1.006</v>
      </c>
      <c r="F155" s="117">
        <v>673</v>
      </c>
    </row>
    <row r="156" spans="1:6" x14ac:dyDescent="0.2">
      <c r="A156" s="116" t="s">
        <v>901</v>
      </c>
      <c r="B156" s="115">
        <v>1.008</v>
      </c>
      <c r="C156" s="115">
        <v>1.0069999999999999</v>
      </c>
      <c r="D156" s="115">
        <v>1.0049999999999999</v>
      </c>
      <c r="E156" s="115">
        <v>1.006</v>
      </c>
      <c r="F156" s="117">
        <v>674</v>
      </c>
    </row>
    <row r="157" spans="1:6" x14ac:dyDescent="0.2">
      <c r="A157" s="116" t="s">
        <v>902</v>
      </c>
      <c r="B157" s="115">
        <v>1.0409999999999999</v>
      </c>
      <c r="C157" s="115">
        <v>1.0409999999999999</v>
      </c>
      <c r="D157" s="115">
        <v>1.0389999999999999</v>
      </c>
      <c r="E157" s="115">
        <v>1.0389999999999999</v>
      </c>
      <c r="F157" s="117">
        <v>690</v>
      </c>
    </row>
    <row r="158" spans="1:6" x14ac:dyDescent="0.2">
      <c r="A158" s="116" t="s">
        <v>903</v>
      </c>
      <c r="B158" s="115">
        <v>1.024</v>
      </c>
      <c r="C158" s="115">
        <v>1.0209999999999999</v>
      </c>
      <c r="D158" s="115">
        <v>1.0669999999999999</v>
      </c>
      <c r="E158" s="115">
        <v>1.0669999999999999</v>
      </c>
      <c r="F158" s="117">
        <v>692</v>
      </c>
    </row>
    <row r="159" spans="1:6" x14ac:dyDescent="0.2">
      <c r="A159" s="116" t="s">
        <v>904</v>
      </c>
      <c r="B159" s="115">
        <v>1.0369999999999999</v>
      </c>
      <c r="C159" s="115">
        <v>1.0369999999999999</v>
      </c>
      <c r="D159" s="115">
        <v>1.0369999999999999</v>
      </c>
      <c r="E159" s="115">
        <v>1.0369999999999999</v>
      </c>
      <c r="F159" s="117">
        <v>694</v>
      </c>
    </row>
    <row r="160" spans="1:6" x14ac:dyDescent="0.2">
      <c r="A160" s="116" t="s">
        <v>905</v>
      </c>
      <c r="B160" s="115">
        <v>1.01</v>
      </c>
      <c r="C160" s="115">
        <v>1.01</v>
      </c>
      <c r="D160" s="115">
        <v>1.01</v>
      </c>
      <c r="E160" s="115">
        <v>1.01</v>
      </c>
      <c r="F160" s="117">
        <v>695</v>
      </c>
    </row>
    <row r="161" spans="1:6" x14ac:dyDescent="0.2">
      <c r="A161" s="116" t="s">
        <v>906</v>
      </c>
      <c r="B161" s="115">
        <v>1.036</v>
      </c>
      <c r="C161" s="115">
        <v>1.0369999999999999</v>
      </c>
      <c r="D161" s="115">
        <v>1.036</v>
      </c>
      <c r="E161" s="115">
        <v>1.036</v>
      </c>
      <c r="F161" s="117">
        <v>696</v>
      </c>
    </row>
    <row r="162" spans="1:6" x14ac:dyDescent="0.2">
      <c r="A162" s="116" t="s">
        <v>907</v>
      </c>
      <c r="B162" s="115">
        <v>1.034</v>
      </c>
      <c r="C162" s="115">
        <v>1.0309999999999999</v>
      </c>
      <c r="D162" s="115">
        <v>1.0249999999999999</v>
      </c>
      <c r="E162" s="115">
        <v>1.028</v>
      </c>
      <c r="F162" s="117">
        <v>697</v>
      </c>
    </row>
    <row r="163" spans="1:6" x14ac:dyDescent="0.2">
      <c r="A163" s="116" t="s">
        <v>908</v>
      </c>
      <c r="B163" s="115">
        <v>1.034</v>
      </c>
      <c r="C163" s="115">
        <v>1.0309999999999999</v>
      </c>
      <c r="D163" s="115">
        <v>1.0249999999999999</v>
      </c>
      <c r="E163" s="115">
        <v>1.028</v>
      </c>
      <c r="F163" s="117">
        <v>698</v>
      </c>
    </row>
    <row r="164" spans="1:6" x14ac:dyDescent="0.2">
      <c r="A164" s="116" t="s">
        <v>909</v>
      </c>
      <c r="B164" s="115">
        <v>1.034</v>
      </c>
      <c r="C164" s="115">
        <v>1.0309999999999999</v>
      </c>
      <c r="D164" s="115">
        <v>1.0249999999999999</v>
      </c>
      <c r="E164" s="115">
        <v>1.028</v>
      </c>
      <c r="F164" s="117">
        <v>699</v>
      </c>
    </row>
    <row r="165" spans="1:6" x14ac:dyDescent="0.2">
      <c r="A165" s="116" t="s">
        <v>910</v>
      </c>
      <c r="B165" s="115">
        <v>1.034</v>
      </c>
      <c r="C165" s="115">
        <v>1.0309999999999999</v>
      </c>
      <c r="D165" s="115">
        <v>1.0249999999999999</v>
      </c>
      <c r="E165" s="115">
        <v>1.028</v>
      </c>
      <c r="F165" s="117">
        <v>700</v>
      </c>
    </row>
    <row r="166" spans="1:6" x14ac:dyDescent="0.2">
      <c r="A166" s="116" t="s">
        <v>911</v>
      </c>
      <c r="B166" s="115">
        <v>1.034</v>
      </c>
      <c r="C166" s="115">
        <v>1.0309999999999999</v>
      </c>
      <c r="D166" s="115">
        <v>1.0249999999999999</v>
      </c>
      <c r="E166" s="115">
        <v>1.028</v>
      </c>
      <c r="F166" s="117">
        <v>701</v>
      </c>
    </row>
    <row r="167" spans="1:6" x14ac:dyDescent="0.2">
      <c r="A167" s="116" t="s">
        <v>912</v>
      </c>
      <c r="B167" s="115">
        <v>1.034</v>
      </c>
      <c r="C167" s="115">
        <v>1.0309999999999999</v>
      </c>
      <c r="D167" s="115">
        <v>1.0249999999999999</v>
      </c>
      <c r="E167" s="115">
        <v>1.028</v>
      </c>
      <c r="F167" s="117">
        <v>702</v>
      </c>
    </row>
    <row r="168" spans="1:6" x14ac:dyDescent="0.2">
      <c r="A168" s="116" t="s">
        <v>913</v>
      </c>
      <c r="B168" s="115">
        <v>1.034</v>
      </c>
      <c r="C168" s="115">
        <v>1.0309999999999999</v>
      </c>
      <c r="D168" s="115">
        <v>1.0249999999999999</v>
      </c>
      <c r="E168" s="115">
        <v>1.028</v>
      </c>
      <c r="F168" s="117">
        <v>703</v>
      </c>
    </row>
    <row r="169" spans="1:6" x14ac:dyDescent="0.2">
      <c r="A169" s="116" t="s">
        <v>914</v>
      </c>
      <c r="B169" s="115">
        <v>1.034</v>
      </c>
      <c r="C169" s="115">
        <v>1.0309999999999999</v>
      </c>
      <c r="D169" s="115">
        <v>1.0249999999999999</v>
      </c>
      <c r="E169" s="115">
        <v>1.028</v>
      </c>
      <c r="F169" s="117">
        <v>704</v>
      </c>
    </row>
    <row r="170" spans="1:6" x14ac:dyDescent="0.2">
      <c r="A170" s="116" t="s">
        <v>915</v>
      </c>
      <c r="B170" s="115">
        <v>1.034</v>
      </c>
      <c r="C170" s="115">
        <v>1.0309999999999999</v>
      </c>
      <c r="D170" s="115">
        <v>1.0249999999999999</v>
      </c>
      <c r="E170" s="115">
        <v>1.028</v>
      </c>
      <c r="F170" s="117">
        <v>705</v>
      </c>
    </row>
    <row r="171" spans="1:6" x14ac:dyDescent="0.2">
      <c r="A171" s="116" t="s">
        <v>916</v>
      </c>
      <c r="B171" s="115">
        <v>1.034</v>
      </c>
      <c r="C171" s="115">
        <v>1.0309999999999999</v>
      </c>
      <c r="D171" s="115">
        <v>1.0249999999999999</v>
      </c>
      <c r="E171" s="115">
        <v>1.028</v>
      </c>
      <c r="F171" s="117">
        <v>706</v>
      </c>
    </row>
    <row r="172" spans="1:6" x14ac:dyDescent="0.2">
      <c r="A172" s="116" t="s">
        <v>917</v>
      </c>
      <c r="B172" s="115">
        <v>1.034</v>
      </c>
      <c r="C172" s="115">
        <v>1.0309999999999999</v>
      </c>
      <c r="D172" s="115">
        <v>1.0249999999999999</v>
      </c>
      <c r="E172" s="115">
        <v>1.028</v>
      </c>
      <c r="F172" s="117">
        <v>707</v>
      </c>
    </row>
    <row r="173" spans="1:6" x14ac:dyDescent="0.2">
      <c r="A173" s="116" t="s">
        <v>918</v>
      </c>
      <c r="B173" s="115">
        <v>1.034</v>
      </c>
      <c r="C173" s="115">
        <v>1.0309999999999999</v>
      </c>
      <c r="D173" s="115">
        <v>1.0249999999999999</v>
      </c>
      <c r="E173" s="115">
        <v>1.028</v>
      </c>
      <c r="F173" s="117">
        <v>708</v>
      </c>
    </row>
    <row r="174" spans="1:6" x14ac:dyDescent="0.2">
      <c r="A174" s="116" t="s">
        <v>919</v>
      </c>
      <c r="B174" s="115">
        <v>1.034</v>
      </c>
      <c r="C174" s="115">
        <v>1.0309999999999999</v>
      </c>
      <c r="D174" s="115">
        <v>1.0249999999999999</v>
      </c>
      <c r="E174" s="115">
        <v>1.028</v>
      </c>
      <c r="F174" s="117">
        <v>709</v>
      </c>
    </row>
    <row r="175" spans="1:6" x14ac:dyDescent="0.2">
      <c r="A175" s="116" t="s">
        <v>920</v>
      </c>
      <c r="B175" s="115">
        <v>1.034</v>
      </c>
      <c r="C175" s="115">
        <v>1.0309999999999999</v>
      </c>
      <c r="D175" s="115">
        <v>1.0249999999999999</v>
      </c>
      <c r="E175" s="115">
        <v>1.028</v>
      </c>
      <c r="F175" s="117">
        <v>712</v>
      </c>
    </row>
    <row r="176" spans="1:6" x14ac:dyDescent="0.2">
      <c r="A176" s="116" t="s">
        <v>921</v>
      </c>
      <c r="B176" s="115">
        <v>1.024</v>
      </c>
      <c r="C176" s="115">
        <v>1.0209999999999999</v>
      </c>
      <c r="D176" s="115">
        <v>1.0169999999999999</v>
      </c>
      <c r="E176" s="115">
        <v>1.0189999999999999</v>
      </c>
      <c r="F176" s="117">
        <v>713</v>
      </c>
    </row>
    <row r="177" spans="1:6" x14ac:dyDescent="0.2">
      <c r="A177" s="116" t="s">
        <v>922</v>
      </c>
      <c r="B177" s="115">
        <v>1.024</v>
      </c>
      <c r="C177" s="115">
        <v>1.0209999999999999</v>
      </c>
      <c r="D177" s="115">
        <v>1.0169999999999999</v>
      </c>
      <c r="E177" s="115">
        <v>1.0189999999999999</v>
      </c>
      <c r="F177" s="117">
        <v>714</v>
      </c>
    </row>
    <row r="178" spans="1:6" x14ac:dyDescent="0.2">
      <c r="A178" s="116" t="s">
        <v>923</v>
      </c>
      <c r="B178" s="115">
        <v>1.024</v>
      </c>
      <c r="C178" s="115">
        <v>1.0209999999999999</v>
      </c>
      <c r="D178" s="115">
        <v>1.0169999999999999</v>
      </c>
      <c r="E178" s="115">
        <v>1.0189999999999999</v>
      </c>
      <c r="F178" s="117">
        <v>715</v>
      </c>
    </row>
    <row r="179" spans="1:6" x14ac:dyDescent="0.2">
      <c r="A179" s="116" t="s">
        <v>924</v>
      </c>
      <c r="B179" s="115">
        <v>1.024</v>
      </c>
      <c r="C179" s="115">
        <v>1.0209999999999999</v>
      </c>
      <c r="D179" s="115">
        <v>1.0169999999999999</v>
      </c>
      <c r="E179" s="115">
        <v>1.0189999999999999</v>
      </c>
      <c r="F179" s="117">
        <v>716</v>
      </c>
    </row>
    <row r="180" spans="1:6" x14ac:dyDescent="0.2">
      <c r="A180" s="116" t="s">
        <v>925</v>
      </c>
      <c r="B180" s="115">
        <v>1.024</v>
      </c>
      <c r="C180" s="115">
        <v>1.0209999999999999</v>
      </c>
      <c r="D180" s="115">
        <v>1.0169999999999999</v>
      </c>
      <c r="E180" s="115">
        <v>1.0189999999999999</v>
      </c>
      <c r="F180" s="117">
        <v>717</v>
      </c>
    </row>
    <row r="181" spans="1:6" x14ac:dyDescent="0.2">
      <c r="A181" s="116" t="s">
        <v>926</v>
      </c>
      <c r="B181" s="115">
        <v>1.008</v>
      </c>
      <c r="C181" s="115">
        <v>1.0069999999999999</v>
      </c>
      <c r="D181" s="115">
        <v>1.0049999999999999</v>
      </c>
      <c r="E181" s="115">
        <v>1.006</v>
      </c>
      <c r="F181" s="117">
        <v>718</v>
      </c>
    </row>
    <row r="182" spans="1:6" x14ac:dyDescent="0.2">
      <c r="A182" s="116" t="s">
        <v>927</v>
      </c>
      <c r="B182" s="115">
        <v>1.034</v>
      </c>
      <c r="C182" s="115">
        <v>1.0309999999999999</v>
      </c>
      <c r="D182" s="115">
        <v>1.0249999999999999</v>
      </c>
      <c r="E182" s="115">
        <v>1.028</v>
      </c>
      <c r="F182" s="117">
        <v>720</v>
      </c>
    </row>
    <row r="183" spans="1:6" x14ac:dyDescent="0.2">
      <c r="A183" s="116" t="s">
        <v>928</v>
      </c>
      <c r="B183" s="115">
        <v>1.002</v>
      </c>
      <c r="C183" s="115">
        <v>1.002</v>
      </c>
      <c r="D183" s="115">
        <v>1.002</v>
      </c>
      <c r="E183" s="115">
        <v>1.002</v>
      </c>
      <c r="F183" s="117">
        <v>750</v>
      </c>
    </row>
    <row r="184" spans="1:6" x14ac:dyDescent="0.2">
      <c r="A184" s="116" t="s">
        <v>929</v>
      </c>
      <c r="B184" s="115">
        <v>1.024</v>
      </c>
      <c r="C184" s="115">
        <v>1.0209999999999999</v>
      </c>
      <c r="D184" s="115">
        <v>1.0169999999999999</v>
      </c>
      <c r="E184" s="115">
        <v>1.0189999999999999</v>
      </c>
      <c r="F184" s="117">
        <v>759</v>
      </c>
    </row>
    <row r="185" spans="1:6" x14ac:dyDescent="0.2">
      <c r="A185" s="116" t="s">
        <v>930</v>
      </c>
      <c r="B185" s="115">
        <v>1.034</v>
      </c>
      <c r="C185" s="115">
        <v>1.0309999999999999</v>
      </c>
      <c r="D185" s="115">
        <v>1.0249999999999999</v>
      </c>
      <c r="E185" s="115">
        <v>1.028</v>
      </c>
      <c r="F185" s="117">
        <v>797</v>
      </c>
    </row>
    <row r="186" spans="1:6" x14ac:dyDescent="0.2">
      <c r="A186" s="116" t="s">
        <v>931</v>
      </c>
      <c r="B186" s="115">
        <v>1.034</v>
      </c>
      <c r="C186" s="115">
        <v>1.0309999999999999</v>
      </c>
      <c r="D186" s="115">
        <v>1.0249999999999999</v>
      </c>
      <c r="E186" s="115">
        <v>1.028</v>
      </c>
      <c r="F186" s="117">
        <v>798</v>
      </c>
    </row>
    <row r="187" spans="1:6" x14ac:dyDescent="0.2">
      <c r="A187" s="116" t="s">
        <v>932</v>
      </c>
      <c r="B187" s="115">
        <v>1.034</v>
      </c>
      <c r="C187" s="115">
        <v>1.0309999999999999</v>
      </c>
      <c r="D187" s="115">
        <v>1.0249999999999999</v>
      </c>
      <c r="E187" s="115">
        <v>1.028</v>
      </c>
      <c r="F187" s="117">
        <v>799</v>
      </c>
    </row>
    <row r="188" spans="1:6" x14ac:dyDescent="0.2">
      <c r="A188" s="116" t="s">
        <v>933</v>
      </c>
      <c r="B188" s="115">
        <v>1.034</v>
      </c>
      <c r="C188" s="115">
        <v>1.0309999999999999</v>
      </c>
      <c r="D188" s="115">
        <v>1.0249999999999999</v>
      </c>
      <c r="E188" s="115">
        <v>1.028</v>
      </c>
      <c r="F188" s="117">
        <v>800</v>
      </c>
    </row>
    <row r="189" spans="1:6" x14ac:dyDescent="0.2">
      <c r="A189" s="116" t="s">
        <v>934</v>
      </c>
      <c r="B189" s="115">
        <v>1.0129999999999999</v>
      </c>
      <c r="C189" s="115">
        <v>1.0129999999999999</v>
      </c>
      <c r="D189" s="115">
        <v>1.012</v>
      </c>
      <c r="E189" s="115">
        <v>1.012</v>
      </c>
      <c r="F189" s="117">
        <v>805</v>
      </c>
    </row>
    <row r="190" spans="1:6" x14ac:dyDescent="0.2">
      <c r="A190" s="116" t="s">
        <v>935</v>
      </c>
      <c r="B190" s="115">
        <v>1.024</v>
      </c>
      <c r="C190" s="115">
        <v>1.0209999999999999</v>
      </c>
      <c r="D190" s="115">
        <v>1.0169999999999999</v>
      </c>
      <c r="E190" s="115">
        <v>1.0189999999999999</v>
      </c>
      <c r="F190" s="117">
        <v>810</v>
      </c>
    </row>
    <row r="191" spans="1:6" x14ac:dyDescent="0.2">
      <c r="A191" s="116" t="s">
        <v>936</v>
      </c>
      <c r="B191" s="115">
        <v>1.034</v>
      </c>
      <c r="C191" s="115">
        <v>1.0309999999999999</v>
      </c>
      <c r="D191" s="115">
        <v>1.0249999999999999</v>
      </c>
      <c r="E191" s="115">
        <v>1.028</v>
      </c>
      <c r="F191" s="117">
        <v>811</v>
      </c>
    </row>
    <row r="192" spans="1:6" x14ac:dyDescent="0.2">
      <c r="A192" s="116" t="s">
        <v>937</v>
      </c>
      <c r="B192" s="115">
        <v>1.034</v>
      </c>
      <c r="C192" s="115">
        <v>1.0309999999999999</v>
      </c>
      <c r="D192" s="115">
        <v>1.0249999999999999</v>
      </c>
      <c r="E192" s="115">
        <v>1.028</v>
      </c>
      <c r="F192" s="117">
        <v>812</v>
      </c>
    </row>
    <row r="193" spans="1:6" x14ac:dyDescent="0.2">
      <c r="A193" s="116" t="s">
        <v>938</v>
      </c>
      <c r="B193" s="115">
        <v>1.024</v>
      </c>
      <c r="C193" s="115">
        <v>1.0209999999999999</v>
      </c>
      <c r="D193" s="115">
        <v>1.0169999999999999</v>
      </c>
      <c r="E193" s="115">
        <v>1.0189999999999999</v>
      </c>
      <c r="F193" s="117">
        <v>815</v>
      </c>
    </row>
    <row r="194" spans="1:6" x14ac:dyDescent="0.2">
      <c r="A194" s="116" t="s">
        <v>939</v>
      </c>
      <c r="B194" s="115">
        <v>1.024</v>
      </c>
      <c r="C194" s="115">
        <v>1.0209999999999999</v>
      </c>
      <c r="D194" s="115">
        <v>1.0169999999999999</v>
      </c>
      <c r="E194" s="115">
        <v>1.0189999999999999</v>
      </c>
      <c r="F194" s="117">
        <v>816</v>
      </c>
    </row>
    <row r="195" spans="1:6" x14ac:dyDescent="0.2">
      <c r="A195" s="116" t="s">
        <v>940</v>
      </c>
      <c r="B195" s="115">
        <v>1.024</v>
      </c>
      <c r="C195" s="115">
        <v>1.0209999999999999</v>
      </c>
      <c r="D195" s="115">
        <v>1.0169999999999999</v>
      </c>
      <c r="E195" s="115">
        <v>1.0189999999999999</v>
      </c>
      <c r="F195" s="117">
        <v>817</v>
      </c>
    </row>
    <row r="196" spans="1:6" x14ac:dyDescent="0.2">
      <c r="A196" s="116" t="s">
        <v>941</v>
      </c>
      <c r="B196" s="115">
        <v>1.0089999999999999</v>
      </c>
      <c r="C196" s="115">
        <v>1.0089999999999999</v>
      </c>
      <c r="D196" s="115">
        <v>1.0089999999999999</v>
      </c>
      <c r="E196" s="115">
        <v>1.0089999999999999</v>
      </c>
      <c r="F196" s="117">
        <v>818</v>
      </c>
    </row>
    <row r="197" spans="1:6" x14ac:dyDescent="0.2">
      <c r="A197" s="116" t="s">
        <v>942</v>
      </c>
      <c r="B197" s="115">
        <v>1.024</v>
      </c>
      <c r="C197" s="115">
        <v>1.0209999999999999</v>
      </c>
      <c r="D197" s="115">
        <v>1.0169999999999999</v>
      </c>
      <c r="E197" s="115">
        <v>1.0189999999999999</v>
      </c>
      <c r="F197" s="117">
        <v>820</v>
      </c>
    </row>
    <row r="198" spans="1:6" x14ac:dyDescent="0.2">
      <c r="A198" s="116" t="s">
        <v>943</v>
      </c>
      <c r="B198" s="115">
        <v>1.024</v>
      </c>
      <c r="C198" s="115">
        <v>1.0209999999999999</v>
      </c>
      <c r="D198" s="115">
        <v>1.0169999999999999</v>
      </c>
      <c r="E198" s="115">
        <v>1.0189999999999999</v>
      </c>
      <c r="F198" s="117">
        <v>821</v>
      </c>
    </row>
    <row r="199" spans="1:6" x14ac:dyDescent="0.2">
      <c r="A199" s="116" t="s">
        <v>944</v>
      </c>
      <c r="B199" s="115">
        <v>1.024</v>
      </c>
      <c r="C199" s="115">
        <v>1.0209999999999999</v>
      </c>
      <c r="D199" s="115">
        <v>1.0169999999999999</v>
      </c>
      <c r="E199" s="115">
        <v>1.0189999999999999</v>
      </c>
      <c r="F199" s="117">
        <v>822</v>
      </c>
    </row>
    <row r="200" spans="1:6" x14ac:dyDescent="0.2">
      <c r="A200" s="116" t="s">
        <v>945</v>
      </c>
      <c r="B200" s="115">
        <v>1.024</v>
      </c>
      <c r="C200" s="115">
        <v>1.0209999999999999</v>
      </c>
      <c r="D200" s="115">
        <v>1.0169999999999999</v>
      </c>
      <c r="E200" s="115">
        <v>1.0189999999999999</v>
      </c>
      <c r="F200" s="117">
        <v>823</v>
      </c>
    </row>
    <row r="201" spans="1:6" x14ac:dyDescent="0.2">
      <c r="A201" s="116" t="s">
        <v>946</v>
      </c>
      <c r="B201" s="115">
        <v>1.024</v>
      </c>
      <c r="C201" s="115">
        <v>1.0209999999999999</v>
      </c>
      <c r="D201" s="115">
        <v>1.0169999999999999</v>
      </c>
      <c r="E201" s="115">
        <v>1.0189999999999999</v>
      </c>
      <c r="F201" s="117">
        <v>824</v>
      </c>
    </row>
    <row r="202" spans="1:6" x14ac:dyDescent="0.2">
      <c r="A202" s="116" t="s">
        <v>947</v>
      </c>
      <c r="B202" s="115">
        <v>1.024</v>
      </c>
      <c r="C202" s="115">
        <v>1.0209999999999999</v>
      </c>
      <c r="D202" s="115">
        <v>1.0169999999999999</v>
      </c>
      <c r="E202" s="115">
        <v>1.0189999999999999</v>
      </c>
      <c r="F202" s="117">
        <v>825</v>
      </c>
    </row>
    <row r="203" spans="1:6" x14ac:dyDescent="0.2">
      <c r="A203" s="116" t="s">
        <v>948</v>
      </c>
      <c r="B203" s="115">
        <v>1.024</v>
      </c>
      <c r="C203" s="115">
        <v>1.0209999999999999</v>
      </c>
      <c r="D203" s="115">
        <v>1.0169999999999999</v>
      </c>
      <c r="E203" s="115">
        <v>1.0189999999999999</v>
      </c>
      <c r="F203" s="117">
        <v>826</v>
      </c>
    </row>
    <row r="204" spans="1:6" x14ac:dyDescent="0.2">
      <c r="A204" s="116" t="s">
        <v>949</v>
      </c>
      <c r="B204" s="115">
        <v>1.024</v>
      </c>
      <c r="C204" s="115">
        <v>1.0209999999999999</v>
      </c>
      <c r="D204" s="115">
        <v>1.0169999999999999</v>
      </c>
      <c r="E204" s="115">
        <v>1.0189999999999999</v>
      </c>
      <c r="F204" s="117">
        <v>827</v>
      </c>
    </row>
    <row r="205" spans="1:6" x14ac:dyDescent="0.2">
      <c r="A205" s="116" t="s">
        <v>950</v>
      </c>
      <c r="B205" s="115">
        <v>1.024</v>
      </c>
      <c r="C205" s="115">
        <v>1.0209999999999999</v>
      </c>
      <c r="D205" s="115">
        <v>1.0169999999999999</v>
      </c>
      <c r="E205" s="115">
        <v>1.0189999999999999</v>
      </c>
      <c r="F205" s="117">
        <v>828</v>
      </c>
    </row>
    <row r="206" spans="1:6" x14ac:dyDescent="0.2">
      <c r="A206" s="116" t="s">
        <v>951</v>
      </c>
      <c r="B206" s="115">
        <v>1.024</v>
      </c>
      <c r="C206" s="115">
        <v>1.0209999999999999</v>
      </c>
      <c r="D206" s="115">
        <v>1.0169999999999999</v>
      </c>
      <c r="E206" s="115">
        <v>1.0189999999999999</v>
      </c>
      <c r="F206" s="117">
        <v>829</v>
      </c>
    </row>
    <row r="207" spans="1:6" x14ac:dyDescent="0.2">
      <c r="A207" s="116" t="s">
        <v>952</v>
      </c>
      <c r="B207" s="115">
        <v>1.024</v>
      </c>
      <c r="C207" s="115">
        <v>1.0209999999999999</v>
      </c>
      <c r="D207" s="115">
        <v>1.0169999999999999</v>
      </c>
      <c r="E207" s="115">
        <v>1.0189999999999999</v>
      </c>
      <c r="F207" s="117">
        <v>830</v>
      </c>
    </row>
    <row r="208" spans="1:6" x14ac:dyDescent="0.2">
      <c r="A208" s="116" t="s">
        <v>953</v>
      </c>
      <c r="B208" s="115">
        <v>1.024</v>
      </c>
      <c r="C208" s="115">
        <v>1.0209999999999999</v>
      </c>
      <c r="D208" s="115">
        <v>1.0169999999999999</v>
      </c>
      <c r="E208" s="115">
        <v>1.0189999999999999</v>
      </c>
      <c r="F208" s="117">
        <v>833</v>
      </c>
    </row>
    <row r="209" spans="1:6" x14ac:dyDescent="0.2">
      <c r="A209" s="116" t="s">
        <v>954</v>
      </c>
      <c r="B209" s="115">
        <v>1.024</v>
      </c>
      <c r="C209" s="115">
        <v>1.0209999999999999</v>
      </c>
      <c r="D209" s="115">
        <v>1.0169999999999999</v>
      </c>
      <c r="E209" s="115">
        <v>1.0189999999999999</v>
      </c>
      <c r="F209" s="117">
        <v>834</v>
      </c>
    </row>
    <row r="210" spans="1:6" x14ac:dyDescent="0.2">
      <c r="A210" s="116" t="s">
        <v>955</v>
      </c>
      <c r="B210" s="115">
        <v>1.024</v>
      </c>
      <c r="C210" s="115">
        <v>1.0209999999999999</v>
      </c>
      <c r="D210" s="115">
        <v>1.0169999999999999</v>
      </c>
      <c r="E210" s="115">
        <v>1.0189999999999999</v>
      </c>
      <c r="F210" s="117">
        <v>835</v>
      </c>
    </row>
    <row r="211" spans="1:6" x14ac:dyDescent="0.2">
      <c r="A211" s="116" t="s">
        <v>956</v>
      </c>
      <c r="B211" s="115">
        <v>1.024</v>
      </c>
      <c r="C211" s="115">
        <v>1.0209999999999999</v>
      </c>
      <c r="D211" s="115">
        <v>1.0169999999999999</v>
      </c>
      <c r="E211" s="115">
        <v>1.0189999999999999</v>
      </c>
      <c r="F211" s="117">
        <v>837</v>
      </c>
    </row>
    <row r="212" spans="1:6" x14ac:dyDescent="0.2">
      <c r="A212" s="116" t="s">
        <v>957</v>
      </c>
      <c r="B212" s="115">
        <v>1.024</v>
      </c>
      <c r="C212" s="115">
        <v>1.0209999999999999</v>
      </c>
      <c r="D212" s="115">
        <v>1.0169999999999999</v>
      </c>
      <c r="E212" s="115">
        <v>1.0189999999999999</v>
      </c>
      <c r="F212" s="117">
        <v>839</v>
      </c>
    </row>
    <row r="213" spans="1:6" x14ac:dyDescent="0.2">
      <c r="A213" s="116" t="s">
        <v>958</v>
      </c>
      <c r="B213" s="115">
        <v>1.024</v>
      </c>
      <c r="C213" s="115">
        <v>1.0209999999999999</v>
      </c>
      <c r="D213" s="115">
        <v>1.0169999999999999</v>
      </c>
      <c r="E213" s="115">
        <v>1.0189999999999999</v>
      </c>
      <c r="F213" s="117">
        <v>841</v>
      </c>
    </row>
    <row r="214" spans="1:6" x14ac:dyDescent="0.2">
      <c r="A214" s="116" t="s">
        <v>959</v>
      </c>
      <c r="B214" s="115">
        <v>1.024</v>
      </c>
      <c r="C214" s="115">
        <v>1.0209999999999999</v>
      </c>
      <c r="D214" s="115">
        <v>1.0169999999999999</v>
      </c>
      <c r="E214" s="115">
        <v>1.0189999999999999</v>
      </c>
      <c r="F214" s="117">
        <v>842</v>
      </c>
    </row>
    <row r="215" spans="1:6" x14ac:dyDescent="0.2">
      <c r="A215" s="116" t="s">
        <v>960</v>
      </c>
      <c r="B215" s="115">
        <v>1.024</v>
      </c>
      <c r="C215" s="115">
        <v>1.0209999999999999</v>
      </c>
      <c r="D215" s="115">
        <v>1.0169999999999999</v>
      </c>
      <c r="E215" s="115">
        <v>1.0189999999999999</v>
      </c>
      <c r="F215" s="117">
        <v>843</v>
      </c>
    </row>
    <row r="216" spans="1:6" x14ac:dyDescent="0.2">
      <c r="A216" s="116" t="s">
        <v>961</v>
      </c>
      <c r="B216" s="115">
        <v>1.024</v>
      </c>
      <c r="C216" s="115">
        <v>1.0209999999999999</v>
      </c>
      <c r="D216" s="115">
        <v>1.0169999999999999</v>
      </c>
      <c r="E216" s="115">
        <v>1.0189999999999999</v>
      </c>
      <c r="F216" s="117">
        <v>844</v>
      </c>
    </row>
    <row r="217" spans="1:6" x14ac:dyDescent="0.2">
      <c r="A217" s="116" t="s">
        <v>962</v>
      </c>
      <c r="B217" s="115">
        <v>1.024</v>
      </c>
      <c r="C217" s="115">
        <v>1.0209999999999999</v>
      </c>
      <c r="D217" s="115">
        <v>1.0169999999999999</v>
      </c>
      <c r="E217" s="115">
        <v>1.0189999999999999</v>
      </c>
      <c r="F217" s="117">
        <v>845</v>
      </c>
    </row>
    <row r="218" spans="1:6" x14ac:dyDescent="0.2">
      <c r="A218" s="116" t="s">
        <v>963</v>
      </c>
      <c r="B218" s="115">
        <v>1.024</v>
      </c>
      <c r="C218" s="115">
        <v>1.0209999999999999</v>
      </c>
      <c r="D218" s="115">
        <v>1.0169999999999999</v>
      </c>
      <c r="E218" s="115">
        <v>1.0189999999999999</v>
      </c>
      <c r="F218" s="117">
        <v>846</v>
      </c>
    </row>
    <row r="219" spans="1:6" x14ac:dyDescent="0.2">
      <c r="A219" s="116" t="s">
        <v>964</v>
      </c>
      <c r="B219" s="115">
        <v>1.024</v>
      </c>
      <c r="C219" s="115">
        <v>1.0209999999999999</v>
      </c>
      <c r="D219" s="115">
        <v>1.0169999999999999</v>
      </c>
      <c r="E219" s="115">
        <v>1.0189999999999999</v>
      </c>
      <c r="F219" s="117">
        <v>847</v>
      </c>
    </row>
    <row r="220" spans="1:6" x14ac:dyDescent="0.2">
      <c r="A220" s="116" t="s">
        <v>965</v>
      </c>
      <c r="B220" s="115">
        <v>1.024</v>
      </c>
      <c r="C220" s="115">
        <v>1.0209999999999999</v>
      </c>
      <c r="D220" s="115">
        <v>1.0169999999999999</v>
      </c>
      <c r="E220" s="115">
        <v>1.0189999999999999</v>
      </c>
      <c r="F220" s="117">
        <v>848</v>
      </c>
    </row>
    <row r="221" spans="1:6" x14ac:dyDescent="0.2">
      <c r="A221" s="116" t="s">
        <v>966</v>
      </c>
      <c r="B221" s="115">
        <v>1.024</v>
      </c>
      <c r="C221" s="115">
        <v>1.0209999999999999</v>
      </c>
      <c r="D221" s="115">
        <v>1.0169999999999999</v>
      </c>
      <c r="E221" s="115">
        <v>1.0189999999999999</v>
      </c>
      <c r="F221" s="117">
        <v>849</v>
      </c>
    </row>
    <row r="222" spans="1:6" x14ac:dyDescent="0.2">
      <c r="A222" s="116" t="s">
        <v>967</v>
      </c>
      <c r="B222" s="115">
        <v>1.024</v>
      </c>
      <c r="C222" s="115">
        <v>1.0209999999999999</v>
      </c>
      <c r="D222" s="115">
        <v>1.0169999999999999</v>
      </c>
      <c r="E222" s="115">
        <v>1.0189999999999999</v>
      </c>
      <c r="F222" s="117">
        <v>850</v>
      </c>
    </row>
    <row r="223" spans="1:6" x14ac:dyDescent="0.2">
      <c r="A223" s="116" t="s">
        <v>968</v>
      </c>
      <c r="B223" s="115">
        <v>1.024</v>
      </c>
      <c r="C223" s="115">
        <v>1.0209999999999999</v>
      </c>
      <c r="D223" s="115">
        <v>1.0169999999999999</v>
      </c>
      <c r="E223" s="115">
        <v>1.0189999999999999</v>
      </c>
      <c r="F223" s="117">
        <v>851</v>
      </c>
    </row>
    <row r="224" spans="1:6" x14ac:dyDescent="0.2">
      <c r="A224" s="116" t="s">
        <v>969</v>
      </c>
      <c r="B224" s="115">
        <v>1.024</v>
      </c>
      <c r="C224" s="115">
        <v>1.0209999999999999</v>
      </c>
      <c r="D224" s="115">
        <v>1.0169999999999999</v>
      </c>
      <c r="E224" s="115">
        <v>1.0189999999999999</v>
      </c>
      <c r="F224" s="117">
        <v>852</v>
      </c>
    </row>
    <row r="225" spans="1:6" x14ac:dyDescent="0.2">
      <c r="A225" s="116" t="s">
        <v>970</v>
      </c>
      <c r="B225" s="115">
        <v>1.024</v>
      </c>
      <c r="C225" s="115">
        <v>1.0209999999999999</v>
      </c>
      <c r="D225" s="115">
        <v>1.0169999999999999</v>
      </c>
      <c r="E225" s="115">
        <v>1.0189999999999999</v>
      </c>
      <c r="F225" s="117">
        <v>853</v>
      </c>
    </row>
    <row r="226" spans="1:6" x14ac:dyDescent="0.2">
      <c r="A226" s="116" t="s">
        <v>971</v>
      </c>
      <c r="B226" s="115">
        <v>1.024</v>
      </c>
      <c r="C226" s="115">
        <v>1.0209999999999999</v>
      </c>
      <c r="D226" s="115">
        <v>1.0169999999999999</v>
      </c>
      <c r="E226" s="115">
        <v>1.0189999999999999</v>
      </c>
      <c r="F226" s="117">
        <v>854</v>
      </c>
    </row>
    <row r="227" spans="1:6" x14ac:dyDescent="0.2">
      <c r="A227" s="116" t="s">
        <v>972</v>
      </c>
      <c r="B227" s="115">
        <v>1.024</v>
      </c>
      <c r="C227" s="115">
        <v>1.0209999999999999</v>
      </c>
      <c r="D227" s="115">
        <v>1.0169999999999999</v>
      </c>
      <c r="E227" s="115">
        <v>1.0189999999999999</v>
      </c>
      <c r="F227" s="117">
        <v>855</v>
      </c>
    </row>
    <row r="228" spans="1:6" x14ac:dyDescent="0.2">
      <c r="A228" s="116" t="s">
        <v>973</v>
      </c>
      <c r="B228" s="115">
        <v>1.024</v>
      </c>
      <c r="C228" s="115">
        <v>1.0209999999999999</v>
      </c>
      <c r="D228" s="115">
        <v>1.0169999999999999</v>
      </c>
      <c r="E228" s="115">
        <v>1.0189999999999999</v>
      </c>
      <c r="F228" s="117">
        <v>857</v>
      </c>
    </row>
    <row r="229" spans="1:6" x14ac:dyDescent="0.2">
      <c r="A229" s="116" t="s">
        <v>974</v>
      </c>
      <c r="B229" s="115">
        <v>1.024</v>
      </c>
      <c r="C229" s="115">
        <v>1.0209999999999999</v>
      </c>
      <c r="D229" s="115">
        <v>1.0169999999999999</v>
      </c>
      <c r="E229" s="115">
        <v>1.0189999999999999</v>
      </c>
      <c r="F229" s="117">
        <v>858</v>
      </c>
    </row>
    <row r="230" spans="1:6" x14ac:dyDescent="0.2">
      <c r="A230" s="116" t="s">
        <v>975</v>
      </c>
      <c r="B230" s="115">
        <v>1.024</v>
      </c>
      <c r="C230" s="115">
        <v>1.0209999999999999</v>
      </c>
      <c r="D230" s="115">
        <v>1.0169999999999999</v>
      </c>
      <c r="E230" s="115">
        <v>1.0189999999999999</v>
      </c>
      <c r="F230" s="117">
        <v>859</v>
      </c>
    </row>
    <row r="231" spans="1:6" x14ac:dyDescent="0.2">
      <c r="A231" s="116" t="s">
        <v>976</v>
      </c>
      <c r="B231" s="115">
        <v>1.024</v>
      </c>
      <c r="C231" s="115">
        <v>1.0209999999999999</v>
      </c>
      <c r="D231" s="115">
        <v>1.0169999999999999</v>
      </c>
      <c r="E231" s="115">
        <v>1.0189999999999999</v>
      </c>
      <c r="F231" s="117">
        <v>860</v>
      </c>
    </row>
    <row r="232" spans="1:6" x14ac:dyDescent="0.2">
      <c r="A232" s="116" t="s">
        <v>977</v>
      </c>
      <c r="B232" s="115">
        <v>1.024</v>
      </c>
      <c r="C232" s="115">
        <v>1.0209999999999999</v>
      </c>
      <c r="D232" s="115">
        <v>1.0169999999999999</v>
      </c>
      <c r="E232" s="115">
        <v>1.0189999999999999</v>
      </c>
      <c r="F232" s="117">
        <v>861</v>
      </c>
    </row>
    <row r="233" spans="1:6" x14ac:dyDescent="0.2">
      <c r="A233" s="116" t="s">
        <v>978</v>
      </c>
      <c r="B233" s="115">
        <v>1.024</v>
      </c>
      <c r="C233" s="115">
        <v>1.0209999999999999</v>
      </c>
      <c r="D233" s="115">
        <v>1.0169999999999999</v>
      </c>
      <c r="E233" s="115">
        <v>1.0189999999999999</v>
      </c>
      <c r="F233" s="117">
        <v>862</v>
      </c>
    </row>
    <row r="234" spans="1:6" x14ac:dyDescent="0.2">
      <c r="A234" s="116" t="s">
        <v>979</v>
      </c>
      <c r="B234" s="115">
        <v>1.024</v>
      </c>
      <c r="C234" s="115">
        <v>1.0209999999999999</v>
      </c>
      <c r="D234" s="115">
        <v>1.0169999999999999</v>
      </c>
      <c r="E234" s="115">
        <v>1.0189999999999999</v>
      </c>
      <c r="F234" s="117">
        <v>863</v>
      </c>
    </row>
    <row r="235" spans="1:6" x14ac:dyDescent="0.2">
      <c r="A235" s="116" t="s">
        <v>980</v>
      </c>
      <c r="B235" s="115">
        <v>1.024</v>
      </c>
      <c r="C235" s="115">
        <v>1.0209999999999999</v>
      </c>
      <c r="D235" s="115">
        <v>1.0169999999999999</v>
      </c>
      <c r="E235" s="115">
        <v>1.0189999999999999</v>
      </c>
      <c r="F235" s="117">
        <v>864</v>
      </c>
    </row>
    <row r="236" spans="1:6" x14ac:dyDescent="0.2">
      <c r="A236" s="116" t="s">
        <v>981</v>
      </c>
      <c r="B236" s="115">
        <v>1.024</v>
      </c>
      <c r="C236" s="115">
        <v>1.0209999999999999</v>
      </c>
      <c r="D236" s="115">
        <v>1.0169999999999999</v>
      </c>
      <c r="E236" s="115">
        <v>1.0189999999999999</v>
      </c>
      <c r="F236" s="117">
        <v>865</v>
      </c>
    </row>
    <row r="237" spans="1:6" x14ac:dyDescent="0.2">
      <c r="A237" s="116" t="s">
        <v>982</v>
      </c>
      <c r="B237" s="115">
        <v>1.024</v>
      </c>
      <c r="C237" s="115">
        <v>1.0209999999999999</v>
      </c>
      <c r="D237" s="115">
        <v>1.0169999999999999</v>
      </c>
      <c r="E237" s="115">
        <v>1.0189999999999999</v>
      </c>
      <c r="F237" s="117">
        <v>866</v>
      </c>
    </row>
    <row r="238" spans="1:6" x14ac:dyDescent="0.2">
      <c r="A238" s="116" t="s">
        <v>983</v>
      </c>
      <c r="B238" s="115">
        <v>1.024</v>
      </c>
      <c r="C238" s="115">
        <v>1.0209999999999999</v>
      </c>
      <c r="D238" s="115">
        <v>1.0169999999999999</v>
      </c>
      <c r="E238" s="115">
        <v>1.0189999999999999</v>
      </c>
      <c r="F238" s="117">
        <v>867</v>
      </c>
    </row>
    <row r="239" spans="1:6" x14ac:dyDescent="0.2">
      <c r="A239" s="116" t="s">
        <v>984</v>
      </c>
      <c r="B239" s="115">
        <v>1.024</v>
      </c>
      <c r="C239" s="115">
        <v>1.0209999999999999</v>
      </c>
      <c r="D239" s="115">
        <v>1.0169999999999999</v>
      </c>
      <c r="E239" s="115">
        <v>1.0189999999999999</v>
      </c>
      <c r="F239" s="117">
        <v>868</v>
      </c>
    </row>
    <row r="240" spans="1:6" x14ac:dyDescent="0.2">
      <c r="A240" s="116" t="s">
        <v>985</v>
      </c>
      <c r="B240" s="115">
        <v>1.024</v>
      </c>
      <c r="C240" s="115">
        <v>1.0209999999999999</v>
      </c>
      <c r="D240" s="115">
        <v>1.0169999999999999</v>
      </c>
      <c r="E240" s="115">
        <v>1.0189999999999999</v>
      </c>
      <c r="F240" s="117">
        <v>869</v>
      </c>
    </row>
    <row r="241" spans="1:6" x14ac:dyDescent="0.2">
      <c r="A241" s="116" t="s">
        <v>986</v>
      </c>
      <c r="B241" s="115">
        <v>1.024</v>
      </c>
      <c r="C241" s="115">
        <v>1.0209999999999999</v>
      </c>
      <c r="D241" s="115">
        <v>1.0169999999999999</v>
      </c>
      <c r="E241" s="115">
        <v>1.0189999999999999</v>
      </c>
      <c r="F241" s="117">
        <v>870</v>
      </c>
    </row>
    <row r="242" spans="1:6" x14ac:dyDescent="0.2">
      <c r="A242" s="116" t="s">
        <v>987</v>
      </c>
      <c r="B242" s="115">
        <v>1.024</v>
      </c>
      <c r="C242" s="115">
        <v>1.0209999999999999</v>
      </c>
      <c r="D242" s="115">
        <v>1.0169999999999999</v>
      </c>
      <c r="E242" s="115">
        <v>1.0189999999999999</v>
      </c>
      <c r="F242" s="117">
        <v>871</v>
      </c>
    </row>
    <row r="243" spans="1:6" x14ac:dyDescent="0.2">
      <c r="A243" s="116" t="s">
        <v>988</v>
      </c>
      <c r="B243" s="115">
        <v>1.024</v>
      </c>
      <c r="C243" s="115">
        <v>1.0209999999999999</v>
      </c>
      <c r="D243" s="115">
        <v>1.0169999999999999</v>
      </c>
      <c r="E243" s="115">
        <v>1.0189999999999999</v>
      </c>
      <c r="F243" s="117">
        <v>872</v>
      </c>
    </row>
    <row r="244" spans="1:6" x14ac:dyDescent="0.2">
      <c r="A244" s="116" t="s">
        <v>989</v>
      </c>
      <c r="B244" s="115">
        <v>1.024</v>
      </c>
      <c r="C244" s="115">
        <v>1.0209999999999999</v>
      </c>
      <c r="D244" s="115">
        <v>1.0169999999999999</v>
      </c>
      <c r="E244" s="115">
        <v>1.0189999999999999</v>
      </c>
      <c r="F244" s="117">
        <v>873</v>
      </c>
    </row>
    <row r="245" spans="1:6" x14ac:dyDescent="0.2">
      <c r="A245" s="116" t="s">
        <v>990</v>
      </c>
      <c r="B245" s="115">
        <v>1.024</v>
      </c>
      <c r="C245" s="115">
        <v>1.0209999999999999</v>
      </c>
      <c r="D245" s="115">
        <v>1.0169999999999999</v>
      </c>
      <c r="E245" s="115">
        <v>1.0189999999999999</v>
      </c>
      <c r="F245" s="117">
        <v>874</v>
      </c>
    </row>
    <row r="246" spans="1:6" x14ac:dyDescent="0.2">
      <c r="A246" s="116" t="s">
        <v>1024</v>
      </c>
      <c r="B246" s="115">
        <v>1.0569999999999999</v>
      </c>
      <c r="C246" s="115">
        <v>1.05</v>
      </c>
      <c r="D246" s="115">
        <v>1.0389999999999999</v>
      </c>
      <c r="E246" s="115">
        <v>1.0449999999999999</v>
      </c>
      <c r="F246" s="117">
        <v>961</v>
      </c>
    </row>
    <row r="247" spans="1:6" x14ac:dyDescent="0.2">
      <c r="A247" s="116" t="s">
        <v>1025</v>
      </c>
      <c r="B247" s="115">
        <v>1.0569999999999999</v>
      </c>
      <c r="C247" s="115">
        <v>1.05</v>
      </c>
      <c r="D247" s="115">
        <v>1.0389999999999999</v>
      </c>
      <c r="E247" s="115">
        <v>1.0449999999999999</v>
      </c>
      <c r="F247" s="117">
        <v>962</v>
      </c>
    </row>
    <row r="248" spans="1:6" x14ac:dyDescent="0.2">
      <c r="A248" s="116" t="s">
        <v>1002</v>
      </c>
      <c r="B248" s="115">
        <v>1.085</v>
      </c>
      <c r="C248" s="115">
        <v>1.0780000000000001</v>
      </c>
      <c r="D248" s="115">
        <v>1.07</v>
      </c>
      <c r="E248" s="115">
        <v>1.073</v>
      </c>
      <c r="F248" s="117">
        <v>7049</v>
      </c>
    </row>
    <row r="249" spans="1:6" x14ac:dyDescent="0.2">
      <c r="A249" s="116" t="s">
        <v>1003</v>
      </c>
      <c r="B249" s="115">
        <v>1.0569999999999999</v>
      </c>
      <c r="C249" s="115">
        <v>1.05</v>
      </c>
      <c r="D249" s="115">
        <v>1.0389999999999999</v>
      </c>
      <c r="E249" s="115">
        <v>1.0449999999999999</v>
      </c>
      <c r="F249" s="117">
        <v>7118</v>
      </c>
    </row>
    <row r="250" spans="1:6" x14ac:dyDescent="0.2">
      <c r="A250" s="116" t="s">
        <v>1003</v>
      </c>
      <c r="B250" s="115">
        <v>1.0569999999999999</v>
      </c>
      <c r="C250" s="115">
        <v>1.05</v>
      </c>
      <c r="D250" s="115">
        <v>1.0389999999999999</v>
      </c>
      <c r="E250" s="115">
        <v>1.0449999999999999</v>
      </c>
      <c r="F250" s="117">
        <v>7122</v>
      </c>
    </row>
    <row r="251" spans="1:6" x14ac:dyDescent="0.2">
      <c r="A251" s="116" t="s">
        <v>1004</v>
      </c>
      <c r="B251" s="115">
        <v>1.0089999999999999</v>
      </c>
      <c r="C251" s="115">
        <v>1.01</v>
      </c>
      <c r="D251" s="115">
        <v>1.0169999999999999</v>
      </c>
      <c r="E251" s="115">
        <v>1.01</v>
      </c>
      <c r="F251" s="117">
        <v>7158</v>
      </c>
    </row>
    <row r="252" spans="1:6" x14ac:dyDescent="0.2">
      <c r="A252" s="116" t="s">
        <v>1005</v>
      </c>
      <c r="B252" s="115">
        <v>1.0109999999999999</v>
      </c>
      <c r="C252" s="115">
        <v>1.0109999999999999</v>
      </c>
      <c r="D252" s="115">
        <v>1.0089999999999999</v>
      </c>
      <c r="E252" s="115">
        <v>1.01</v>
      </c>
      <c r="F252" s="117">
        <v>7293</v>
      </c>
    </row>
    <row r="254" spans="1:6" ht="21.95" customHeight="1" x14ac:dyDescent="0.2">
      <c r="A254" s="306" t="s">
        <v>501</v>
      </c>
      <c r="B254" s="314"/>
      <c r="C254" s="314"/>
      <c r="D254" s="314"/>
      <c r="E254" s="314"/>
      <c r="F254" s="307"/>
    </row>
    <row r="255" spans="1:6" ht="21.95" customHeight="1" x14ac:dyDescent="0.2">
      <c r="A255" s="306" t="s">
        <v>61</v>
      </c>
      <c r="B255" s="314"/>
      <c r="C255" s="314"/>
      <c r="D255" s="314"/>
      <c r="E255" s="314"/>
      <c r="F255" s="307"/>
    </row>
    <row r="256" spans="1:6" ht="21.95" customHeight="1" x14ac:dyDescent="0.2">
      <c r="A256" s="23" t="s">
        <v>59</v>
      </c>
      <c r="B256" s="23" t="s">
        <v>54</v>
      </c>
      <c r="C256" s="23" t="s">
        <v>55</v>
      </c>
      <c r="D256" s="23" t="s">
        <v>56</v>
      </c>
      <c r="E256" s="23" t="s">
        <v>57</v>
      </c>
      <c r="F256" s="23" t="s">
        <v>58</v>
      </c>
    </row>
    <row r="257" spans="1:6" x14ac:dyDescent="0.2">
      <c r="A257" s="116" t="s">
        <v>1433</v>
      </c>
      <c r="B257" s="115">
        <v>1.024</v>
      </c>
      <c r="C257" s="115">
        <v>0.998</v>
      </c>
      <c r="D257" s="115">
        <v>1.0169999999999999</v>
      </c>
      <c r="E257" s="115">
        <v>0.998</v>
      </c>
      <c r="F257" s="117">
        <v>373</v>
      </c>
    </row>
    <row r="258" spans="1:6" x14ac:dyDescent="0.2">
      <c r="A258" s="116" t="s">
        <v>1434</v>
      </c>
      <c r="B258" s="115">
        <v>1.024</v>
      </c>
      <c r="C258" s="115">
        <v>1.0289999999999999</v>
      </c>
      <c r="D258" s="115">
        <v>1.0169999999999999</v>
      </c>
      <c r="E258" s="115">
        <v>1.0289999999999999</v>
      </c>
      <c r="F258" s="117">
        <v>374</v>
      </c>
    </row>
    <row r="259" spans="1:6" x14ac:dyDescent="0.2">
      <c r="A259" s="116" t="s">
        <v>1435</v>
      </c>
      <c r="B259" s="115">
        <v>1.024</v>
      </c>
      <c r="C259" s="115">
        <v>1.014</v>
      </c>
      <c r="D259" s="115">
        <v>1.0169999999999999</v>
      </c>
      <c r="E259" s="115">
        <v>1.0129999999999999</v>
      </c>
      <c r="F259" s="117">
        <v>375</v>
      </c>
    </row>
    <row r="260" spans="1:6" x14ac:dyDescent="0.2">
      <c r="A260" s="116" t="s">
        <v>1436</v>
      </c>
      <c r="B260" s="115">
        <v>1.024</v>
      </c>
      <c r="C260" s="115">
        <v>1.036</v>
      </c>
      <c r="D260" s="115">
        <v>1.0169999999999999</v>
      </c>
      <c r="E260" s="115">
        <v>1.036</v>
      </c>
      <c r="F260" s="117">
        <v>376</v>
      </c>
    </row>
    <row r="261" spans="1:6" x14ac:dyDescent="0.2">
      <c r="A261" s="116" t="s">
        <v>1437</v>
      </c>
      <c r="B261" s="115">
        <v>1.024</v>
      </c>
      <c r="C261" s="115">
        <v>1.046</v>
      </c>
      <c r="D261" s="115">
        <v>1.0169999999999999</v>
      </c>
      <c r="E261" s="115">
        <v>1.046</v>
      </c>
      <c r="F261" s="117">
        <v>377</v>
      </c>
    </row>
    <row r="262" spans="1:6" x14ac:dyDescent="0.2">
      <c r="A262" s="116" t="s">
        <v>1438</v>
      </c>
      <c r="B262" s="115">
        <v>1.024</v>
      </c>
      <c r="C262" s="115">
        <v>1.0409999999999999</v>
      </c>
      <c r="D262" s="115">
        <v>1.0169999999999999</v>
      </c>
      <c r="E262" s="115">
        <v>1.04</v>
      </c>
      <c r="F262" s="117">
        <v>378</v>
      </c>
    </row>
    <row r="263" spans="1:6" x14ac:dyDescent="0.2">
      <c r="A263" s="116" t="s">
        <v>1439</v>
      </c>
      <c r="B263" s="115">
        <v>1.024</v>
      </c>
      <c r="C263" s="115">
        <v>1.0129999999999999</v>
      </c>
      <c r="D263" s="115">
        <v>1.0169999999999999</v>
      </c>
      <c r="E263" s="115">
        <v>1.0129999999999999</v>
      </c>
      <c r="F263" s="117">
        <v>379</v>
      </c>
    </row>
    <row r="264" spans="1:6" x14ac:dyDescent="0.2">
      <c r="A264" s="116" t="s">
        <v>1440</v>
      </c>
      <c r="B264" s="115">
        <v>1.024</v>
      </c>
      <c r="C264" s="115">
        <v>1.022</v>
      </c>
      <c r="D264" s="115">
        <v>1.0169999999999999</v>
      </c>
      <c r="E264" s="115">
        <v>1.022</v>
      </c>
      <c r="F264" s="117">
        <v>380</v>
      </c>
    </row>
    <row r="265" spans="1:6" x14ac:dyDescent="0.2">
      <c r="A265" s="116" t="s">
        <v>1441</v>
      </c>
      <c r="B265" s="115">
        <v>1.024</v>
      </c>
      <c r="C265" s="115">
        <v>1.071</v>
      </c>
      <c r="D265" s="115">
        <v>1.0169999999999999</v>
      </c>
      <c r="E265" s="115">
        <v>1.069</v>
      </c>
      <c r="F265" s="117">
        <v>381</v>
      </c>
    </row>
    <row r="266" spans="1:6" x14ac:dyDescent="0.2">
      <c r="A266" s="116" t="s">
        <v>1442</v>
      </c>
      <c r="B266" s="115">
        <v>1.024</v>
      </c>
      <c r="C266" s="115">
        <v>1.0209999999999999</v>
      </c>
      <c r="D266" s="115">
        <v>1.0169999999999999</v>
      </c>
      <c r="E266" s="115">
        <v>1.0189999999999999</v>
      </c>
      <c r="F266" s="117">
        <v>382</v>
      </c>
    </row>
    <row r="267" spans="1:6" x14ac:dyDescent="0.2">
      <c r="A267" s="116" t="s">
        <v>1443</v>
      </c>
      <c r="B267" s="115">
        <v>1.024</v>
      </c>
      <c r="C267" s="115">
        <v>1.008</v>
      </c>
      <c r="D267" s="115">
        <v>1.0169999999999999</v>
      </c>
      <c r="E267" s="115">
        <v>1.008</v>
      </c>
      <c r="F267" s="117">
        <v>383</v>
      </c>
    </row>
    <row r="268" spans="1:6" x14ac:dyDescent="0.2">
      <c r="A268" s="116" t="s">
        <v>1444</v>
      </c>
      <c r="B268" s="115">
        <v>1.024</v>
      </c>
      <c r="C268" s="115">
        <v>1.0429999999999999</v>
      </c>
      <c r="D268" s="115">
        <v>1.0169999999999999</v>
      </c>
      <c r="E268" s="115">
        <v>1.042</v>
      </c>
      <c r="F268" s="117">
        <v>384</v>
      </c>
    </row>
    <row r="269" spans="1:6" x14ac:dyDescent="0.2">
      <c r="A269" s="116" t="s">
        <v>1445</v>
      </c>
      <c r="B269" s="115">
        <v>1.024</v>
      </c>
      <c r="C269" s="115">
        <v>1.0209999999999999</v>
      </c>
      <c r="D269" s="115">
        <v>1.0169999999999999</v>
      </c>
      <c r="E269" s="115">
        <v>1.0189999999999999</v>
      </c>
      <c r="F269" s="117">
        <v>385</v>
      </c>
    </row>
    <row r="270" spans="1:6" x14ac:dyDescent="0.2">
      <c r="A270" s="116" t="s">
        <v>1446</v>
      </c>
      <c r="B270" s="115">
        <v>1.024</v>
      </c>
      <c r="C270" s="115">
        <v>1.0609999999999999</v>
      </c>
      <c r="D270" s="115">
        <v>1.0169999999999999</v>
      </c>
      <c r="E270" s="115">
        <v>1.0609999999999999</v>
      </c>
      <c r="F270" s="117">
        <v>386</v>
      </c>
    </row>
    <row r="271" spans="1:6" x14ac:dyDescent="0.2">
      <c r="A271" s="116" t="s">
        <v>1447</v>
      </c>
      <c r="B271" s="115">
        <v>1.024</v>
      </c>
      <c r="C271" s="115">
        <v>1.0609999999999999</v>
      </c>
      <c r="D271" s="115">
        <v>1.0169999999999999</v>
      </c>
      <c r="E271" s="115">
        <v>1.0609999999999999</v>
      </c>
      <c r="F271" s="117">
        <v>388</v>
      </c>
    </row>
    <row r="272" spans="1:6" x14ac:dyDescent="0.2">
      <c r="A272" s="116" t="s">
        <v>1448</v>
      </c>
      <c r="B272" s="115">
        <v>1.024</v>
      </c>
      <c r="C272" s="115">
        <v>1.0209999999999999</v>
      </c>
      <c r="D272" s="115">
        <v>1.0169999999999999</v>
      </c>
      <c r="E272" s="115">
        <v>1.0189999999999999</v>
      </c>
      <c r="F272" s="117">
        <v>389</v>
      </c>
    </row>
    <row r="273" spans="1:6" x14ac:dyDescent="0.2">
      <c r="A273" s="116" t="s">
        <v>1449</v>
      </c>
      <c r="B273" s="115">
        <v>1.024</v>
      </c>
      <c r="C273" s="115">
        <v>1.0209999999999999</v>
      </c>
      <c r="D273" s="115">
        <v>1.0169999999999999</v>
      </c>
      <c r="E273" s="115">
        <v>1.0189999999999999</v>
      </c>
      <c r="F273" s="117">
        <v>390</v>
      </c>
    </row>
    <row r="274" spans="1:6" x14ac:dyDescent="0.2">
      <c r="A274" s="116" t="s">
        <v>1450</v>
      </c>
      <c r="B274" s="115">
        <v>1.024</v>
      </c>
      <c r="C274" s="115">
        <v>1.075</v>
      </c>
      <c r="D274" s="115">
        <v>1.0169999999999999</v>
      </c>
      <c r="E274" s="115">
        <v>1.0740000000000001</v>
      </c>
      <c r="F274" s="117">
        <v>392</v>
      </c>
    </row>
    <row r="275" spans="1:6" x14ac:dyDescent="0.2">
      <c r="A275" s="116" t="s">
        <v>1451</v>
      </c>
      <c r="B275" s="115">
        <v>1.024</v>
      </c>
      <c r="C275" s="115">
        <v>1.0209999999999999</v>
      </c>
      <c r="D275" s="115">
        <v>1.0169999999999999</v>
      </c>
      <c r="E275" s="115">
        <v>1.0189999999999999</v>
      </c>
      <c r="F275" s="117">
        <v>393</v>
      </c>
    </row>
    <row r="276" spans="1:6" x14ac:dyDescent="0.2">
      <c r="A276" s="116" t="s">
        <v>1452</v>
      </c>
      <c r="B276" s="115">
        <v>1.024</v>
      </c>
      <c r="C276" s="115">
        <v>1.0209999999999999</v>
      </c>
      <c r="D276" s="115">
        <v>1.0169999999999999</v>
      </c>
      <c r="E276" s="115">
        <v>1.0189999999999999</v>
      </c>
      <c r="F276" s="117">
        <v>394</v>
      </c>
    </row>
    <row r="277" spans="1:6" x14ac:dyDescent="0.2">
      <c r="A277" s="116" t="s">
        <v>1453</v>
      </c>
      <c r="B277" s="115">
        <v>1.024</v>
      </c>
      <c r="C277" s="115">
        <v>1.069</v>
      </c>
      <c r="D277" s="115">
        <v>1.0169999999999999</v>
      </c>
      <c r="E277" s="115">
        <v>1.069</v>
      </c>
      <c r="F277" s="117">
        <v>395</v>
      </c>
    </row>
    <row r="278" spans="1:6" x14ac:dyDescent="0.2">
      <c r="A278" s="116" t="s">
        <v>1454</v>
      </c>
      <c r="B278" s="115">
        <v>1.024</v>
      </c>
      <c r="C278" s="115">
        <v>1.0209999999999999</v>
      </c>
      <c r="D278" s="115">
        <v>1.0169999999999999</v>
      </c>
      <c r="E278" s="115">
        <v>1.0189999999999999</v>
      </c>
      <c r="F278" s="117">
        <v>396</v>
      </c>
    </row>
    <row r="279" spans="1:6" x14ac:dyDescent="0.2">
      <c r="A279" s="116" t="s">
        <v>1455</v>
      </c>
      <c r="B279" s="115">
        <v>1.024</v>
      </c>
      <c r="C279" s="115">
        <v>1.0209999999999999</v>
      </c>
      <c r="D279" s="115">
        <v>1.0169999999999999</v>
      </c>
      <c r="E279" s="115">
        <v>1.0189999999999999</v>
      </c>
      <c r="F279" s="117">
        <v>397</v>
      </c>
    </row>
    <row r="280" spans="1:6" x14ac:dyDescent="0.2">
      <c r="A280" s="116" t="s">
        <v>1456</v>
      </c>
      <c r="B280" s="115">
        <v>1.024</v>
      </c>
      <c r="C280" s="115">
        <v>1.0209999999999999</v>
      </c>
      <c r="D280" s="115">
        <v>1.0169999999999999</v>
      </c>
      <c r="E280" s="115">
        <v>1.0189999999999999</v>
      </c>
      <c r="F280" s="117">
        <v>398</v>
      </c>
    </row>
    <row r="281" spans="1:6" x14ac:dyDescent="0.2">
      <c r="A281" s="116" t="s">
        <v>1457</v>
      </c>
      <c r="B281" s="115">
        <v>1.024</v>
      </c>
      <c r="C281" s="115">
        <v>1.0209999999999999</v>
      </c>
      <c r="D281" s="115">
        <v>1.0169999999999999</v>
      </c>
      <c r="E281" s="115">
        <v>1.0189999999999999</v>
      </c>
      <c r="F281" s="117">
        <v>399</v>
      </c>
    </row>
    <row r="282" spans="1:6" x14ac:dyDescent="0.2">
      <c r="A282" s="116" t="s">
        <v>1458</v>
      </c>
      <c r="B282" s="115">
        <v>1.024</v>
      </c>
      <c r="C282" s="115">
        <v>1.0209999999999999</v>
      </c>
      <c r="D282" s="115">
        <v>1.0169999999999999</v>
      </c>
      <c r="E282" s="115">
        <v>1.0189999999999999</v>
      </c>
      <c r="F282" s="117">
        <v>400</v>
      </c>
    </row>
    <row r="283" spans="1:6" x14ac:dyDescent="0.2">
      <c r="A283" s="116" t="s">
        <v>1459</v>
      </c>
      <c r="B283" s="115">
        <v>1.024</v>
      </c>
      <c r="C283" s="115">
        <v>1.0209999999999999</v>
      </c>
      <c r="D283" s="115">
        <v>1.0169999999999999</v>
      </c>
      <c r="E283" s="115">
        <v>1.0189999999999999</v>
      </c>
      <c r="F283" s="117">
        <v>401</v>
      </c>
    </row>
    <row r="284" spans="1:6" x14ac:dyDescent="0.2">
      <c r="A284" s="116" t="s">
        <v>1460</v>
      </c>
      <c r="B284" s="115">
        <v>1.024</v>
      </c>
      <c r="C284" s="115">
        <v>1.0209999999999999</v>
      </c>
      <c r="D284" s="115">
        <v>1.0169999999999999</v>
      </c>
      <c r="E284" s="115">
        <v>1.0189999999999999</v>
      </c>
      <c r="F284" s="117">
        <v>402</v>
      </c>
    </row>
    <row r="285" spans="1:6" x14ac:dyDescent="0.2">
      <c r="A285" s="116" t="s">
        <v>1461</v>
      </c>
      <c r="B285" s="115">
        <v>1.024</v>
      </c>
      <c r="C285" s="115">
        <v>1.0209999999999999</v>
      </c>
      <c r="D285" s="115">
        <v>1.0169999999999999</v>
      </c>
      <c r="E285" s="115">
        <v>1.0189999999999999</v>
      </c>
      <c r="F285" s="117">
        <v>403</v>
      </c>
    </row>
    <row r="286" spans="1:6" x14ac:dyDescent="0.2">
      <c r="A286" s="116" t="s">
        <v>1462</v>
      </c>
      <c r="B286" s="115">
        <v>1.024</v>
      </c>
      <c r="C286" s="115">
        <v>1.0209999999999999</v>
      </c>
      <c r="D286" s="115">
        <v>1.0169999999999999</v>
      </c>
      <c r="E286" s="115">
        <v>1.0189999999999999</v>
      </c>
      <c r="F286" s="117">
        <v>404</v>
      </c>
    </row>
    <row r="287" spans="1:6" x14ac:dyDescent="0.2">
      <c r="A287" s="116" t="s">
        <v>1463</v>
      </c>
      <c r="B287" s="115">
        <v>1.024</v>
      </c>
      <c r="C287" s="115">
        <v>1.0209999999999999</v>
      </c>
      <c r="D287" s="115">
        <v>1.0169999999999999</v>
      </c>
      <c r="E287" s="115">
        <v>1.0189999999999999</v>
      </c>
      <c r="F287" s="117">
        <v>405</v>
      </c>
    </row>
    <row r="288" spans="1:6" x14ac:dyDescent="0.2">
      <c r="A288" s="116" t="s">
        <v>1464</v>
      </c>
      <c r="B288" s="115">
        <v>1.024</v>
      </c>
      <c r="C288" s="115">
        <v>1.0209999999999999</v>
      </c>
      <c r="D288" s="115">
        <v>1.0169999999999999</v>
      </c>
      <c r="E288" s="115">
        <v>1.0189999999999999</v>
      </c>
      <c r="F288" s="117">
        <v>406</v>
      </c>
    </row>
    <row r="289" spans="1:6" x14ac:dyDescent="0.2">
      <c r="A289" s="116" t="s">
        <v>1465</v>
      </c>
      <c r="B289" s="115">
        <v>1.024</v>
      </c>
      <c r="C289" s="115">
        <v>1.0209999999999999</v>
      </c>
      <c r="D289" s="115">
        <v>1.0169999999999999</v>
      </c>
      <c r="E289" s="115">
        <v>1.0189999999999999</v>
      </c>
      <c r="F289" s="117">
        <v>407</v>
      </c>
    </row>
    <row r="290" spans="1:6" x14ac:dyDescent="0.2">
      <c r="A290" s="116" t="s">
        <v>1466</v>
      </c>
      <c r="B290" s="115">
        <v>1.024</v>
      </c>
      <c r="C290" s="115">
        <v>1.0209999999999999</v>
      </c>
      <c r="D290" s="115">
        <v>1.0169999999999999</v>
      </c>
      <c r="E290" s="115">
        <v>1.0189999999999999</v>
      </c>
      <c r="F290" s="117">
        <v>408</v>
      </c>
    </row>
    <row r="291" spans="1:6" x14ac:dyDescent="0.2">
      <c r="A291" s="116" t="s">
        <v>1467</v>
      </c>
      <c r="B291" s="115">
        <v>1.024</v>
      </c>
      <c r="C291" s="115">
        <v>1.0209999999999999</v>
      </c>
      <c r="D291" s="115">
        <v>1.0169999999999999</v>
      </c>
      <c r="E291" s="115">
        <v>1.0189999999999999</v>
      </c>
      <c r="F291" s="117">
        <v>409</v>
      </c>
    </row>
    <row r="292" spans="1:6" x14ac:dyDescent="0.2">
      <c r="A292" s="116" t="s">
        <v>1468</v>
      </c>
      <c r="B292" s="115">
        <v>1.024</v>
      </c>
      <c r="C292" s="115">
        <v>1.0209999999999999</v>
      </c>
      <c r="D292" s="115">
        <v>1.0169999999999999</v>
      </c>
      <c r="E292" s="115">
        <v>1.0189999999999999</v>
      </c>
      <c r="F292" s="117">
        <v>410</v>
      </c>
    </row>
    <row r="293" spans="1:6" x14ac:dyDescent="0.2">
      <c r="A293" s="116" t="s">
        <v>1469</v>
      </c>
      <c r="B293" s="115">
        <v>1.024</v>
      </c>
      <c r="C293" s="115">
        <v>1.0209999999999999</v>
      </c>
      <c r="D293" s="115">
        <v>1.0169999999999999</v>
      </c>
      <c r="E293" s="115">
        <v>1.0189999999999999</v>
      </c>
      <c r="F293" s="117">
        <v>411</v>
      </c>
    </row>
    <row r="294" spans="1:6" x14ac:dyDescent="0.2">
      <c r="A294" s="116" t="s">
        <v>1470</v>
      </c>
      <c r="B294" s="115">
        <v>1.024</v>
      </c>
      <c r="C294" s="115">
        <v>1.0209999999999999</v>
      </c>
      <c r="D294" s="115">
        <v>1.0169999999999999</v>
      </c>
      <c r="E294" s="115">
        <v>1.0189999999999999</v>
      </c>
      <c r="F294" s="117">
        <v>412</v>
      </c>
    </row>
    <row r="295" spans="1:6" x14ac:dyDescent="0.2">
      <c r="A295" s="116" t="s">
        <v>1471</v>
      </c>
      <c r="B295" s="115">
        <v>1.024</v>
      </c>
      <c r="C295" s="115">
        <v>1.0209999999999999</v>
      </c>
      <c r="D295" s="115">
        <v>1.0169999999999999</v>
      </c>
      <c r="E295" s="115">
        <v>1.0189999999999999</v>
      </c>
      <c r="F295" s="117">
        <v>413</v>
      </c>
    </row>
    <row r="296" spans="1:6" x14ac:dyDescent="0.2">
      <c r="A296" s="116" t="s">
        <v>1472</v>
      </c>
      <c r="B296" s="115">
        <v>1.024</v>
      </c>
      <c r="C296" s="115">
        <v>1.0209999999999999</v>
      </c>
      <c r="D296" s="115">
        <v>1.0169999999999999</v>
      </c>
      <c r="E296" s="115">
        <v>1.0189999999999999</v>
      </c>
      <c r="F296" s="117">
        <v>414</v>
      </c>
    </row>
    <row r="297" spans="1:6" x14ac:dyDescent="0.2">
      <c r="A297" s="116" t="s">
        <v>1473</v>
      </c>
      <c r="B297" s="115">
        <v>1.024</v>
      </c>
      <c r="C297" s="115">
        <v>1.0209999999999999</v>
      </c>
      <c r="D297" s="115">
        <v>1.0169999999999999</v>
      </c>
      <c r="E297" s="115">
        <v>1.0189999999999999</v>
      </c>
      <c r="F297" s="117">
        <v>415</v>
      </c>
    </row>
    <row r="298" spans="1:6" x14ac:dyDescent="0.2">
      <c r="A298" s="116" t="s">
        <v>1474</v>
      </c>
      <c r="B298" s="115">
        <v>1.024</v>
      </c>
      <c r="C298" s="115">
        <v>1.0209999999999999</v>
      </c>
      <c r="D298" s="115">
        <v>1.0169999999999999</v>
      </c>
      <c r="E298" s="115">
        <v>1.0189999999999999</v>
      </c>
      <c r="F298" s="117">
        <v>416</v>
      </c>
    </row>
    <row r="299" spans="1:6" x14ac:dyDescent="0.2">
      <c r="A299" s="116" t="s">
        <v>1475</v>
      </c>
      <c r="B299" s="115">
        <v>1.024</v>
      </c>
      <c r="C299" s="115">
        <v>1.0209999999999999</v>
      </c>
      <c r="D299" s="115">
        <v>1.0169999999999999</v>
      </c>
      <c r="E299" s="115">
        <v>1.0189999999999999</v>
      </c>
      <c r="F299" s="117">
        <v>417</v>
      </c>
    </row>
    <row r="300" spans="1:6" x14ac:dyDescent="0.2">
      <c r="A300" s="116" t="s">
        <v>1476</v>
      </c>
      <c r="B300" s="115">
        <v>1.024</v>
      </c>
      <c r="C300" s="115">
        <v>1.0209999999999999</v>
      </c>
      <c r="D300" s="115">
        <v>1.0169999999999999</v>
      </c>
      <c r="E300" s="115">
        <v>1.0189999999999999</v>
      </c>
      <c r="F300" s="117">
        <v>418</v>
      </c>
    </row>
    <row r="301" spans="1:6" x14ac:dyDescent="0.2">
      <c r="A301" s="116" t="s">
        <v>1477</v>
      </c>
      <c r="B301" s="115">
        <v>1.024</v>
      </c>
      <c r="C301" s="115">
        <v>1.0209999999999999</v>
      </c>
      <c r="D301" s="115">
        <v>1.0169999999999999</v>
      </c>
      <c r="E301" s="115">
        <v>1.0189999999999999</v>
      </c>
      <c r="F301" s="117">
        <v>419</v>
      </c>
    </row>
    <row r="302" spans="1:6" x14ac:dyDescent="0.2">
      <c r="A302" s="116" t="s">
        <v>1478</v>
      </c>
      <c r="B302" s="115">
        <v>1.024</v>
      </c>
      <c r="C302" s="115">
        <v>1.0209999999999999</v>
      </c>
      <c r="D302" s="115">
        <v>1.0169999999999999</v>
      </c>
      <c r="E302" s="115">
        <v>1.0189999999999999</v>
      </c>
      <c r="F302" s="117">
        <v>420</v>
      </c>
    </row>
    <row r="303" spans="1:6" x14ac:dyDescent="0.2">
      <c r="A303" s="116" t="s">
        <v>1479</v>
      </c>
      <c r="B303" s="115">
        <v>1.024</v>
      </c>
      <c r="C303" s="115">
        <v>1.0209999999999999</v>
      </c>
      <c r="D303" s="115">
        <v>1.0169999999999999</v>
      </c>
      <c r="E303" s="115">
        <v>1.0189999999999999</v>
      </c>
      <c r="F303" s="117">
        <v>421</v>
      </c>
    </row>
    <row r="304" spans="1:6" x14ac:dyDescent="0.2">
      <c r="A304" s="116" t="s">
        <v>1480</v>
      </c>
      <c r="B304" s="115">
        <v>1.024</v>
      </c>
      <c r="C304" s="115">
        <v>1.0209999999999999</v>
      </c>
      <c r="D304" s="115">
        <v>1.0169999999999999</v>
      </c>
      <c r="E304" s="115">
        <v>1.0189999999999999</v>
      </c>
      <c r="F304" s="117">
        <v>422</v>
      </c>
    </row>
    <row r="305" spans="1:6" x14ac:dyDescent="0.2">
      <c r="A305" s="116" t="s">
        <v>1481</v>
      </c>
      <c r="B305" s="115">
        <v>1.024</v>
      </c>
      <c r="C305" s="115">
        <v>1.0209999999999999</v>
      </c>
      <c r="D305" s="115">
        <v>1.0169999999999999</v>
      </c>
      <c r="E305" s="115">
        <v>1.0189999999999999</v>
      </c>
      <c r="F305" s="117">
        <v>423</v>
      </c>
    </row>
    <row r="306" spans="1:6" x14ac:dyDescent="0.2">
      <c r="A306" s="116" t="s">
        <v>1482</v>
      </c>
      <c r="B306" s="115">
        <v>1.024</v>
      </c>
      <c r="C306" s="115">
        <v>1.0209999999999999</v>
      </c>
      <c r="D306" s="115">
        <v>1.0169999999999999</v>
      </c>
      <c r="E306" s="115">
        <v>1.0189999999999999</v>
      </c>
      <c r="F306" s="117">
        <v>424</v>
      </c>
    </row>
    <row r="307" spans="1:6" x14ac:dyDescent="0.2">
      <c r="A307" s="116" t="s">
        <v>1483</v>
      </c>
      <c r="B307" s="115">
        <v>1.024</v>
      </c>
      <c r="C307" s="115">
        <v>1.0209999999999999</v>
      </c>
      <c r="D307" s="115">
        <v>1.0169999999999999</v>
      </c>
      <c r="E307" s="115">
        <v>1.0189999999999999</v>
      </c>
      <c r="F307" s="117">
        <v>425</v>
      </c>
    </row>
    <row r="308" spans="1:6" x14ac:dyDescent="0.2">
      <c r="A308" s="116" t="s">
        <v>1484</v>
      </c>
      <c r="B308" s="115">
        <v>1.024</v>
      </c>
      <c r="C308" s="115">
        <v>1.0209999999999999</v>
      </c>
      <c r="D308" s="115">
        <v>1.0169999999999999</v>
      </c>
      <c r="E308" s="115">
        <v>1.0189999999999999</v>
      </c>
      <c r="F308" s="117">
        <v>426</v>
      </c>
    </row>
    <row r="309" spans="1:6" x14ac:dyDescent="0.2">
      <c r="A309" s="116" t="s">
        <v>996</v>
      </c>
      <c r="B309" s="115">
        <v>1.024</v>
      </c>
      <c r="C309" s="115">
        <v>1.0209999999999999</v>
      </c>
      <c r="D309" s="115">
        <v>1.0169999999999999</v>
      </c>
      <c r="E309" s="115">
        <v>1.0189999999999999</v>
      </c>
      <c r="F309" s="117">
        <v>427</v>
      </c>
    </row>
    <row r="310" spans="1:6" x14ac:dyDescent="0.2">
      <c r="A310" s="116" t="s">
        <v>1485</v>
      </c>
      <c r="B310" s="115">
        <v>1.024</v>
      </c>
      <c r="C310" s="115">
        <v>1.0209999999999999</v>
      </c>
      <c r="D310" s="115">
        <v>1.0169999999999999</v>
      </c>
      <c r="E310" s="115">
        <v>1.0189999999999999</v>
      </c>
      <c r="F310" s="117">
        <v>428</v>
      </c>
    </row>
    <row r="311" spans="1:6" x14ac:dyDescent="0.2">
      <c r="A311" s="116" t="s">
        <v>1486</v>
      </c>
      <c r="B311" s="115">
        <v>1.024</v>
      </c>
      <c r="C311" s="115">
        <v>1.0209999999999999</v>
      </c>
      <c r="D311" s="115">
        <v>1.0169999999999999</v>
      </c>
      <c r="E311" s="115">
        <v>1.0189999999999999</v>
      </c>
      <c r="F311" s="117">
        <v>429</v>
      </c>
    </row>
    <row r="312" spans="1:6" x14ac:dyDescent="0.2">
      <c r="A312" s="116" t="s">
        <v>1487</v>
      </c>
      <c r="B312" s="115">
        <v>1.024</v>
      </c>
      <c r="C312" s="115">
        <v>1.0209999999999999</v>
      </c>
      <c r="D312" s="115">
        <v>1.0169999999999999</v>
      </c>
      <c r="E312" s="115">
        <v>1.0189999999999999</v>
      </c>
      <c r="F312" s="117">
        <v>431</v>
      </c>
    </row>
    <row r="313" spans="1:6" x14ac:dyDescent="0.2">
      <c r="A313" s="116" t="s">
        <v>1488</v>
      </c>
      <c r="B313" s="115">
        <v>1.024</v>
      </c>
      <c r="C313" s="115">
        <v>1.0209999999999999</v>
      </c>
      <c r="D313" s="115">
        <v>1.0169999999999999</v>
      </c>
      <c r="E313" s="115">
        <v>1.0189999999999999</v>
      </c>
      <c r="F313" s="117">
        <v>432</v>
      </c>
    </row>
    <row r="314" spans="1:6" x14ac:dyDescent="0.2">
      <c r="A314" s="116" t="s">
        <v>1489</v>
      </c>
      <c r="B314" s="115">
        <v>1.024</v>
      </c>
      <c r="C314" s="115">
        <v>1.0209999999999999</v>
      </c>
      <c r="D314" s="115">
        <v>1.0169999999999999</v>
      </c>
      <c r="E314" s="115">
        <v>1.0189999999999999</v>
      </c>
      <c r="F314" s="117">
        <v>433</v>
      </c>
    </row>
    <row r="315" spans="1:6" x14ac:dyDescent="0.2">
      <c r="A315" s="116" t="s">
        <v>1490</v>
      </c>
      <c r="B315" s="115">
        <v>1.024</v>
      </c>
      <c r="C315" s="115">
        <v>1.0209999999999999</v>
      </c>
      <c r="D315" s="115">
        <v>1.0169999999999999</v>
      </c>
      <c r="E315" s="115">
        <v>1.0189999999999999</v>
      </c>
      <c r="F315" s="117">
        <v>434</v>
      </c>
    </row>
    <row r="316" spans="1:6" x14ac:dyDescent="0.2">
      <c r="A316" s="116" t="s">
        <v>997</v>
      </c>
      <c r="B316" s="115">
        <v>1.024</v>
      </c>
      <c r="C316" s="115">
        <v>1.0209999999999999</v>
      </c>
      <c r="D316" s="115">
        <v>1.0169999999999999</v>
      </c>
      <c r="E316" s="115">
        <v>1.0189999999999999</v>
      </c>
      <c r="F316" s="117">
        <v>435</v>
      </c>
    </row>
    <row r="317" spans="1:6" x14ac:dyDescent="0.2">
      <c r="A317" s="116" t="s">
        <v>1491</v>
      </c>
      <c r="B317" s="115">
        <v>1.024</v>
      </c>
      <c r="C317" s="115">
        <v>1.0209999999999999</v>
      </c>
      <c r="D317" s="115">
        <v>1.0169999999999999</v>
      </c>
      <c r="E317" s="115">
        <v>1.0189999999999999</v>
      </c>
      <c r="F317" s="117">
        <v>436</v>
      </c>
    </row>
    <row r="318" spans="1:6" x14ac:dyDescent="0.2">
      <c r="A318" s="116" t="s">
        <v>1492</v>
      </c>
      <c r="B318" s="115">
        <v>1.024</v>
      </c>
      <c r="C318" s="115">
        <v>1.0209999999999999</v>
      </c>
      <c r="D318" s="115">
        <v>1.0169999999999999</v>
      </c>
      <c r="E318" s="115">
        <v>1.0189999999999999</v>
      </c>
      <c r="F318" s="117">
        <v>437</v>
      </c>
    </row>
    <row r="319" spans="1:6" x14ac:dyDescent="0.2">
      <c r="A319" s="116" t="s">
        <v>1493</v>
      </c>
      <c r="B319" s="115">
        <v>1.024</v>
      </c>
      <c r="C319" s="115">
        <v>1.0209999999999999</v>
      </c>
      <c r="D319" s="115">
        <v>1.0169999999999999</v>
      </c>
      <c r="E319" s="115">
        <v>1.0189999999999999</v>
      </c>
      <c r="F319" s="117">
        <v>438</v>
      </c>
    </row>
    <row r="320" spans="1:6" x14ac:dyDescent="0.2">
      <c r="A320" s="116" t="s">
        <v>1494</v>
      </c>
      <c r="B320" s="115">
        <v>1.024</v>
      </c>
      <c r="C320" s="115">
        <v>1.0209999999999999</v>
      </c>
      <c r="D320" s="115">
        <v>1.0169999999999999</v>
      </c>
      <c r="E320" s="115">
        <v>1.0189999999999999</v>
      </c>
      <c r="F320" s="117">
        <v>439</v>
      </c>
    </row>
    <row r="321" spans="1:6" x14ac:dyDescent="0.2">
      <c r="A321" s="116" t="s">
        <v>1495</v>
      </c>
      <c r="B321" s="115">
        <v>1.024</v>
      </c>
      <c r="C321" s="115">
        <v>1.0209999999999999</v>
      </c>
      <c r="D321" s="115">
        <v>1.0169999999999999</v>
      </c>
      <c r="E321" s="115">
        <v>1.0189999999999999</v>
      </c>
      <c r="F321" s="117">
        <v>440</v>
      </c>
    </row>
    <row r="322" spans="1:6" x14ac:dyDescent="0.2">
      <c r="A322" s="116" t="s">
        <v>1496</v>
      </c>
      <c r="B322" s="115">
        <v>1.024</v>
      </c>
      <c r="C322" s="115">
        <v>1.0209999999999999</v>
      </c>
      <c r="D322" s="115">
        <v>1.0169999999999999</v>
      </c>
      <c r="E322" s="115">
        <v>1.0189999999999999</v>
      </c>
      <c r="F322" s="117">
        <v>441</v>
      </c>
    </row>
    <row r="323" spans="1:6" x14ac:dyDescent="0.2">
      <c r="A323" s="116" t="s">
        <v>1497</v>
      </c>
      <c r="B323" s="115">
        <v>1.024</v>
      </c>
      <c r="C323" s="115">
        <v>1.0209999999999999</v>
      </c>
      <c r="D323" s="115">
        <v>1.0169999999999999</v>
      </c>
      <c r="E323" s="115">
        <v>1.0189999999999999</v>
      </c>
      <c r="F323" s="117">
        <v>442</v>
      </c>
    </row>
    <row r="324" spans="1:6" x14ac:dyDescent="0.2">
      <c r="A324" s="116" t="s">
        <v>1498</v>
      </c>
      <c r="B324" s="115">
        <v>1.024</v>
      </c>
      <c r="C324" s="115">
        <v>1.0209999999999999</v>
      </c>
      <c r="D324" s="115">
        <v>1.0169999999999999</v>
      </c>
      <c r="E324" s="115">
        <v>1.0189999999999999</v>
      </c>
      <c r="F324" s="117">
        <v>443</v>
      </c>
    </row>
    <row r="325" spans="1:6" x14ac:dyDescent="0.2">
      <c r="A325" s="116" t="s">
        <v>998</v>
      </c>
      <c r="B325" s="115">
        <v>1.024</v>
      </c>
      <c r="C325" s="115">
        <v>1.0209999999999999</v>
      </c>
      <c r="D325" s="115">
        <v>1.0169999999999999</v>
      </c>
      <c r="E325" s="115">
        <v>1.0189999999999999</v>
      </c>
      <c r="F325" s="117">
        <v>444</v>
      </c>
    </row>
    <row r="326" spans="1:6" x14ac:dyDescent="0.2">
      <c r="A326" s="116" t="s">
        <v>999</v>
      </c>
      <c r="B326" s="115">
        <v>1.024</v>
      </c>
      <c r="C326" s="115">
        <v>1.0209999999999999</v>
      </c>
      <c r="D326" s="115">
        <v>1.0169999999999999</v>
      </c>
      <c r="E326" s="115">
        <v>1.0189999999999999</v>
      </c>
      <c r="F326" s="117">
        <v>445</v>
      </c>
    </row>
    <row r="327" spans="1:6" x14ac:dyDescent="0.2">
      <c r="A327" s="116" t="s">
        <v>1000</v>
      </c>
      <c r="B327" s="115">
        <v>1.024</v>
      </c>
      <c r="C327" s="115">
        <v>1.0209999999999999</v>
      </c>
      <c r="D327" s="115">
        <v>1.0169999999999999</v>
      </c>
      <c r="E327" s="115">
        <v>1.0189999999999999</v>
      </c>
      <c r="F327" s="117">
        <v>446</v>
      </c>
    </row>
    <row r="328" spans="1:6" x14ac:dyDescent="0.2">
      <c r="A328" s="116" t="s">
        <v>1001</v>
      </c>
      <c r="B328" s="115">
        <v>1.024</v>
      </c>
      <c r="C328" s="115">
        <v>1.0209999999999999</v>
      </c>
      <c r="D328" s="115">
        <v>1.0169999999999999</v>
      </c>
      <c r="E328" s="115">
        <v>1.0189999999999999</v>
      </c>
      <c r="F328" s="117">
        <v>447</v>
      </c>
    </row>
    <row r="329" spans="1:6" x14ac:dyDescent="0.2">
      <c r="A329" s="116" t="s">
        <v>1006</v>
      </c>
      <c r="B329" s="115">
        <v>1.024</v>
      </c>
      <c r="C329" s="115">
        <v>1.0209999999999999</v>
      </c>
      <c r="D329" s="115">
        <v>1.0169999999999999</v>
      </c>
      <c r="E329" s="115">
        <v>1.0189999999999999</v>
      </c>
      <c r="F329" s="117">
        <v>448</v>
      </c>
    </row>
    <row r="330" spans="1:6" x14ac:dyDescent="0.2">
      <c r="A330" s="116" t="s">
        <v>1007</v>
      </c>
      <c r="B330" s="115">
        <v>1.024</v>
      </c>
      <c r="C330" s="115">
        <v>1.0209999999999999</v>
      </c>
      <c r="D330" s="115">
        <v>1.0169999999999999</v>
      </c>
      <c r="E330" s="115">
        <v>1.0189999999999999</v>
      </c>
      <c r="F330" s="117">
        <v>449</v>
      </c>
    </row>
    <row r="331" spans="1:6" x14ac:dyDescent="0.2">
      <c r="A331" s="116" t="s">
        <v>1026</v>
      </c>
      <c r="B331" s="115">
        <v>1.024</v>
      </c>
      <c r="C331" s="115">
        <v>1.0209999999999999</v>
      </c>
      <c r="D331" s="115">
        <v>1.0169999999999999</v>
      </c>
      <c r="E331" s="115">
        <v>1.0189999999999999</v>
      </c>
      <c r="F331" s="117">
        <v>450</v>
      </c>
    </row>
    <row r="332" spans="1:6" x14ac:dyDescent="0.2">
      <c r="A332" s="116" t="s">
        <v>1027</v>
      </c>
      <c r="B332" s="115">
        <v>1.024</v>
      </c>
      <c r="C332" s="115">
        <v>1.0209999999999999</v>
      </c>
      <c r="D332" s="115">
        <v>1.0169999999999999</v>
      </c>
      <c r="E332" s="115">
        <v>1.0189999999999999</v>
      </c>
      <c r="F332" s="117">
        <v>451</v>
      </c>
    </row>
    <row r="333" spans="1:6" x14ac:dyDescent="0.2">
      <c r="A333" s="116" t="s">
        <v>1028</v>
      </c>
      <c r="B333" s="115">
        <v>1.024</v>
      </c>
      <c r="C333" s="115">
        <v>1.0209999999999999</v>
      </c>
      <c r="D333" s="115">
        <v>1.0169999999999999</v>
      </c>
      <c r="E333" s="115">
        <v>1.0189999999999999</v>
      </c>
      <c r="F333" s="117">
        <v>452</v>
      </c>
    </row>
    <row r="334" spans="1:6" x14ac:dyDescent="0.2">
      <c r="A334" s="116" t="s">
        <v>1029</v>
      </c>
      <c r="B334" s="115">
        <v>1.024</v>
      </c>
      <c r="C334" s="115">
        <v>1.0209999999999999</v>
      </c>
      <c r="D334" s="115">
        <v>1.0169999999999999</v>
      </c>
      <c r="E334" s="115">
        <v>1.0189999999999999</v>
      </c>
      <c r="F334" s="117">
        <v>453</v>
      </c>
    </row>
    <row r="335" spans="1:6" x14ac:dyDescent="0.2">
      <c r="A335" s="116" t="s">
        <v>1282</v>
      </c>
      <c r="B335" s="115">
        <v>1.008</v>
      </c>
      <c r="C335" s="115">
        <v>1.0069999999999999</v>
      </c>
      <c r="D335" s="115">
        <v>1.0049999999999999</v>
      </c>
      <c r="E335" s="115">
        <v>1.006</v>
      </c>
      <c r="F335" s="117">
        <v>585</v>
      </c>
    </row>
    <row r="336" spans="1:6" x14ac:dyDescent="0.2">
      <c r="A336" s="116" t="s">
        <v>1499</v>
      </c>
      <c r="B336" s="115">
        <v>1.008</v>
      </c>
      <c r="C336" s="115">
        <v>1.0069999999999999</v>
      </c>
      <c r="D336" s="115">
        <v>1.0049999999999999</v>
      </c>
      <c r="E336" s="115">
        <v>1.006</v>
      </c>
      <c r="F336" s="117">
        <v>586</v>
      </c>
    </row>
    <row r="337" spans="1:6" x14ac:dyDescent="0.2">
      <c r="A337" s="116" t="s">
        <v>1500</v>
      </c>
      <c r="B337" s="115">
        <v>1.008</v>
      </c>
      <c r="C337" s="115">
        <v>1.0069999999999999</v>
      </c>
      <c r="D337" s="115">
        <v>1.0049999999999999</v>
      </c>
      <c r="E337" s="115">
        <v>1.006</v>
      </c>
      <c r="F337" s="117">
        <v>587</v>
      </c>
    </row>
    <row r="338" spans="1:6" x14ac:dyDescent="0.2">
      <c r="A338" s="116" t="s">
        <v>1501</v>
      </c>
      <c r="B338" s="115">
        <v>1.034</v>
      </c>
      <c r="C338" s="115">
        <v>1.0309999999999999</v>
      </c>
      <c r="D338" s="115">
        <v>1.0249999999999999</v>
      </c>
      <c r="E338" s="115">
        <v>1.028</v>
      </c>
      <c r="F338" s="117">
        <v>601</v>
      </c>
    </row>
    <row r="339" spans="1:6" x14ac:dyDescent="0.2">
      <c r="A339" s="116" t="s">
        <v>1502</v>
      </c>
      <c r="B339" s="115">
        <v>1.024</v>
      </c>
      <c r="C339" s="115">
        <v>1.044</v>
      </c>
      <c r="D339" s="115">
        <v>1.0169999999999999</v>
      </c>
      <c r="E339" s="115">
        <v>1.044</v>
      </c>
      <c r="F339" s="117">
        <v>666</v>
      </c>
    </row>
    <row r="340" spans="1:6" x14ac:dyDescent="0.2">
      <c r="A340" s="116" t="s">
        <v>1503</v>
      </c>
      <c r="B340" s="115">
        <v>1.024</v>
      </c>
      <c r="C340" s="115">
        <v>1.0209999999999999</v>
      </c>
      <c r="D340" s="115">
        <v>1.0169999999999999</v>
      </c>
      <c r="E340" s="115">
        <v>1.0189999999999999</v>
      </c>
      <c r="F340" s="117">
        <v>693</v>
      </c>
    </row>
    <row r="341" spans="1:6" x14ac:dyDescent="0.2">
      <c r="A341" s="116" t="s">
        <v>1504</v>
      </c>
      <c r="B341" s="115">
        <v>1.034</v>
      </c>
      <c r="C341" s="115">
        <v>1.0309999999999999</v>
      </c>
      <c r="D341" s="115">
        <v>1.0249999999999999</v>
      </c>
      <c r="E341" s="115">
        <v>1.028</v>
      </c>
      <c r="F341" s="117">
        <v>722</v>
      </c>
    </row>
    <row r="342" spans="1:6" x14ac:dyDescent="0.2">
      <c r="A342" s="116" t="s">
        <v>1505</v>
      </c>
      <c r="B342" s="115">
        <v>1.024</v>
      </c>
      <c r="C342" s="115">
        <v>1.0209999999999999</v>
      </c>
      <c r="D342" s="115">
        <v>1.0169999999999999</v>
      </c>
      <c r="E342" s="115">
        <v>1.0189999999999999</v>
      </c>
      <c r="F342" s="117">
        <v>723</v>
      </c>
    </row>
    <row r="343" spans="1:6" x14ac:dyDescent="0.2">
      <c r="A343" s="116" t="s">
        <v>1506</v>
      </c>
      <c r="B343" s="115">
        <v>1.024</v>
      </c>
      <c r="C343" s="115">
        <v>1.0149999999999999</v>
      </c>
      <c r="D343" s="115">
        <v>1.0169999999999999</v>
      </c>
      <c r="E343" s="115">
        <v>1.014</v>
      </c>
      <c r="F343" s="117">
        <v>724</v>
      </c>
    </row>
    <row r="344" spans="1:6" x14ac:dyDescent="0.2">
      <c r="A344" s="116" t="s">
        <v>1507</v>
      </c>
      <c r="B344" s="115">
        <v>1.024</v>
      </c>
      <c r="C344" s="115">
        <v>1.016</v>
      </c>
      <c r="D344" s="115">
        <v>1.0169999999999999</v>
      </c>
      <c r="E344" s="115">
        <v>1.016</v>
      </c>
      <c r="F344" s="117">
        <v>725</v>
      </c>
    </row>
    <row r="345" spans="1:6" x14ac:dyDescent="0.2">
      <c r="A345" s="116" t="s">
        <v>1508</v>
      </c>
      <c r="B345" s="115">
        <v>1.024</v>
      </c>
      <c r="C345" s="115">
        <v>1.012</v>
      </c>
      <c r="D345" s="115">
        <v>1.0169999999999999</v>
      </c>
      <c r="E345" s="115">
        <v>1.012</v>
      </c>
      <c r="F345" s="117">
        <v>726</v>
      </c>
    </row>
    <row r="346" spans="1:6" x14ac:dyDescent="0.2">
      <c r="A346" s="116" t="s">
        <v>1509</v>
      </c>
      <c r="B346" s="115">
        <v>1.024</v>
      </c>
      <c r="C346" s="115">
        <v>1.0369999999999999</v>
      </c>
      <c r="D346" s="115">
        <v>1.0169999999999999</v>
      </c>
      <c r="E346" s="115">
        <v>1.0369999999999999</v>
      </c>
      <c r="F346" s="117">
        <v>727</v>
      </c>
    </row>
    <row r="347" spans="1:6" x14ac:dyDescent="0.2">
      <c r="A347" s="116" t="s">
        <v>1510</v>
      </c>
      <c r="B347" s="115">
        <v>1.024</v>
      </c>
      <c r="C347" s="115">
        <v>1.0489999999999999</v>
      </c>
      <c r="D347" s="115">
        <v>1.0169999999999999</v>
      </c>
      <c r="E347" s="115">
        <v>1.0489999999999999</v>
      </c>
      <c r="F347" s="117">
        <v>728</v>
      </c>
    </row>
    <row r="348" spans="1:6" x14ac:dyDescent="0.2">
      <c r="A348" s="116" t="s">
        <v>1511</v>
      </c>
      <c r="B348" s="115">
        <v>1.024</v>
      </c>
      <c r="C348" s="115">
        <v>1.0249999999999999</v>
      </c>
      <c r="D348" s="115">
        <v>1.0169999999999999</v>
      </c>
      <c r="E348" s="115">
        <v>1.0249999999999999</v>
      </c>
      <c r="F348" s="117">
        <v>732</v>
      </c>
    </row>
    <row r="349" spans="1:6" x14ac:dyDescent="0.2">
      <c r="A349" s="116" t="s">
        <v>1512</v>
      </c>
      <c r="B349" s="115">
        <v>1.024</v>
      </c>
      <c r="C349" s="115">
        <v>1.0209999999999999</v>
      </c>
      <c r="D349" s="115">
        <v>1.0169999999999999</v>
      </c>
      <c r="E349" s="115">
        <v>1.0189999999999999</v>
      </c>
      <c r="F349" s="117">
        <v>733</v>
      </c>
    </row>
    <row r="350" spans="1:6" x14ac:dyDescent="0.2">
      <c r="A350" s="116" t="s">
        <v>1513</v>
      </c>
      <c r="B350" s="115">
        <v>1.024</v>
      </c>
      <c r="C350" s="115">
        <v>1.0209999999999999</v>
      </c>
      <c r="D350" s="115">
        <v>1.0169999999999999</v>
      </c>
      <c r="E350" s="115">
        <v>1.0189999999999999</v>
      </c>
      <c r="F350" s="117">
        <v>734</v>
      </c>
    </row>
    <row r="351" spans="1:6" x14ac:dyDescent="0.2">
      <c r="A351" s="116" t="s">
        <v>1514</v>
      </c>
      <c r="B351" s="115">
        <v>1.024</v>
      </c>
      <c r="C351" s="115">
        <v>1.0549999999999999</v>
      </c>
      <c r="D351" s="115">
        <v>1.0169999999999999</v>
      </c>
      <c r="E351" s="115">
        <v>1.0549999999999999</v>
      </c>
      <c r="F351" s="117">
        <v>735</v>
      </c>
    </row>
    <row r="352" spans="1:6" x14ac:dyDescent="0.2">
      <c r="A352" s="116" t="s">
        <v>1515</v>
      </c>
      <c r="B352" s="115">
        <v>1.024</v>
      </c>
      <c r="C352" s="115">
        <v>1.012</v>
      </c>
      <c r="D352" s="115">
        <v>1.0169999999999999</v>
      </c>
      <c r="E352" s="115">
        <v>1.012</v>
      </c>
      <c r="F352" s="117">
        <v>736</v>
      </c>
    </row>
    <row r="353" spans="1:6" x14ac:dyDescent="0.2">
      <c r="A353" s="116" t="s">
        <v>1516</v>
      </c>
      <c r="B353" s="115">
        <v>1.024</v>
      </c>
      <c r="C353" s="115">
        <v>1.0509999999999999</v>
      </c>
      <c r="D353" s="115">
        <v>1.0169999999999999</v>
      </c>
      <c r="E353" s="115">
        <v>1.0509999999999999</v>
      </c>
      <c r="F353" s="117">
        <v>737</v>
      </c>
    </row>
    <row r="354" spans="1:6" x14ac:dyDescent="0.2">
      <c r="A354" s="116" t="s">
        <v>1517</v>
      </c>
      <c r="B354" s="115">
        <v>1.024</v>
      </c>
      <c r="C354" s="115">
        <v>1.03</v>
      </c>
      <c r="D354" s="115">
        <v>1.0169999999999999</v>
      </c>
      <c r="E354" s="115">
        <v>1.0289999999999999</v>
      </c>
      <c r="F354" s="117">
        <v>738</v>
      </c>
    </row>
    <row r="355" spans="1:6" x14ac:dyDescent="0.2">
      <c r="A355" s="116" t="s">
        <v>1518</v>
      </c>
      <c r="B355" s="115">
        <v>1.024</v>
      </c>
      <c r="C355" s="115">
        <v>1.048</v>
      </c>
      <c r="D355" s="115">
        <v>1.0169999999999999</v>
      </c>
      <c r="E355" s="115">
        <v>1.046</v>
      </c>
      <c r="F355" s="117">
        <v>739</v>
      </c>
    </row>
    <row r="356" spans="1:6" x14ac:dyDescent="0.2">
      <c r="A356" s="116" t="s">
        <v>1519</v>
      </c>
      <c r="B356" s="115">
        <v>1.024</v>
      </c>
      <c r="C356" s="115">
        <v>1.105</v>
      </c>
      <c r="D356" s="115">
        <v>1.0169999999999999</v>
      </c>
      <c r="E356" s="115">
        <v>1.1040000000000001</v>
      </c>
      <c r="F356" s="117">
        <v>740</v>
      </c>
    </row>
    <row r="357" spans="1:6" x14ac:dyDescent="0.2">
      <c r="A357" s="116" t="s">
        <v>1520</v>
      </c>
      <c r="B357" s="115">
        <v>1.01</v>
      </c>
      <c r="C357" s="115">
        <v>1.0109999999999999</v>
      </c>
      <c r="D357" s="115">
        <v>1.0049999999999999</v>
      </c>
      <c r="E357" s="115">
        <v>1.0109999999999999</v>
      </c>
      <c r="F357" s="117">
        <v>741</v>
      </c>
    </row>
    <row r="358" spans="1:6" x14ac:dyDescent="0.2">
      <c r="A358" s="116" t="s">
        <v>1521</v>
      </c>
      <c r="B358" s="115">
        <v>1.024</v>
      </c>
      <c r="C358" s="115">
        <v>1.0069999999999999</v>
      </c>
      <c r="D358" s="115">
        <v>1.0169999999999999</v>
      </c>
      <c r="E358" s="115">
        <v>1.0069999999999999</v>
      </c>
      <c r="F358" s="117">
        <v>742</v>
      </c>
    </row>
    <row r="359" spans="1:6" x14ac:dyDescent="0.2">
      <c r="A359" s="116" t="s">
        <v>1522</v>
      </c>
      <c r="B359" s="115">
        <v>1.024</v>
      </c>
      <c r="C359" s="115">
        <v>1.0249999999999999</v>
      </c>
      <c r="D359" s="115">
        <v>1.0169999999999999</v>
      </c>
      <c r="E359" s="115">
        <v>1.024</v>
      </c>
      <c r="F359" s="117">
        <v>743</v>
      </c>
    </row>
    <row r="360" spans="1:6" x14ac:dyDescent="0.2">
      <c r="A360" s="116" t="s">
        <v>1523</v>
      </c>
      <c r="B360" s="115">
        <v>1.024</v>
      </c>
      <c r="C360" s="115">
        <v>1.028</v>
      </c>
      <c r="D360" s="115">
        <v>1.0169999999999999</v>
      </c>
      <c r="E360" s="115">
        <v>1.028</v>
      </c>
      <c r="F360" s="117">
        <v>744</v>
      </c>
    </row>
    <row r="361" spans="1:6" x14ac:dyDescent="0.2">
      <c r="A361" s="116" t="s">
        <v>1524</v>
      </c>
      <c r="B361" s="115">
        <v>1.024</v>
      </c>
      <c r="C361" s="115">
        <v>1.01</v>
      </c>
      <c r="D361" s="115">
        <v>1.0169999999999999</v>
      </c>
      <c r="E361" s="115">
        <v>1.01</v>
      </c>
      <c r="F361" s="117">
        <v>745</v>
      </c>
    </row>
    <row r="362" spans="1:6" x14ac:dyDescent="0.2">
      <c r="A362" s="116" t="s">
        <v>1525</v>
      </c>
      <c r="B362" s="115">
        <v>1.034</v>
      </c>
      <c r="C362" s="115">
        <v>1.0309999999999999</v>
      </c>
      <c r="D362" s="115">
        <v>1.0249999999999999</v>
      </c>
      <c r="E362" s="115">
        <v>1.028</v>
      </c>
      <c r="F362" s="117">
        <v>746</v>
      </c>
    </row>
    <row r="363" spans="1:6" x14ac:dyDescent="0.2">
      <c r="A363" s="116" t="s">
        <v>1526</v>
      </c>
      <c r="B363" s="115">
        <v>1.024</v>
      </c>
      <c r="C363" s="115">
        <v>1.0209999999999999</v>
      </c>
      <c r="D363" s="115">
        <v>1.0169999999999999</v>
      </c>
      <c r="E363" s="115">
        <v>1.0189999999999999</v>
      </c>
      <c r="F363" s="117">
        <v>747</v>
      </c>
    </row>
    <row r="364" spans="1:6" x14ac:dyDescent="0.2">
      <c r="A364" s="116" t="s">
        <v>1527</v>
      </c>
      <c r="B364" s="115">
        <v>1.024</v>
      </c>
      <c r="C364" s="115">
        <v>1.0209999999999999</v>
      </c>
      <c r="D364" s="115">
        <v>1.0169999999999999</v>
      </c>
      <c r="E364" s="115">
        <v>1.0189999999999999</v>
      </c>
      <c r="F364" s="117">
        <v>748</v>
      </c>
    </row>
    <row r="365" spans="1:6" x14ac:dyDescent="0.2">
      <c r="A365" s="116" t="s">
        <v>1528</v>
      </c>
      <c r="B365" s="115">
        <v>1.002</v>
      </c>
      <c r="C365" s="115">
        <v>1.002</v>
      </c>
      <c r="D365" s="115">
        <v>1.0049999999999999</v>
      </c>
      <c r="E365" s="115">
        <v>1.0029999999999999</v>
      </c>
      <c r="F365" s="117">
        <v>751</v>
      </c>
    </row>
    <row r="366" spans="1:6" x14ac:dyDescent="0.2">
      <c r="A366" s="116" t="s">
        <v>1529</v>
      </c>
      <c r="B366" s="115">
        <v>1.038</v>
      </c>
      <c r="C366" s="115">
        <v>1.038</v>
      </c>
      <c r="D366" s="115">
        <v>1.0389999999999999</v>
      </c>
      <c r="E366" s="115">
        <v>1.0389999999999999</v>
      </c>
      <c r="F366" s="117">
        <v>752</v>
      </c>
    </row>
    <row r="367" spans="1:6" x14ac:dyDescent="0.2">
      <c r="A367" s="116" t="s">
        <v>1530</v>
      </c>
      <c r="B367" s="115">
        <v>1.024</v>
      </c>
      <c r="C367" s="115">
        <v>1.0209999999999999</v>
      </c>
      <c r="D367" s="115">
        <v>1.0169999999999999</v>
      </c>
      <c r="E367" s="115">
        <v>1.0189999999999999</v>
      </c>
      <c r="F367" s="117">
        <v>753</v>
      </c>
    </row>
    <row r="368" spans="1:6" x14ac:dyDescent="0.2">
      <c r="A368" s="116" t="s">
        <v>1531</v>
      </c>
      <c r="B368" s="115">
        <v>1.0720000000000001</v>
      </c>
      <c r="C368" s="115">
        <v>1.0720000000000001</v>
      </c>
      <c r="D368" s="115">
        <v>1.073</v>
      </c>
      <c r="E368" s="115">
        <v>1.073</v>
      </c>
      <c r="F368" s="117">
        <v>754</v>
      </c>
    </row>
    <row r="369" spans="1:6" x14ac:dyDescent="0.2">
      <c r="A369" s="116" t="s">
        <v>1532</v>
      </c>
      <c r="B369" s="115">
        <v>1.0349999999999999</v>
      </c>
      <c r="C369" s="115">
        <v>1.0349999999999999</v>
      </c>
      <c r="D369" s="115">
        <v>1.0349999999999999</v>
      </c>
      <c r="E369" s="115">
        <v>1.0349999999999999</v>
      </c>
      <c r="F369" s="117">
        <v>757</v>
      </c>
    </row>
    <row r="370" spans="1:6" x14ac:dyDescent="0.2">
      <c r="A370" s="116" t="s">
        <v>1533</v>
      </c>
      <c r="B370" s="115">
        <v>1.04</v>
      </c>
      <c r="C370" s="115">
        <v>1.04</v>
      </c>
      <c r="D370" s="115">
        <v>1.04</v>
      </c>
      <c r="E370" s="115">
        <v>1.04</v>
      </c>
      <c r="F370" s="117">
        <v>758</v>
      </c>
    </row>
    <row r="371" spans="1:6" x14ac:dyDescent="0.2">
      <c r="A371" s="116" t="s">
        <v>1534</v>
      </c>
      <c r="B371" s="115">
        <v>1.0369999999999999</v>
      </c>
      <c r="C371" s="115">
        <v>1.0369999999999999</v>
      </c>
      <c r="D371" s="115">
        <v>1.0369999999999999</v>
      </c>
      <c r="E371" s="115">
        <v>1.0369999999999999</v>
      </c>
      <c r="F371" s="117">
        <v>760</v>
      </c>
    </row>
    <row r="372" spans="1:6" x14ac:dyDescent="0.2">
      <c r="A372" s="116" t="s">
        <v>1535</v>
      </c>
      <c r="B372" s="115">
        <v>1.0580000000000001</v>
      </c>
      <c r="C372" s="115">
        <v>1.0580000000000001</v>
      </c>
      <c r="D372" s="115">
        <v>1.0640000000000001</v>
      </c>
      <c r="E372" s="115">
        <v>1.0649999999999999</v>
      </c>
      <c r="F372" s="117">
        <v>761</v>
      </c>
    </row>
    <row r="373" spans="1:6" x14ac:dyDescent="0.2">
      <c r="A373" s="116" t="s">
        <v>1536</v>
      </c>
      <c r="B373" s="115">
        <v>1.044</v>
      </c>
      <c r="C373" s="115">
        <v>1.044</v>
      </c>
      <c r="D373" s="115">
        <v>1.0469999999999999</v>
      </c>
      <c r="E373" s="115">
        <v>1.0469999999999999</v>
      </c>
      <c r="F373" s="117">
        <v>762</v>
      </c>
    </row>
    <row r="374" spans="1:6" x14ac:dyDescent="0.2">
      <c r="A374" s="116" t="s">
        <v>1537</v>
      </c>
      <c r="B374" s="115">
        <v>1.0049999999999999</v>
      </c>
      <c r="C374" s="115">
        <v>1.0049999999999999</v>
      </c>
      <c r="D374" s="115">
        <v>1.006</v>
      </c>
      <c r="E374" s="115">
        <v>1.0069999999999999</v>
      </c>
      <c r="F374" s="117">
        <v>763</v>
      </c>
    </row>
    <row r="375" spans="1:6" x14ac:dyDescent="0.2">
      <c r="A375" s="116" t="s">
        <v>1538</v>
      </c>
      <c r="B375" s="115">
        <v>1.0369999999999999</v>
      </c>
      <c r="C375" s="115">
        <v>1.038</v>
      </c>
      <c r="D375" s="115">
        <v>1.04</v>
      </c>
      <c r="E375" s="115">
        <v>1.04</v>
      </c>
      <c r="F375" s="117">
        <v>764</v>
      </c>
    </row>
    <row r="376" spans="1:6" x14ac:dyDescent="0.2">
      <c r="A376" s="116" t="s">
        <v>1539</v>
      </c>
      <c r="B376" s="115">
        <v>1.036</v>
      </c>
      <c r="C376" s="115">
        <v>1.048</v>
      </c>
      <c r="D376" s="115">
        <v>1.0169999999999999</v>
      </c>
      <c r="E376" s="115">
        <v>1.0509999999999999</v>
      </c>
      <c r="F376" s="117">
        <v>765</v>
      </c>
    </row>
    <row r="377" spans="1:6" x14ac:dyDescent="0.2">
      <c r="A377" s="116" t="s">
        <v>1540</v>
      </c>
      <c r="B377" s="115">
        <v>1.024</v>
      </c>
      <c r="C377" s="115">
        <v>1.024</v>
      </c>
      <c r="D377" s="115">
        <v>1.0269999999999999</v>
      </c>
      <c r="E377" s="115">
        <v>1.0269999999999999</v>
      </c>
      <c r="F377" s="117">
        <v>766</v>
      </c>
    </row>
    <row r="378" spans="1:6" x14ac:dyDescent="0.2">
      <c r="A378" s="116" t="s">
        <v>1541</v>
      </c>
      <c r="B378" s="115">
        <v>1.0649999999999999</v>
      </c>
      <c r="C378" s="115">
        <v>1.0640000000000001</v>
      </c>
      <c r="D378" s="115">
        <v>1.0680000000000001</v>
      </c>
      <c r="E378" s="115">
        <v>1.0680000000000001</v>
      </c>
      <c r="F378" s="117">
        <v>767</v>
      </c>
    </row>
    <row r="379" spans="1:6" x14ac:dyDescent="0.2">
      <c r="A379" s="116" t="s">
        <v>1542</v>
      </c>
      <c r="B379" s="115">
        <v>1.06</v>
      </c>
      <c r="C379" s="115">
        <v>1.06</v>
      </c>
      <c r="D379" s="115">
        <v>1.0609999999999999</v>
      </c>
      <c r="E379" s="115">
        <v>1.0609999999999999</v>
      </c>
      <c r="F379" s="117">
        <v>768</v>
      </c>
    </row>
    <row r="380" spans="1:6" x14ac:dyDescent="0.2">
      <c r="A380" s="116" t="s">
        <v>1543</v>
      </c>
      <c r="B380" s="115">
        <v>1.0609999999999999</v>
      </c>
      <c r="C380" s="115">
        <v>1.0609999999999999</v>
      </c>
      <c r="D380" s="115">
        <v>1.0620000000000001</v>
      </c>
      <c r="E380" s="115">
        <v>1.0620000000000001</v>
      </c>
      <c r="F380" s="117">
        <v>769</v>
      </c>
    </row>
    <row r="381" spans="1:6" x14ac:dyDescent="0.2">
      <c r="A381" s="116" t="s">
        <v>1544</v>
      </c>
      <c r="B381" s="115">
        <v>1.036</v>
      </c>
      <c r="C381" s="115">
        <v>1.036</v>
      </c>
      <c r="D381" s="115">
        <v>1.0369999999999999</v>
      </c>
      <c r="E381" s="115">
        <v>1.0369999999999999</v>
      </c>
      <c r="F381" s="117">
        <v>770</v>
      </c>
    </row>
    <row r="382" spans="1:6" x14ac:dyDescent="0.2">
      <c r="A382" s="116" t="s">
        <v>1545</v>
      </c>
      <c r="B382" s="115">
        <v>1.034</v>
      </c>
      <c r="C382" s="115">
        <v>1.0309999999999999</v>
      </c>
      <c r="D382" s="115">
        <v>1.0249999999999999</v>
      </c>
      <c r="E382" s="115">
        <v>1.028</v>
      </c>
      <c r="F382" s="117">
        <v>772</v>
      </c>
    </row>
    <row r="383" spans="1:6" x14ac:dyDescent="0.2">
      <c r="A383" s="116" t="s">
        <v>1546</v>
      </c>
      <c r="B383" s="115">
        <v>1.024</v>
      </c>
      <c r="C383" s="115">
        <v>1.0209999999999999</v>
      </c>
      <c r="D383" s="115">
        <v>1.0169999999999999</v>
      </c>
      <c r="E383" s="115">
        <v>1.0189999999999999</v>
      </c>
      <c r="F383" s="117">
        <v>775</v>
      </c>
    </row>
    <row r="384" spans="1:6" x14ac:dyDescent="0.2">
      <c r="A384" s="116" t="s">
        <v>1547</v>
      </c>
      <c r="B384" s="115">
        <v>1.002</v>
      </c>
      <c r="C384" s="115">
        <v>1.002</v>
      </c>
      <c r="D384" s="115">
        <v>1.002</v>
      </c>
      <c r="E384" s="115">
        <v>1.002</v>
      </c>
      <c r="F384" s="117">
        <v>776</v>
      </c>
    </row>
    <row r="385" spans="1:6" x14ac:dyDescent="0.2">
      <c r="A385" s="116" t="s">
        <v>1548</v>
      </c>
      <c r="B385" s="115">
        <v>1.024</v>
      </c>
      <c r="C385" s="115">
        <v>1.0289999999999999</v>
      </c>
      <c r="D385" s="115">
        <v>1.0169999999999999</v>
      </c>
      <c r="E385" s="115">
        <v>1.0289999999999999</v>
      </c>
      <c r="F385" s="117">
        <v>777</v>
      </c>
    </row>
    <row r="386" spans="1:6" x14ac:dyDescent="0.2">
      <c r="A386" s="116" t="s">
        <v>1549</v>
      </c>
      <c r="B386" s="115">
        <v>1.024</v>
      </c>
      <c r="C386" s="115">
        <v>1.0209999999999999</v>
      </c>
      <c r="D386" s="115">
        <v>1.0169999999999999</v>
      </c>
      <c r="E386" s="115">
        <v>1.0189999999999999</v>
      </c>
      <c r="F386" s="117">
        <v>778</v>
      </c>
    </row>
    <row r="387" spans="1:6" x14ac:dyDescent="0.2">
      <c r="A387" s="116" t="s">
        <v>1550</v>
      </c>
      <c r="B387" s="115">
        <v>1.024</v>
      </c>
      <c r="C387" s="115">
        <v>1.012</v>
      </c>
      <c r="D387" s="115">
        <v>1.0169999999999999</v>
      </c>
      <c r="E387" s="115">
        <v>1.012</v>
      </c>
      <c r="F387" s="117">
        <v>779</v>
      </c>
    </row>
    <row r="388" spans="1:6" x14ac:dyDescent="0.2">
      <c r="A388" s="116" t="s">
        <v>1551</v>
      </c>
      <c r="B388" s="115">
        <v>1.024</v>
      </c>
      <c r="C388" s="115">
        <v>1.0209999999999999</v>
      </c>
      <c r="D388" s="115">
        <v>1.0169999999999999</v>
      </c>
      <c r="E388" s="115">
        <v>1.0189999999999999</v>
      </c>
      <c r="F388" s="117">
        <v>780</v>
      </c>
    </row>
    <row r="389" spans="1:6" x14ac:dyDescent="0.2">
      <c r="A389" s="116" t="s">
        <v>1552</v>
      </c>
      <c r="B389" s="115">
        <v>1.008</v>
      </c>
      <c r="C389" s="115">
        <v>1.0069999999999999</v>
      </c>
      <c r="D389" s="115">
        <v>1.0049999999999999</v>
      </c>
      <c r="E389" s="115">
        <v>1.006</v>
      </c>
      <c r="F389" s="117">
        <v>781</v>
      </c>
    </row>
    <row r="390" spans="1:6" x14ac:dyDescent="0.2">
      <c r="A390" s="116" t="s">
        <v>1553</v>
      </c>
      <c r="B390" s="115">
        <v>1.008</v>
      </c>
      <c r="C390" s="115">
        <v>1.0069999999999999</v>
      </c>
      <c r="D390" s="115">
        <v>1.0049999999999999</v>
      </c>
      <c r="E390" s="115">
        <v>1.006</v>
      </c>
      <c r="F390" s="117">
        <v>783</v>
      </c>
    </row>
    <row r="391" spans="1:6" x14ac:dyDescent="0.2">
      <c r="A391" s="116" t="s">
        <v>1554</v>
      </c>
      <c r="B391" s="115">
        <v>1.0109999999999999</v>
      </c>
      <c r="C391" s="115">
        <v>1.0109999999999999</v>
      </c>
      <c r="D391" s="115">
        <v>1.0089999999999999</v>
      </c>
      <c r="E391" s="115">
        <v>1.01</v>
      </c>
      <c r="F391" s="117">
        <v>785</v>
      </c>
    </row>
    <row r="392" spans="1:6" x14ac:dyDescent="0.2">
      <c r="A392" s="116" t="s">
        <v>1555</v>
      </c>
      <c r="B392" s="115">
        <v>1.024</v>
      </c>
      <c r="C392" s="115">
        <v>1.01</v>
      </c>
      <c r="D392" s="115">
        <v>1.0169999999999999</v>
      </c>
      <c r="E392" s="115">
        <v>1.01</v>
      </c>
      <c r="F392" s="117">
        <v>789</v>
      </c>
    </row>
    <row r="393" spans="1:6" x14ac:dyDescent="0.2">
      <c r="A393" s="116" t="s">
        <v>1556</v>
      </c>
      <c r="B393" s="115">
        <v>1.024</v>
      </c>
      <c r="C393" s="115">
        <v>1.022</v>
      </c>
      <c r="D393" s="115">
        <v>1.0169999999999999</v>
      </c>
      <c r="E393" s="115">
        <v>1.022</v>
      </c>
      <c r="F393" s="117">
        <v>790</v>
      </c>
    </row>
    <row r="394" spans="1:6" x14ac:dyDescent="0.2">
      <c r="A394" s="116" t="s">
        <v>1557</v>
      </c>
      <c r="B394" s="115">
        <v>1.0149999999999999</v>
      </c>
      <c r="C394" s="115">
        <v>1.0209999999999999</v>
      </c>
      <c r="D394" s="115">
        <v>1.0169999999999999</v>
      </c>
      <c r="E394" s="115">
        <v>1.0189999999999999</v>
      </c>
      <c r="F394" s="117">
        <v>791</v>
      </c>
    </row>
    <row r="395" spans="1:6" x14ac:dyDescent="0.2">
      <c r="A395" s="116" t="s">
        <v>1558</v>
      </c>
      <c r="B395" s="115">
        <v>1.024</v>
      </c>
      <c r="C395" s="115">
        <v>0.998</v>
      </c>
      <c r="D395" s="115">
        <v>1.0169999999999999</v>
      </c>
      <c r="E395" s="115">
        <v>0.998</v>
      </c>
      <c r="F395" s="117">
        <v>792</v>
      </c>
    </row>
    <row r="396" spans="1:6" x14ac:dyDescent="0.2">
      <c r="A396" s="116" t="s">
        <v>1559</v>
      </c>
      <c r="B396" s="115">
        <v>1.034</v>
      </c>
      <c r="C396" s="115">
        <v>1.0309999999999999</v>
      </c>
      <c r="D396" s="115">
        <v>1.0249999999999999</v>
      </c>
      <c r="E396" s="115">
        <v>1.028</v>
      </c>
      <c r="F396" s="117">
        <v>793</v>
      </c>
    </row>
    <row r="397" spans="1:6" x14ac:dyDescent="0.2">
      <c r="A397" s="116" t="s">
        <v>1560</v>
      </c>
      <c r="B397" s="115">
        <v>1.034</v>
      </c>
      <c r="C397" s="115">
        <v>1.0309999999999999</v>
      </c>
      <c r="D397" s="115">
        <v>1.0249999999999999</v>
      </c>
      <c r="E397" s="115">
        <v>1.028</v>
      </c>
      <c r="F397" s="117">
        <v>794</v>
      </c>
    </row>
    <row r="398" spans="1:6" x14ac:dyDescent="0.2">
      <c r="A398" s="116" t="s">
        <v>1561</v>
      </c>
      <c r="B398" s="115">
        <v>1.034</v>
      </c>
      <c r="C398" s="115">
        <v>1.0309999999999999</v>
      </c>
      <c r="D398" s="115">
        <v>1.0249999999999999</v>
      </c>
      <c r="E398" s="115">
        <v>1.028</v>
      </c>
      <c r="F398" s="117">
        <v>795</v>
      </c>
    </row>
    <row r="399" spans="1:6" x14ac:dyDescent="0.2">
      <c r="A399" s="116" t="s">
        <v>1562</v>
      </c>
      <c r="B399" s="115">
        <v>1.034</v>
      </c>
      <c r="C399" s="115">
        <v>1.0309999999999999</v>
      </c>
      <c r="D399" s="115">
        <v>1.0249999999999999</v>
      </c>
      <c r="E399" s="115">
        <v>1.028</v>
      </c>
      <c r="F399" s="117">
        <v>801</v>
      </c>
    </row>
    <row r="400" spans="1:6" x14ac:dyDescent="0.2">
      <c r="A400" s="116" t="s">
        <v>1563</v>
      </c>
      <c r="B400" s="115">
        <v>1.034</v>
      </c>
      <c r="C400" s="115">
        <v>1.0309999999999999</v>
      </c>
      <c r="D400" s="115">
        <v>1.0249999999999999</v>
      </c>
      <c r="E400" s="115">
        <v>1.028</v>
      </c>
      <c r="F400" s="117">
        <v>802</v>
      </c>
    </row>
    <row r="401" spans="1:6" x14ac:dyDescent="0.2">
      <c r="A401" s="116" t="s">
        <v>1564</v>
      </c>
      <c r="B401" s="115">
        <v>1.034</v>
      </c>
      <c r="C401" s="115">
        <v>1.0309999999999999</v>
      </c>
      <c r="D401" s="115">
        <v>1.0249999999999999</v>
      </c>
      <c r="E401" s="115">
        <v>1.028</v>
      </c>
      <c r="F401" s="117">
        <v>803</v>
      </c>
    </row>
    <row r="402" spans="1:6" x14ac:dyDescent="0.2">
      <c r="A402" s="116" t="s">
        <v>1565</v>
      </c>
      <c r="B402" s="115">
        <v>1.034</v>
      </c>
      <c r="C402" s="115">
        <v>1.0309999999999999</v>
      </c>
      <c r="D402" s="115">
        <v>1.0249999999999999</v>
      </c>
      <c r="E402" s="115">
        <v>1.028</v>
      </c>
      <c r="F402" s="117">
        <v>804</v>
      </c>
    </row>
    <row r="403" spans="1:6" x14ac:dyDescent="0.2">
      <c r="A403" s="116" t="s">
        <v>1566</v>
      </c>
      <c r="B403" s="115">
        <v>1.034</v>
      </c>
      <c r="C403" s="115">
        <v>1.0309999999999999</v>
      </c>
      <c r="D403" s="115">
        <v>1.0249999999999999</v>
      </c>
      <c r="E403" s="115">
        <v>1.028</v>
      </c>
      <c r="F403" s="117">
        <v>806</v>
      </c>
    </row>
    <row r="404" spans="1:6" x14ac:dyDescent="0.2">
      <c r="A404" s="116" t="s">
        <v>1567</v>
      </c>
      <c r="B404" s="115">
        <v>1.034</v>
      </c>
      <c r="C404" s="115">
        <v>1.0309999999999999</v>
      </c>
      <c r="D404" s="115">
        <v>1.0249999999999999</v>
      </c>
      <c r="E404" s="115">
        <v>1.028</v>
      </c>
      <c r="F404" s="117">
        <v>807</v>
      </c>
    </row>
    <row r="405" spans="1:6" x14ac:dyDescent="0.2">
      <c r="A405" s="116" t="s">
        <v>1568</v>
      </c>
      <c r="B405" s="115">
        <v>1.034</v>
      </c>
      <c r="C405" s="115">
        <v>1.0309999999999999</v>
      </c>
      <c r="D405" s="115">
        <v>1.0249999999999999</v>
      </c>
      <c r="E405" s="115">
        <v>1.028</v>
      </c>
      <c r="F405" s="117">
        <v>808</v>
      </c>
    </row>
    <row r="406" spans="1:6" x14ac:dyDescent="0.2">
      <c r="A406" s="116" t="s">
        <v>1569</v>
      </c>
      <c r="B406" s="115">
        <v>1.034</v>
      </c>
      <c r="C406" s="115">
        <v>1.0309999999999999</v>
      </c>
      <c r="D406" s="115">
        <v>1.0249999999999999</v>
      </c>
      <c r="E406" s="115">
        <v>1.028</v>
      </c>
      <c r="F406" s="117">
        <v>809</v>
      </c>
    </row>
    <row r="407" spans="1:6" x14ac:dyDescent="0.2">
      <c r="A407" s="116" t="s">
        <v>1570</v>
      </c>
      <c r="B407" s="115">
        <v>1.024</v>
      </c>
      <c r="C407" s="115">
        <v>1.0580000000000001</v>
      </c>
      <c r="D407" s="115">
        <v>1.0169999999999999</v>
      </c>
      <c r="E407" s="115">
        <v>1.0569999999999999</v>
      </c>
      <c r="F407" s="117">
        <v>900</v>
      </c>
    </row>
    <row r="408" spans="1:6" x14ac:dyDescent="0.2">
      <c r="A408" s="116" t="s">
        <v>1571</v>
      </c>
      <c r="B408" s="115">
        <v>1.024</v>
      </c>
      <c r="C408" s="115">
        <v>1.038</v>
      </c>
      <c r="D408" s="115">
        <v>1.0169999999999999</v>
      </c>
      <c r="E408" s="115">
        <v>1.0369999999999999</v>
      </c>
      <c r="F408" s="117">
        <v>901</v>
      </c>
    </row>
    <row r="409" spans="1:6" x14ac:dyDescent="0.2">
      <c r="A409" s="116" t="s">
        <v>1572</v>
      </c>
      <c r="B409" s="115">
        <v>1.008</v>
      </c>
      <c r="C409" s="115">
        <v>1.008</v>
      </c>
      <c r="D409" s="115">
        <v>1.008</v>
      </c>
      <c r="E409" s="115">
        <v>1.008</v>
      </c>
      <c r="F409" s="117">
        <v>903</v>
      </c>
    </row>
    <row r="410" spans="1:6" x14ac:dyDescent="0.2">
      <c r="A410" s="116" t="s">
        <v>1573</v>
      </c>
      <c r="B410" s="115">
        <v>1.024</v>
      </c>
      <c r="C410" s="115">
        <v>1.0209999999999999</v>
      </c>
      <c r="D410" s="115">
        <v>1.0169999999999999</v>
      </c>
      <c r="E410" s="115">
        <v>1.0189999999999999</v>
      </c>
      <c r="F410" s="117">
        <v>905</v>
      </c>
    </row>
    <row r="411" spans="1:6" x14ac:dyDescent="0.2">
      <c r="A411" s="116" t="s">
        <v>1574</v>
      </c>
      <c r="B411" s="115">
        <v>1.024</v>
      </c>
      <c r="C411" s="115">
        <v>1.03</v>
      </c>
      <c r="D411" s="115">
        <v>1.0169999999999999</v>
      </c>
      <c r="E411" s="115">
        <v>1.03</v>
      </c>
      <c r="F411" s="117">
        <v>906</v>
      </c>
    </row>
    <row r="412" spans="1:6" x14ac:dyDescent="0.2">
      <c r="A412" s="116" t="s">
        <v>1575</v>
      </c>
      <c r="B412" s="115">
        <v>1.024</v>
      </c>
      <c r="C412" s="115">
        <v>1.0609999999999999</v>
      </c>
      <c r="D412" s="115">
        <v>1.0169999999999999</v>
      </c>
      <c r="E412" s="115">
        <v>1.0609999999999999</v>
      </c>
      <c r="F412" s="117">
        <v>907</v>
      </c>
    </row>
    <row r="413" spans="1:6" x14ac:dyDescent="0.2">
      <c r="A413" s="116" t="s">
        <v>1576</v>
      </c>
      <c r="B413" s="115">
        <v>1.024</v>
      </c>
      <c r="C413" s="115">
        <v>1.0369999999999999</v>
      </c>
      <c r="D413" s="115">
        <v>1.0169999999999999</v>
      </c>
      <c r="E413" s="115">
        <v>1.0369999999999999</v>
      </c>
      <c r="F413" s="117">
        <v>908</v>
      </c>
    </row>
    <row r="414" spans="1:6" x14ac:dyDescent="0.2">
      <c r="A414" s="116" t="s">
        <v>1577</v>
      </c>
      <c r="B414" s="115">
        <v>1.024</v>
      </c>
      <c r="C414" s="115">
        <v>1.04</v>
      </c>
      <c r="D414" s="115">
        <v>1.0169999999999999</v>
      </c>
      <c r="E414" s="115">
        <v>1.0389999999999999</v>
      </c>
      <c r="F414" s="117">
        <v>909</v>
      </c>
    </row>
    <row r="415" spans="1:6" x14ac:dyDescent="0.2">
      <c r="A415" s="116" t="s">
        <v>1578</v>
      </c>
      <c r="B415" s="115">
        <v>1.024</v>
      </c>
      <c r="C415" s="115">
        <v>1.0369999999999999</v>
      </c>
      <c r="D415" s="115">
        <v>1.0169999999999999</v>
      </c>
      <c r="E415" s="115">
        <v>1.0369999999999999</v>
      </c>
      <c r="F415" s="117">
        <v>910</v>
      </c>
    </row>
    <row r="416" spans="1:6" x14ac:dyDescent="0.2">
      <c r="A416" s="116" t="s">
        <v>1579</v>
      </c>
      <c r="B416" s="115">
        <v>1.024</v>
      </c>
      <c r="C416" s="115">
        <v>1.0209999999999999</v>
      </c>
      <c r="D416" s="115">
        <v>1.0169999999999999</v>
      </c>
      <c r="E416" s="115">
        <v>1.0189999999999999</v>
      </c>
      <c r="F416" s="117">
        <v>911</v>
      </c>
    </row>
    <row r="417" spans="1:6" x14ac:dyDescent="0.2">
      <c r="A417" s="116" t="s">
        <v>1580</v>
      </c>
      <c r="B417" s="115">
        <v>1.024</v>
      </c>
      <c r="C417" s="115">
        <v>1.0649999999999999</v>
      </c>
      <c r="D417" s="115">
        <v>1.0169999999999999</v>
      </c>
      <c r="E417" s="115">
        <v>1.0649999999999999</v>
      </c>
      <c r="F417" s="117">
        <v>912</v>
      </c>
    </row>
    <row r="418" spans="1:6" x14ac:dyDescent="0.2">
      <c r="A418" s="116" t="s">
        <v>1581</v>
      </c>
      <c r="B418" s="115">
        <v>1.024</v>
      </c>
      <c r="C418" s="115">
        <v>1.01</v>
      </c>
      <c r="D418" s="115">
        <v>1.0169999999999999</v>
      </c>
      <c r="E418" s="115">
        <v>1.0089999999999999</v>
      </c>
      <c r="F418" s="117">
        <v>914</v>
      </c>
    </row>
    <row r="419" spans="1:6" x14ac:dyDescent="0.2">
      <c r="A419" s="116" t="s">
        <v>1582</v>
      </c>
      <c r="B419" s="115">
        <v>1.024</v>
      </c>
      <c r="C419" s="115">
        <v>1.042</v>
      </c>
      <c r="D419" s="115">
        <v>1.0169999999999999</v>
      </c>
      <c r="E419" s="115">
        <v>1.0409999999999999</v>
      </c>
      <c r="F419" s="117">
        <v>915</v>
      </c>
    </row>
    <row r="420" spans="1:6" x14ac:dyDescent="0.2">
      <c r="A420" s="116" t="s">
        <v>1583</v>
      </c>
      <c r="B420" s="115">
        <v>1.024</v>
      </c>
      <c r="C420" s="115">
        <v>1.01</v>
      </c>
      <c r="D420" s="115">
        <v>1.0169999999999999</v>
      </c>
      <c r="E420" s="115">
        <v>1.01</v>
      </c>
      <c r="F420" s="117">
        <v>918</v>
      </c>
    </row>
    <row r="421" spans="1:6" x14ac:dyDescent="0.2">
      <c r="A421" s="116" t="s">
        <v>1584</v>
      </c>
      <c r="B421" s="115">
        <v>1.024</v>
      </c>
      <c r="C421" s="115">
        <v>1.016</v>
      </c>
      <c r="D421" s="115">
        <v>1.0169999999999999</v>
      </c>
      <c r="E421" s="115">
        <v>1.016</v>
      </c>
      <c r="F421" s="117">
        <v>919</v>
      </c>
    </row>
    <row r="422" spans="1:6" x14ac:dyDescent="0.2">
      <c r="A422" s="116" t="s">
        <v>1585</v>
      </c>
      <c r="B422" s="115">
        <v>1.024</v>
      </c>
      <c r="C422" s="115">
        <v>1.038</v>
      </c>
      <c r="D422" s="115">
        <v>1.0169999999999999</v>
      </c>
      <c r="E422" s="115">
        <v>1.038</v>
      </c>
      <c r="F422" s="117">
        <v>920</v>
      </c>
    </row>
    <row r="423" spans="1:6" x14ac:dyDescent="0.2">
      <c r="A423" s="116" t="s">
        <v>1586</v>
      </c>
      <c r="B423" s="115">
        <v>1.024</v>
      </c>
      <c r="C423" s="115">
        <v>1.0449999999999999</v>
      </c>
      <c r="D423" s="115">
        <v>1.0169999999999999</v>
      </c>
      <c r="E423" s="115">
        <v>1.044</v>
      </c>
      <c r="F423" s="117">
        <v>922</v>
      </c>
    </row>
    <row r="424" spans="1:6" x14ac:dyDescent="0.2">
      <c r="A424" s="116" t="s">
        <v>1587</v>
      </c>
      <c r="B424" s="115">
        <v>1.024</v>
      </c>
      <c r="C424" s="115">
        <v>1.0169999999999999</v>
      </c>
      <c r="D424" s="115">
        <v>1.0169999999999999</v>
      </c>
      <c r="E424" s="115">
        <v>1.0169999999999999</v>
      </c>
      <c r="F424" s="117">
        <v>924</v>
      </c>
    </row>
    <row r="425" spans="1:6" x14ac:dyDescent="0.2">
      <c r="A425" s="116" t="s">
        <v>1588</v>
      </c>
      <c r="B425" s="115">
        <v>1.024</v>
      </c>
      <c r="C425" s="115">
        <v>1.0369999999999999</v>
      </c>
      <c r="D425" s="115">
        <v>1.0169999999999999</v>
      </c>
      <c r="E425" s="115">
        <v>1.036</v>
      </c>
      <c r="F425" s="117">
        <v>926</v>
      </c>
    </row>
    <row r="426" spans="1:6" x14ac:dyDescent="0.2">
      <c r="A426" s="116" t="s">
        <v>1589</v>
      </c>
      <c r="B426" s="115">
        <v>1.024</v>
      </c>
      <c r="C426" s="115">
        <v>1.08</v>
      </c>
      <c r="D426" s="115">
        <v>1.0169999999999999</v>
      </c>
      <c r="E426" s="115">
        <v>1.079</v>
      </c>
      <c r="F426" s="117">
        <v>927</v>
      </c>
    </row>
    <row r="427" spans="1:6" x14ac:dyDescent="0.2">
      <c r="A427" s="116" t="s">
        <v>1590</v>
      </c>
      <c r="B427" s="115">
        <v>1.024</v>
      </c>
      <c r="C427" s="115">
        <v>1.026</v>
      </c>
      <c r="D427" s="115">
        <v>1.0169999999999999</v>
      </c>
      <c r="E427" s="115">
        <v>1.026</v>
      </c>
      <c r="F427" s="117">
        <v>928</v>
      </c>
    </row>
    <row r="428" spans="1:6" x14ac:dyDescent="0.2">
      <c r="A428" s="116" t="s">
        <v>1591</v>
      </c>
      <c r="B428" s="115">
        <v>1.024</v>
      </c>
      <c r="C428" s="115">
        <v>1.0409999999999999</v>
      </c>
      <c r="D428" s="115">
        <v>1.0169999999999999</v>
      </c>
      <c r="E428" s="115">
        <v>1.0389999999999999</v>
      </c>
      <c r="F428" s="117">
        <v>929</v>
      </c>
    </row>
    <row r="429" spans="1:6" x14ac:dyDescent="0.2">
      <c r="A429" s="116" t="s">
        <v>1592</v>
      </c>
      <c r="B429" s="115">
        <v>1.024</v>
      </c>
      <c r="C429" s="115">
        <v>1.0629999999999999</v>
      </c>
      <c r="D429" s="115">
        <v>1.0169999999999999</v>
      </c>
      <c r="E429" s="115">
        <v>1.0629999999999999</v>
      </c>
      <c r="F429" s="117">
        <v>930</v>
      </c>
    </row>
    <row r="430" spans="1:6" x14ac:dyDescent="0.2">
      <c r="A430" s="116" t="s">
        <v>1593</v>
      </c>
      <c r="B430" s="115">
        <v>1.024</v>
      </c>
      <c r="C430" s="115">
        <v>1.0249999999999999</v>
      </c>
      <c r="D430" s="115">
        <v>1.0169999999999999</v>
      </c>
      <c r="E430" s="115">
        <v>1.0249999999999999</v>
      </c>
      <c r="F430" s="117">
        <v>931</v>
      </c>
    </row>
    <row r="431" spans="1:6" x14ac:dyDescent="0.2">
      <c r="A431" s="116" t="s">
        <v>1594</v>
      </c>
      <c r="B431" s="115">
        <v>1.024</v>
      </c>
      <c r="C431" s="115">
        <v>1.0209999999999999</v>
      </c>
      <c r="D431" s="115">
        <v>1.0169999999999999</v>
      </c>
      <c r="E431" s="115">
        <v>1.0189999999999999</v>
      </c>
      <c r="F431" s="117">
        <v>932</v>
      </c>
    </row>
    <row r="432" spans="1:6" x14ac:dyDescent="0.2">
      <c r="A432" s="116" t="s">
        <v>1595</v>
      </c>
      <c r="B432" s="115">
        <v>1.024</v>
      </c>
      <c r="C432" s="115">
        <v>1.018</v>
      </c>
      <c r="D432" s="115">
        <v>1.0169999999999999</v>
      </c>
      <c r="E432" s="115">
        <v>1.018</v>
      </c>
      <c r="F432" s="117">
        <v>933</v>
      </c>
    </row>
    <row r="433" spans="1:6" x14ac:dyDescent="0.2">
      <c r="A433" s="116" t="s">
        <v>1596</v>
      </c>
      <c r="B433" s="115">
        <v>1.024</v>
      </c>
      <c r="C433" s="115">
        <v>1.014</v>
      </c>
      <c r="D433" s="115">
        <v>1.0169999999999999</v>
      </c>
      <c r="E433" s="115">
        <v>1.014</v>
      </c>
      <c r="F433" s="117">
        <v>934</v>
      </c>
    </row>
    <row r="434" spans="1:6" x14ac:dyDescent="0.2">
      <c r="A434" s="116" t="s">
        <v>1597</v>
      </c>
      <c r="B434" s="115">
        <v>1.024</v>
      </c>
      <c r="C434" s="115">
        <v>1.0349999999999999</v>
      </c>
      <c r="D434" s="115">
        <v>1.0169999999999999</v>
      </c>
      <c r="E434" s="115">
        <v>1.0349999999999999</v>
      </c>
      <c r="F434" s="117">
        <v>935</v>
      </c>
    </row>
    <row r="435" spans="1:6" x14ac:dyDescent="0.2">
      <c r="A435" s="116" t="s">
        <v>1598</v>
      </c>
      <c r="B435" s="115">
        <v>1.024</v>
      </c>
      <c r="C435" s="115">
        <v>1.038</v>
      </c>
      <c r="D435" s="115">
        <v>1.0169999999999999</v>
      </c>
      <c r="E435" s="115">
        <v>1.0369999999999999</v>
      </c>
      <c r="F435" s="117">
        <v>936</v>
      </c>
    </row>
    <row r="436" spans="1:6" x14ac:dyDescent="0.2">
      <c r="A436" s="116" t="s">
        <v>1599</v>
      </c>
      <c r="B436" s="115">
        <v>1.024</v>
      </c>
      <c r="C436" s="115">
        <v>1.008</v>
      </c>
      <c r="D436" s="115">
        <v>1.0169999999999999</v>
      </c>
      <c r="E436" s="115">
        <v>1.008</v>
      </c>
      <c r="F436" s="117">
        <v>937</v>
      </c>
    </row>
    <row r="437" spans="1:6" x14ac:dyDescent="0.2">
      <c r="A437" s="116" t="s">
        <v>1600</v>
      </c>
      <c r="B437" s="115">
        <v>1.024</v>
      </c>
      <c r="C437" s="115">
        <v>1.0249999999999999</v>
      </c>
      <c r="D437" s="115">
        <v>1.0169999999999999</v>
      </c>
      <c r="E437" s="115">
        <v>1.0249999999999999</v>
      </c>
      <c r="F437" s="117">
        <v>938</v>
      </c>
    </row>
    <row r="438" spans="1:6" x14ac:dyDescent="0.2">
      <c r="A438" s="116" t="s">
        <v>1601</v>
      </c>
      <c r="B438" s="115">
        <v>1.024</v>
      </c>
      <c r="C438" s="115">
        <v>1.014</v>
      </c>
      <c r="D438" s="115">
        <v>1.0169999999999999</v>
      </c>
      <c r="E438" s="115">
        <v>1.014</v>
      </c>
      <c r="F438" s="117">
        <v>939</v>
      </c>
    </row>
    <row r="439" spans="1:6" x14ac:dyDescent="0.2">
      <c r="A439" s="116" t="s">
        <v>1602</v>
      </c>
      <c r="B439" s="115">
        <v>1.024</v>
      </c>
      <c r="C439" s="115">
        <v>1.0209999999999999</v>
      </c>
      <c r="D439" s="115">
        <v>1.0169999999999999</v>
      </c>
      <c r="E439" s="115">
        <v>1.0189999999999999</v>
      </c>
      <c r="F439" s="117">
        <v>940</v>
      </c>
    </row>
    <row r="440" spans="1:6" x14ac:dyDescent="0.2">
      <c r="A440" s="116" t="s">
        <v>1603</v>
      </c>
      <c r="B440" s="115">
        <v>1.024</v>
      </c>
      <c r="C440" s="115">
        <v>1.01</v>
      </c>
      <c r="D440" s="115">
        <v>1.0169999999999999</v>
      </c>
      <c r="E440" s="115">
        <v>1.01</v>
      </c>
      <c r="F440" s="117">
        <v>942</v>
      </c>
    </row>
    <row r="441" spans="1:6" x14ac:dyDescent="0.2">
      <c r="A441" s="116" t="s">
        <v>1604</v>
      </c>
      <c r="B441" s="115">
        <v>1.024</v>
      </c>
      <c r="C441" s="115">
        <v>1.0129999999999999</v>
      </c>
      <c r="D441" s="115">
        <v>1.0169999999999999</v>
      </c>
      <c r="E441" s="115">
        <v>1.0129999999999999</v>
      </c>
      <c r="F441" s="117">
        <v>943</v>
      </c>
    </row>
    <row r="442" spans="1:6" x14ac:dyDescent="0.2">
      <c r="A442" s="116" t="s">
        <v>1605</v>
      </c>
      <c r="B442" s="115">
        <v>1.024</v>
      </c>
      <c r="C442" s="115">
        <v>1.0109999999999999</v>
      </c>
      <c r="D442" s="115">
        <v>1.0169999999999999</v>
      </c>
      <c r="E442" s="115">
        <v>1.01</v>
      </c>
      <c r="F442" s="117">
        <v>944</v>
      </c>
    </row>
    <row r="443" spans="1:6" x14ac:dyDescent="0.2">
      <c r="A443" s="116" t="s">
        <v>1606</v>
      </c>
      <c r="B443" s="115">
        <v>1.024</v>
      </c>
      <c r="C443" s="115">
        <v>1.024</v>
      </c>
      <c r="D443" s="115">
        <v>1.0169999999999999</v>
      </c>
      <c r="E443" s="115">
        <v>1.0229999999999999</v>
      </c>
      <c r="F443" s="117">
        <v>945</v>
      </c>
    </row>
    <row r="444" spans="1:6" x14ac:dyDescent="0.2">
      <c r="A444" s="116" t="s">
        <v>1607</v>
      </c>
      <c r="B444" s="115">
        <v>1.024</v>
      </c>
      <c r="C444" s="115">
        <v>1.0229999999999999</v>
      </c>
      <c r="D444" s="115">
        <v>1.0169999999999999</v>
      </c>
      <c r="E444" s="115">
        <v>1.0229999999999999</v>
      </c>
      <c r="F444" s="117">
        <v>946</v>
      </c>
    </row>
    <row r="445" spans="1:6" x14ac:dyDescent="0.2">
      <c r="A445" s="116" t="s">
        <v>1608</v>
      </c>
      <c r="B445" s="115">
        <v>1.024</v>
      </c>
      <c r="C445" s="115">
        <v>1.036</v>
      </c>
      <c r="D445" s="115">
        <v>1.0169999999999999</v>
      </c>
      <c r="E445" s="115">
        <v>1.036</v>
      </c>
      <c r="F445" s="117">
        <v>947</v>
      </c>
    </row>
    <row r="446" spans="1:6" x14ac:dyDescent="0.2">
      <c r="A446" s="116" t="s">
        <v>1609</v>
      </c>
      <c r="B446" s="115">
        <v>1.024</v>
      </c>
      <c r="C446" s="115">
        <v>1.0389999999999999</v>
      </c>
      <c r="D446" s="115">
        <v>1.0169999999999999</v>
      </c>
      <c r="E446" s="115">
        <v>1.038</v>
      </c>
      <c r="F446" s="117">
        <v>948</v>
      </c>
    </row>
    <row r="447" spans="1:6" x14ac:dyDescent="0.2">
      <c r="A447" s="116" t="s">
        <v>1610</v>
      </c>
      <c r="B447" s="115">
        <v>1.024</v>
      </c>
      <c r="C447" s="115">
        <v>1.014</v>
      </c>
      <c r="D447" s="115">
        <v>1.0169999999999999</v>
      </c>
      <c r="E447" s="115">
        <v>1.014</v>
      </c>
      <c r="F447" s="117">
        <v>949</v>
      </c>
    </row>
    <row r="448" spans="1:6" x14ac:dyDescent="0.2">
      <c r="A448" s="116" t="s">
        <v>1611</v>
      </c>
      <c r="B448" s="115">
        <v>1.024</v>
      </c>
      <c r="C448" s="115">
        <v>1.0209999999999999</v>
      </c>
      <c r="D448" s="115">
        <v>1.0169999999999999</v>
      </c>
      <c r="E448" s="115">
        <v>1.0189999999999999</v>
      </c>
      <c r="F448" s="117">
        <v>950</v>
      </c>
    </row>
    <row r="449" spans="1:6" x14ac:dyDescent="0.2">
      <c r="A449" s="116" t="s">
        <v>1612</v>
      </c>
      <c r="B449" s="115">
        <v>1.024</v>
      </c>
      <c r="C449" s="115">
        <v>1.014</v>
      </c>
      <c r="D449" s="115">
        <v>1.0169999999999999</v>
      </c>
      <c r="E449" s="115">
        <v>1.014</v>
      </c>
      <c r="F449" s="117">
        <v>951</v>
      </c>
    </row>
    <row r="450" spans="1:6" x14ac:dyDescent="0.2">
      <c r="A450" s="116" t="s">
        <v>1613</v>
      </c>
      <c r="B450" s="115">
        <v>1.024</v>
      </c>
      <c r="C450" s="115">
        <v>1.024</v>
      </c>
      <c r="D450" s="115">
        <v>1.0169999999999999</v>
      </c>
      <c r="E450" s="115">
        <v>1.0229999999999999</v>
      </c>
      <c r="F450" s="117">
        <v>952</v>
      </c>
    </row>
    <row r="451" spans="1:6" x14ac:dyDescent="0.2">
      <c r="A451" s="116" t="s">
        <v>1614</v>
      </c>
      <c r="B451" s="115">
        <v>1.024</v>
      </c>
      <c r="C451" s="115">
        <v>1.0429999999999999</v>
      </c>
      <c r="D451" s="115">
        <v>1.0169999999999999</v>
      </c>
      <c r="E451" s="115">
        <v>1.042</v>
      </c>
      <c r="F451" s="117">
        <v>953</v>
      </c>
    </row>
    <row r="452" spans="1:6" x14ac:dyDescent="0.2">
      <c r="A452" s="116" t="s">
        <v>1615</v>
      </c>
      <c r="B452" s="115">
        <v>1.024</v>
      </c>
      <c r="C452" s="115">
        <v>1.022</v>
      </c>
      <c r="D452" s="115">
        <v>1.0169999999999999</v>
      </c>
      <c r="E452" s="115">
        <v>1.0209999999999999</v>
      </c>
      <c r="F452" s="117">
        <v>954</v>
      </c>
    </row>
    <row r="453" spans="1:6" x14ac:dyDescent="0.2">
      <c r="A453" s="116" t="s">
        <v>1616</v>
      </c>
      <c r="B453" s="115">
        <v>1.024</v>
      </c>
      <c r="C453" s="115">
        <v>1.0129999999999999</v>
      </c>
      <c r="D453" s="115">
        <v>1.0169999999999999</v>
      </c>
      <c r="E453" s="115">
        <v>1.0129999999999999</v>
      </c>
      <c r="F453" s="117">
        <v>955</v>
      </c>
    </row>
    <row r="454" spans="1:6" x14ac:dyDescent="0.2">
      <c r="A454" s="116" t="s">
        <v>1617</v>
      </c>
      <c r="B454" s="115">
        <v>1.0409999999999999</v>
      </c>
      <c r="C454" s="115">
        <v>1.0409999999999999</v>
      </c>
      <c r="D454" s="115">
        <v>1.0409999999999999</v>
      </c>
      <c r="E454" s="115">
        <v>1.0409999999999999</v>
      </c>
      <c r="F454" s="117">
        <v>956</v>
      </c>
    </row>
    <row r="455" spans="1:6" x14ac:dyDescent="0.2">
      <c r="A455" s="116" t="s">
        <v>1618</v>
      </c>
      <c r="B455" s="115">
        <v>1.024</v>
      </c>
      <c r="C455" s="115">
        <v>1.0209999999999999</v>
      </c>
      <c r="D455" s="115">
        <v>1.0169999999999999</v>
      </c>
      <c r="E455" s="115">
        <v>1.0189999999999999</v>
      </c>
      <c r="F455" s="117">
        <v>957</v>
      </c>
    </row>
    <row r="456" spans="1:6" x14ac:dyDescent="0.2">
      <c r="A456" s="116" t="s">
        <v>1619</v>
      </c>
      <c r="B456" s="115">
        <v>1.024</v>
      </c>
      <c r="C456" s="115">
        <v>1.0209999999999999</v>
      </c>
      <c r="D456" s="115">
        <v>1.0169999999999999</v>
      </c>
      <c r="E456" s="115">
        <v>1.0189999999999999</v>
      </c>
      <c r="F456" s="117">
        <v>958</v>
      </c>
    </row>
    <row r="457" spans="1:6" x14ac:dyDescent="0.2">
      <c r="A457" s="116" t="s">
        <v>1620</v>
      </c>
      <c r="B457" s="115">
        <v>1.024</v>
      </c>
      <c r="C457" s="115">
        <v>1.0209999999999999</v>
      </c>
      <c r="D457" s="115">
        <v>1.0169999999999999</v>
      </c>
      <c r="E457" s="115">
        <v>1.0189999999999999</v>
      </c>
      <c r="F457" s="117">
        <v>959</v>
      </c>
    </row>
    <row r="458" spans="1:6" x14ac:dyDescent="0.2">
      <c r="A458" s="116" t="s">
        <v>1004</v>
      </c>
      <c r="B458" s="115">
        <v>1.0089999999999999</v>
      </c>
      <c r="C458" s="115">
        <v>1.01</v>
      </c>
      <c r="D458" s="115">
        <v>1.0169999999999999</v>
      </c>
      <c r="E458" s="115">
        <v>1.01</v>
      </c>
      <c r="F458" s="117">
        <v>7158</v>
      </c>
    </row>
  </sheetData>
  <customSheetViews>
    <customSheetView guid="{5032A364-B81A-48DA-88DA-AB3B86B47EE9}" scale="80" fitToPage="1">
      <pageMargins left="0.70866141732283472" right="0.70866141732283472" top="0.74803149606299213" bottom="0.74803149606299213" header="0.31496062992125984" footer="0.31496062992125984"/>
      <pageSetup paperSize="9" scale="61" fitToHeight="0" orientation="portrait" r:id="rId1"/>
      <headerFooter differentFirst="1" scaleWithDoc="0">
        <oddFooter>&amp;C&amp;P of &amp;N</oddFooter>
        <firstHeader>&amp;L
Annex 5 – Schedule of Line Loss Factors</firstHeader>
        <firstFooter>&amp;C&amp;P of &amp;N</firstFooter>
      </headerFooter>
    </customSheetView>
  </customSheetViews>
  <mergeCells count="10">
    <mergeCell ref="A2:E2"/>
    <mergeCell ref="B9:E9"/>
    <mergeCell ref="A3:E3"/>
    <mergeCell ref="A4:A5"/>
    <mergeCell ref="A255:F255"/>
    <mergeCell ref="A12:F12"/>
    <mergeCell ref="A13:F13"/>
    <mergeCell ref="A254:F254"/>
    <mergeCell ref="A24:F24"/>
    <mergeCell ref="A25:F25"/>
  </mergeCells>
  <phoneticPr fontId="10" type="noConversion"/>
  <hyperlinks>
    <hyperlink ref="A1" location="Overview!A1" display="Back to Overview"/>
  </hyperlinks>
  <pageMargins left="0.39370078740157483" right="0.35433070866141736" top="0.51181102362204722" bottom="0.55118110236220474" header="0.27559055118110237" footer="0.31496062992125984"/>
  <pageSetup paperSize="9" scale="63" fitToHeight="0" orientation="portrait" r:id="rId2"/>
  <headerFooter scaleWithDoc="0">
    <oddHeader>&amp;L&amp;"Arial,Bold"Annex 5&amp;"Arial,Regular" – Schedule of Line Loss Factors</oddHeader>
    <firstFooter>&amp;C&amp;P of &amp;N</first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28"/>
  <sheetViews>
    <sheetView view="pageBreakPreview" zoomScale="40" zoomScaleNormal="55" zoomScaleSheetLayoutView="40" workbookViewId="0">
      <selection activeCell="I34" sqref="I34"/>
    </sheetView>
  </sheetViews>
  <sheetFormatPr defaultRowHeight="27.75" customHeight="1" x14ac:dyDescent="0.2"/>
  <cols>
    <col min="1" max="2" width="18" style="2" customWidth="1"/>
    <col min="3" max="3" width="8" style="2" customWidth="1"/>
    <col min="4" max="4" width="19.85546875" style="3" customWidth="1"/>
    <col min="5" max="5" width="6.85546875" style="3" bestFit="1" customWidth="1"/>
    <col min="6" max="6" width="15.140625" style="2" customWidth="1"/>
    <col min="7" max="7" width="50.5703125" style="3" customWidth="1"/>
    <col min="8" max="8" width="10.85546875" style="3" bestFit="1" customWidth="1"/>
    <col min="9" max="9" width="12" style="3" bestFit="1" customWidth="1"/>
    <col min="10" max="10" width="12.7109375" style="10" bestFit="1" customWidth="1"/>
    <col min="11" max="11" width="12.7109375" style="4" bestFit="1" customWidth="1"/>
    <col min="12" max="12" width="10.85546875" style="4" bestFit="1" customWidth="1"/>
    <col min="13" max="13" width="11.42578125" style="2" customWidth="1"/>
    <col min="14" max="14" width="12.85546875" style="2" customWidth="1"/>
    <col min="15" max="15" width="12.7109375" style="2" bestFit="1" customWidth="1"/>
    <col min="16" max="17" width="10.85546875" style="2" bestFit="1" customWidth="1"/>
    <col min="18" max="18" width="15.5703125" style="2" customWidth="1"/>
    <col min="19" max="16384" width="9.140625" style="2"/>
  </cols>
  <sheetData>
    <row r="1" spans="1:15" ht="56.25" customHeight="1" x14ac:dyDescent="0.2">
      <c r="A1" s="17" t="s">
        <v>87</v>
      </c>
      <c r="B1" s="17"/>
      <c r="C1" s="17"/>
      <c r="F1" s="24"/>
      <c r="G1" s="321" t="s">
        <v>523</v>
      </c>
      <c r="H1" s="321"/>
    </row>
    <row r="2" spans="1:15" ht="27.75" customHeight="1" x14ac:dyDescent="0.2">
      <c r="A2" s="315" t="s">
        <v>502</v>
      </c>
      <c r="B2" s="316"/>
      <c r="C2" s="316"/>
      <c r="D2" s="317"/>
      <c r="E2" s="317"/>
      <c r="F2" s="317"/>
      <c r="G2" s="317"/>
      <c r="H2" s="317"/>
      <c r="I2" s="317"/>
      <c r="J2" s="317"/>
      <c r="K2" s="317"/>
      <c r="L2" s="317"/>
      <c r="M2" s="317"/>
      <c r="N2" s="317"/>
      <c r="O2" s="318"/>
    </row>
    <row r="3" spans="1:15" ht="17.25" customHeight="1" x14ac:dyDescent="0.2">
      <c r="A3" s="17"/>
      <c r="B3" s="17"/>
      <c r="C3" s="17"/>
      <c r="F3" s="24"/>
    </row>
    <row r="4" spans="1:15" s="11" customFormat="1" ht="25.5" customHeight="1" x14ac:dyDescent="0.2">
      <c r="A4" s="271" t="str">
        <f>Overview!B4&amp; " - Effective between "&amp;Overview!D4&amp;" and "&amp;Overview!E4&amp;" - "&amp;Overview!F4&amp;" new designated EHV charges"</f>
        <v>Western Power Distribution (South West) plc - Effective between 1/4/2016 and 31/3/2017 - Final new designated EHV charges</v>
      </c>
      <c r="B4" s="272"/>
      <c r="C4" s="272"/>
      <c r="D4" s="272"/>
      <c r="E4" s="272"/>
      <c r="F4" s="272"/>
      <c r="G4" s="272"/>
      <c r="H4" s="272"/>
      <c r="I4" s="272"/>
      <c r="J4" s="272"/>
      <c r="K4" s="272"/>
      <c r="L4" s="272"/>
      <c r="M4" s="272"/>
      <c r="N4" s="272"/>
      <c r="O4" s="273"/>
    </row>
    <row r="5" spans="1:15" ht="62.25" customHeight="1" x14ac:dyDescent="0.2">
      <c r="A5" s="31" t="s">
        <v>525</v>
      </c>
      <c r="B5" s="31" t="s">
        <v>490</v>
      </c>
      <c r="C5" s="31" t="s">
        <v>491</v>
      </c>
      <c r="D5" s="31" t="s">
        <v>526</v>
      </c>
      <c r="E5" s="31" t="s">
        <v>490</v>
      </c>
      <c r="F5" s="31" t="s">
        <v>492</v>
      </c>
      <c r="G5" s="95" t="s">
        <v>201</v>
      </c>
      <c r="H5" s="95" t="s">
        <v>663</v>
      </c>
      <c r="I5" s="95" t="s">
        <v>528</v>
      </c>
      <c r="J5" s="95" t="s">
        <v>664</v>
      </c>
      <c r="K5" s="95" t="s">
        <v>1015</v>
      </c>
      <c r="L5" s="95" t="s">
        <v>665</v>
      </c>
      <c r="M5" s="95" t="s">
        <v>529</v>
      </c>
      <c r="N5" s="95" t="s">
        <v>666</v>
      </c>
      <c r="O5" s="95" t="s">
        <v>1016</v>
      </c>
    </row>
    <row r="6" spans="1:15" ht="22.5" customHeight="1" x14ac:dyDescent="0.2">
      <c r="A6" s="69" t="s">
        <v>503</v>
      </c>
      <c r="B6" s="69"/>
      <c r="C6" s="69"/>
      <c r="D6" s="70" t="s">
        <v>504</v>
      </c>
      <c r="E6" s="70"/>
      <c r="F6" s="70"/>
      <c r="G6" s="71"/>
      <c r="H6" s="33"/>
      <c r="I6" s="34"/>
      <c r="J6" s="34"/>
      <c r="K6" s="34"/>
      <c r="L6" s="42"/>
      <c r="M6" s="43"/>
      <c r="N6" s="43"/>
      <c r="O6" s="34"/>
    </row>
    <row r="7" spans="1:15" ht="22.5" customHeight="1" x14ac:dyDescent="0.2">
      <c r="A7" s="69" t="s">
        <v>505</v>
      </c>
      <c r="B7" s="69"/>
      <c r="C7" s="69"/>
      <c r="D7" s="70" t="s">
        <v>514</v>
      </c>
      <c r="E7" s="70"/>
      <c r="F7" s="70"/>
      <c r="G7" s="71"/>
      <c r="H7" s="33"/>
      <c r="I7" s="34"/>
      <c r="J7" s="34"/>
      <c r="K7" s="34"/>
      <c r="L7" s="42"/>
      <c r="M7" s="43"/>
      <c r="N7" s="43"/>
      <c r="O7" s="34"/>
    </row>
    <row r="8" spans="1:15" ht="22.5" customHeight="1" x14ac:dyDescent="0.2">
      <c r="A8" s="69" t="s">
        <v>506</v>
      </c>
      <c r="B8" s="69"/>
      <c r="C8" s="69"/>
      <c r="D8" s="70" t="s">
        <v>515</v>
      </c>
      <c r="E8" s="70"/>
      <c r="F8" s="70"/>
      <c r="G8" s="71"/>
      <c r="H8" s="33"/>
      <c r="I8" s="34"/>
      <c r="J8" s="34"/>
      <c r="K8" s="34"/>
      <c r="L8" s="42"/>
      <c r="M8" s="43"/>
      <c r="N8" s="43"/>
      <c r="O8" s="34"/>
    </row>
    <row r="9" spans="1:15" ht="22.5" customHeight="1" x14ac:dyDescent="0.2">
      <c r="A9" s="69" t="s">
        <v>507</v>
      </c>
      <c r="B9" s="69"/>
      <c r="C9" s="69"/>
      <c r="D9" s="70" t="s">
        <v>516</v>
      </c>
      <c r="E9" s="70"/>
      <c r="F9" s="70"/>
      <c r="G9" s="71"/>
      <c r="H9" s="33"/>
      <c r="I9" s="34"/>
      <c r="J9" s="34"/>
      <c r="K9" s="34"/>
      <c r="L9" s="42"/>
      <c r="M9" s="43"/>
      <c r="N9" s="43"/>
      <c r="O9" s="34"/>
    </row>
    <row r="10" spans="1:15" ht="22.5" customHeight="1" x14ac:dyDescent="0.2">
      <c r="A10" s="69" t="s">
        <v>508</v>
      </c>
      <c r="B10" s="69"/>
      <c r="C10" s="69"/>
      <c r="D10" s="70" t="s">
        <v>517</v>
      </c>
      <c r="E10" s="70"/>
      <c r="F10" s="70"/>
      <c r="G10" s="71"/>
      <c r="H10" s="33"/>
      <c r="I10" s="34"/>
      <c r="J10" s="34"/>
      <c r="K10" s="34"/>
      <c r="L10" s="42"/>
      <c r="M10" s="43"/>
      <c r="N10" s="43"/>
      <c r="O10" s="34"/>
    </row>
    <row r="11" spans="1:15" ht="22.5" customHeight="1" x14ac:dyDescent="0.2">
      <c r="A11" s="69" t="s">
        <v>509</v>
      </c>
      <c r="B11" s="69"/>
      <c r="C11" s="69"/>
      <c r="D11" s="70" t="s">
        <v>518</v>
      </c>
      <c r="E11" s="70"/>
      <c r="F11" s="70"/>
      <c r="G11" s="71"/>
      <c r="H11" s="33"/>
      <c r="I11" s="34"/>
      <c r="J11" s="34"/>
      <c r="K11" s="34"/>
      <c r="L11" s="42"/>
      <c r="M11" s="43"/>
      <c r="N11" s="43"/>
      <c r="O11" s="34"/>
    </row>
    <row r="12" spans="1:15" ht="22.5" customHeight="1" x14ac:dyDescent="0.2">
      <c r="A12" s="69" t="s">
        <v>510</v>
      </c>
      <c r="B12" s="69"/>
      <c r="C12" s="69"/>
      <c r="D12" s="70" t="s">
        <v>519</v>
      </c>
      <c r="E12" s="70"/>
      <c r="F12" s="70"/>
      <c r="G12" s="71"/>
      <c r="H12" s="33"/>
      <c r="I12" s="34"/>
      <c r="J12" s="34"/>
      <c r="K12" s="34"/>
      <c r="L12" s="42"/>
      <c r="M12" s="43"/>
      <c r="N12" s="43"/>
      <c r="O12" s="34"/>
    </row>
    <row r="13" spans="1:15" ht="22.5" customHeight="1" x14ac:dyDescent="0.2">
      <c r="A13" s="69" t="s">
        <v>511</v>
      </c>
      <c r="B13" s="69"/>
      <c r="C13" s="69"/>
      <c r="D13" s="70" t="s">
        <v>520</v>
      </c>
      <c r="E13" s="70"/>
      <c r="F13" s="70"/>
      <c r="G13" s="71"/>
      <c r="H13" s="33"/>
      <c r="I13" s="34"/>
      <c r="J13" s="34"/>
      <c r="K13" s="34"/>
      <c r="L13" s="42"/>
      <c r="M13" s="43"/>
      <c r="N13" s="43"/>
      <c r="O13" s="34"/>
    </row>
    <row r="14" spans="1:15" ht="22.5" customHeight="1" x14ac:dyDescent="0.2">
      <c r="A14" s="69" t="s">
        <v>512</v>
      </c>
      <c r="B14" s="69"/>
      <c r="C14" s="69"/>
      <c r="D14" s="70" t="s">
        <v>521</v>
      </c>
      <c r="E14" s="70"/>
      <c r="F14" s="70"/>
      <c r="G14" s="71"/>
      <c r="H14" s="33"/>
      <c r="I14" s="34"/>
      <c r="J14" s="34"/>
      <c r="K14" s="34"/>
      <c r="L14" s="42"/>
      <c r="M14" s="43"/>
      <c r="N14" s="43"/>
      <c r="O14" s="34"/>
    </row>
    <row r="15" spans="1:15" ht="22.5" customHeight="1" x14ac:dyDescent="0.2">
      <c r="A15" s="69" t="s">
        <v>513</v>
      </c>
      <c r="B15" s="69"/>
      <c r="C15" s="69"/>
      <c r="D15" s="70" t="s">
        <v>522</v>
      </c>
      <c r="E15" s="70"/>
      <c r="F15" s="70"/>
      <c r="G15" s="71"/>
      <c r="H15" s="33"/>
      <c r="I15" s="34"/>
      <c r="J15" s="34"/>
      <c r="K15" s="34"/>
      <c r="L15" s="42"/>
      <c r="M15" s="43"/>
      <c r="N15" s="43"/>
      <c r="O15" s="34"/>
    </row>
    <row r="17" spans="1:17" ht="27.75" customHeight="1" x14ac:dyDescent="0.2">
      <c r="A17" s="319" t="str">
        <f>Overview!B4&amp; " - Effective between "&amp;Overview!D4&amp;" and "&amp;Overview!E4&amp;" - "&amp;Overview!F4&amp;" new designated EHV line loss factors"</f>
        <v>Western Power Distribution (South West) plc - Effective between 1/4/2016 and 31/3/2017 - Final new designated EHV line loss factors</v>
      </c>
      <c r="B17" s="320"/>
      <c r="C17" s="320"/>
      <c r="D17" s="320"/>
      <c r="E17" s="320"/>
      <c r="F17" s="320"/>
      <c r="G17" s="320"/>
      <c r="H17" s="320"/>
      <c r="I17" s="320"/>
      <c r="J17" s="320"/>
      <c r="K17" s="320"/>
      <c r="L17" s="320"/>
      <c r="M17" s="320"/>
      <c r="N17" s="320"/>
      <c r="O17" s="320"/>
      <c r="P17" s="320"/>
      <c r="Q17" s="320"/>
    </row>
    <row r="18" spans="1:17" ht="62.25" customHeight="1" x14ac:dyDescent="0.2">
      <c r="A18" s="31" t="s">
        <v>525</v>
      </c>
      <c r="B18" s="31" t="s">
        <v>490</v>
      </c>
      <c r="C18" s="31" t="s">
        <v>491</v>
      </c>
      <c r="D18" s="31" t="s">
        <v>526</v>
      </c>
      <c r="E18" s="31" t="s">
        <v>490</v>
      </c>
      <c r="F18" s="31" t="s">
        <v>492</v>
      </c>
      <c r="G18" s="95" t="s">
        <v>201</v>
      </c>
      <c r="H18" s="37" t="s">
        <v>674</v>
      </c>
      <c r="I18" s="37" t="s">
        <v>675</v>
      </c>
      <c r="J18" s="37" t="s">
        <v>676</v>
      </c>
      <c r="K18" s="37" t="s">
        <v>677</v>
      </c>
      <c r="L18" s="37" t="s">
        <v>678</v>
      </c>
      <c r="M18" s="39" t="s">
        <v>679</v>
      </c>
      <c r="N18" s="39" t="s">
        <v>680</v>
      </c>
      <c r="O18" s="39" t="s">
        <v>681</v>
      </c>
      <c r="P18" s="39" t="s">
        <v>682</v>
      </c>
      <c r="Q18" s="39" t="s">
        <v>683</v>
      </c>
    </row>
    <row r="19" spans="1:17" ht="22.5" customHeight="1" x14ac:dyDescent="0.2">
      <c r="A19" s="69" t="s">
        <v>180</v>
      </c>
      <c r="B19" s="69"/>
      <c r="C19" s="69"/>
      <c r="D19" s="70" t="s">
        <v>191</v>
      </c>
      <c r="E19" s="40"/>
      <c r="F19" s="40"/>
      <c r="G19" s="41"/>
      <c r="H19" s="44"/>
      <c r="I19" s="44"/>
      <c r="J19" s="35"/>
      <c r="K19" s="36"/>
      <c r="L19" s="36"/>
      <c r="M19" s="38"/>
      <c r="N19" s="38"/>
      <c r="O19" s="38"/>
      <c r="P19" s="38"/>
      <c r="Q19" s="38"/>
    </row>
    <row r="20" spans="1:17" ht="22.5" customHeight="1" x14ac:dyDescent="0.2">
      <c r="A20" s="69" t="s">
        <v>181</v>
      </c>
      <c r="B20" s="69"/>
      <c r="C20" s="69"/>
      <c r="D20" s="70" t="s">
        <v>192</v>
      </c>
      <c r="E20" s="40"/>
      <c r="F20" s="40"/>
      <c r="G20" s="41"/>
      <c r="H20" s="44"/>
      <c r="I20" s="44"/>
      <c r="J20" s="35"/>
      <c r="K20" s="36"/>
      <c r="L20" s="36"/>
      <c r="M20" s="38"/>
      <c r="N20" s="38"/>
      <c r="O20" s="38"/>
      <c r="P20" s="38"/>
      <c r="Q20" s="38"/>
    </row>
    <row r="21" spans="1:17" ht="22.5" customHeight="1" x14ac:dyDescent="0.2">
      <c r="A21" s="69" t="s">
        <v>182</v>
      </c>
      <c r="B21" s="69"/>
      <c r="C21" s="69"/>
      <c r="D21" s="70" t="s">
        <v>193</v>
      </c>
      <c r="E21" s="40"/>
      <c r="F21" s="40"/>
      <c r="G21" s="41"/>
      <c r="H21" s="44"/>
      <c r="I21" s="44"/>
      <c r="J21" s="35"/>
      <c r="K21" s="36"/>
      <c r="L21" s="36"/>
      <c r="M21" s="38"/>
      <c r="N21" s="38"/>
      <c r="O21" s="38"/>
      <c r="P21" s="38"/>
      <c r="Q21" s="38"/>
    </row>
    <row r="22" spans="1:17" ht="22.5" customHeight="1" x14ac:dyDescent="0.2">
      <c r="A22" s="69" t="s">
        <v>183</v>
      </c>
      <c r="B22" s="69"/>
      <c r="C22" s="69"/>
      <c r="D22" s="70" t="s">
        <v>194</v>
      </c>
      <c r="E22" s="40"/>
      <c r="F22" s="40"/>
      <c r="G22" s="41"/>
      <c r="H22" s="44"/>
      <c r="I22" s="44"/>
      <c r="J22" s="35"/>
      <c r="K22" s="36"/>
      <c r="L22" s="36"/>
      <c r="M22" s="38"/>
      <c r="N22" s="38"/>
      <c r="O22" s="38"/>
      <c r="P22" s="38"/>
      <c r="Q22" s="38"/>
    </row>
    <row r="23" spans="1:17" ht="22.5" customHeight="1" x14ac:dyDescent="0.2">
      <c r="A23" s="69" t="s">
        <v>184</v>
      </c>
      <c r="B23" s="69"/>
      <c r="C23" s="69"/>
      <c r="D23" s="70" t="s">
        <v>195</v>
      </c>
      <c r="E23" s="40"/>
      <c r="F23" s="40"/>
      <c r="G23" s="41"/>
      <c r="H23" s="44"/>
      <c r="I23" s="44"/>
      <c r="J23" s="35"/>
      <c r="K23" s="36"/>
      <c r="L23" s="36"/>
      <c r="M23" s="38"/>
      <c r="N23" s="38"/>
      <c r="O23" s="38"/>
      <c r="P23" s="38"/>
      <c r="Q23" s="38"/>
    </row>
    <row r="24" spans="1:17" ht="22.5" customHeight="1" x14ac:dyDescent="0.2">
      <c r="A24" s="69" t="s">
        <v>185</v>
      </c>
      <c r="B24" s="69"/>
      <c r="C24" s="69"/>
      <c r="D24" s="70" t="s">
        <v>196</v>
      </c>
      <c r="E24" s="40"/>
      <c r="F24" s="40"/>
      <c r="G24" s="41"/>
      <c r="H24" s="44"/>
      <c r="I24" s="44"/>
      <c r="J24" s="35"/>
      <c r="K24" s="36"/>
      <c r="L24" s="36"/>
      <c r="M24" s="38"/>
      <c r="N24" s="38"/>
      <c r="O24" s="38"/>
      <c r="P24" s="38"/>
      <c r="Q24" s="38"/>
    </row>
    <row r="25" spans="1:17" ht="22.5" customHeight="1" x14ac:dyDescent="0.2">
      <c r="A25" s="69" t="s">
        <v>186</v>
      </c>
      <c r="B25" s="69"/>
      <c r="C25" s="69"/>
      <c r="D25" s="70" t="s">
        <v>197</v>
      </c>
      <c r="E25" s="40"/>
      <c r="F25" s="40"/>
      <c r="G25" s="41"/>
      <c r="H25" s="44"/>
      <c r="I25" s="44"/>
      <c r="J25" s="35"/>
      <c r="K25" s="36"/>
      <c r="L25" s="36"/>
      <c r="M25" s="38"/>
      <c r="N25" s="38"/>
      <c r="O25" s="38"/>
      <c r="P25" s="38"/>
      <c r="Q25" s="38"/>
    </row>
    <row r="26" spans="1:17" ht="22.5" customHeight="1" x14ac:dyDescent="0.2">
      <c r="A26" s="69" t="s">
        <v>187</v>
      </c>
      <c r="B26" s="69"/>
      <c r="C26" s="69"/>
      <c r="D26" s="70" t="s">
        <v>198</v>
      </c>
      <c r="E26" s="40"/>
      <c r="F26" s="40"/>
      <c r="G26" s="41"/>
      <c r="H26" s="44"/>
      <c r="I26" s="44"/>
      <c r="J26" s="35"/>
      <c r="K26" s="36"/>
      <c r="L26" s="36"/>
      <c r="M26" s="38"/>
      <c r="N26" s="38"/>
      <c r="O26" s="38"/>
      <c r="P26" s="38"/>
      <c r="Q26" s="38"/>
    </row>
    <row r="27" spans="1:17" ht="22.5" customHeight="1" x14ac:dyDescent="0.2">
      <c r="A27" s="69" t="s">
        <v>188</v>
      </c>
      <c r="B27" s="69"/>
      <c r="C27" s="69"/>
      <c r="D27" s="70" t="s">
        <v>199</v>
      </c>
      <c r="E27" s="40"/>
      <c r="F27" s="40"/>
      <c r="G27" s="41"/>
      <c r="H27" s="44"/>
      <c r="I27" s="44"/>
      <c r="J27" s="35"/>
      <c r="K27" s="36"/>
      <c r="L27" s="36"/>
      <c r="M27" s="38"/>
      <c r="N27" s="38"/>
      <c r="O27" s="38"/>
      <c r="P27" s="38"/>
      <c r="Q27" s="38"/>
    </row>
    <row r="28" spans="1:17" ht="22.5" customHeight="1" x14ac:dyDescent="0.2">
      <c r="A28" s="69" t="s">
        <v>189</v>
      </c>
      <c r="B28" s="69"/>
      <c r="C28" s="69"/>
      <c r="D28" s="70" t="s">
        <v>200</v>
      </c>
      <c r="E28" s="40"/>
      <c r="F28" s="40"/>
      <c r="G28" s="41"/>
      <c r="H28" s="44"/>
      <c r="I28" s="44"/>
      <c r="J28" s="35"/>
      <c r="K28" s="36"/>
      <c r="L28" s="36"/>
      <c r="M28" s="38"/>
      <c r="N28" s="38"/>
      <c r="O28" s="38"/>
      <c r="P28" s="38"/>
      <c r="Q28" s="38"/>
    </row>
  </sheetData>
  <customSheetViews>
    <customSheetView guid="{5032A364-B81A-48DA-88DA-AB3B86B47EE9}" scale="80" fitToPage="1">
      <selection activeCell="A4" sqref="A4:M4"/>
      <pageMargins left="0.39370078740157483" right="0.35433070866141736" top="1.1023622047244095" bottom="0.74803149606299213" header="0.35433070866141736" footer="0.51181102362204722"/>
      <pageSetup paperSize="9" scale="71" fitToHeight="0" orientation="landscape" r:id="rId1"/>
      <headerFooter differentFirst="1" scaleWithDoc="0">
        <oddFooter>&amp;C&amp;P of &amp;N</oddFooter>
        <firstHeader>&amp;L
Annex 2 - Schedule of Charges for use of the Distribution System by Designated EHV Properties (including LDNOs with Designated EHV Properties/end-users).</firstHeader>
        <firstFooter>&amp;C&amp;P of &amp;N</firstFooter>
      </headerFooter>
    </customSheetView>
  </customSheetViews>
  <mergeCells count="4">
    <mergeCell ref="A4:O4"/>
    <mergeCell ref="A2:O2"/>
    <mergeCell ref="A17:Q17"/>
    <mergeCell ref="G1:H1"/>
  </mergeCells>
  <hyperlinks>
    <hyperlink ref="A1" location="Overview!A1" display="Back to Overview"/>
  </hyperlinks>
  <pageMargins left="0.39370078740157483" right="0.35433070866141736" top="0.86614173228346458" bottom="0.74803149606299213" header="0.27559055118110237" footer="0.31496062992125984"/>
  <pageSetup paperSize="9" scale="56" fitToHeight="0" orientation="landscape" r:id="rId2"/>
  <headerFooter scaleWithDoc="0">
    <oddHeader>&amp;L&amp;"Arial,Bold"Annex 6 &amp;"Arial,Regular"- New Designated EHV Properties. Addendum to Schedule of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Footer>&amp;L&amp;8Note: The list of MPANs / MSIDs provided may be incomplete; the DNO reserves the right to apply the listed charges to any other MPANs / MSIDs associated with the site.&amp;R&amp;P of &amp;N</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12</vt:i4>
      </vt:variant>
      <vt:variant>
        <vt:lpstr>Named Ranges</vt:lpstr>
      </vt:variant>
      <vt:variant>
        <vt:i4>18</vt:i4>
      </vt:variant>
    </vt:vector>
  </HeadingPairs>
  <TitlesOfParts>
    <vt:vector size="30" baseType="lpstr">
      <vt:lpstr>Overview</vt:lpstr>
      <vt:lpstr>Annex 1 LV and HV charges</vt:lpstr>
      <vt:lpstr>Annex 2 EHV charges</vt:lpstr>
      <vt:lpstr>Annex 2a Import</vt:lpstr>
      <vt:lpstr>Annex 2b Export</vt:lpstr>
      <vt:lpstr>Annex 3 Preserved charges</vt:lpstr>
      <vt:lpstr>Annex 4 LDNO charges</vt:lpstr>
      <vt:lpstr>Annex 5 LLFs</vt:lpstr>
      <vt:lpstr>Annex 6 New Designated EHV Prop</vt:lpstr>
      <vt:lpstr>Nodal prices</vt:lpstr>
      <vt:lpstr>SSC TPR unit rate lookup</vt:lpstr>
      <vt:lpstr>Charge Calculator</vt:lpstr>
      <vt:lpstr>'Annex 1 LV and HV charges'!Print_Area</vt:lpstr>
      <vt:lpstr>'Annex 2 EHV charges'!Print_Area</vt:lpstr>
      <vt:lpstr>'Annex 2a Import'!Print_Area</vt:lpstr>
      <vt:lpstr>'Annex 2b Export'!Print_Area</vt:lpstr>
      <vt:lpstr>'Annex 3 Preserved charges'!Print_Area</vt:lpstr>
      <vt:lpstr>'Annex 4 LDNO charges'!Print_Area</vt:lpstr>
      <vt:lpstr>'Annex 5 LLFs'!Print_Area</vt:lpstr>
      <vt:lpstr>'Annex 6 New Designated EHV Prop'!Print_Area</vt:lpstr>
      <vt:lpstr>'Nodal prices'!Print_Area</vt:lpstr>
      <vt:lpstr>'Annex 1 LV and HV charges'!Print_Titles</vt:lpstr>
      <vt:lpstr>'Annex 2 EHV charges'!Print_Titles</vt:lpstr>
      <vt:lpstr>'Annex 2a Import'!Print_Titles</vt:lpstr>
      <vt:lpstr>'Annex 2b Export'!Print_Titles</vt:lpstr>
      <vt:lpstr>'Annex 4 LDNO charges'!Print_Titles</vt:lpstr>
      <vt:lpstr>'Annex 5 LLFs'!Print_Titles</vt:lpstr>
      <vt:lpstr>'Annex 6 New Designated EHV Prop'!Print_Titles</vt:lpstr>
      <vt:lpstr>'Nodal prices'!Print_Titles</vt:lpstr>
      <vt:lpstr>'SSC TPR unit rate lookup'!Print_Titles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Richard Ellis WPD</dc:creator>
  <cp:lastModifiedBy>Richard Ellis</cp:lastModifiedBy>
  <cp:lastPrinted>2015-10-30T13:38:16Z</cp:lastPrinted>
  <dcterms:created xsi:type="dcterms:W3CDTF">2009-11-12T11:38:00Z</dcterms:created>
  <dcterms:modified xsi:type="dcterms:W3CDTF">2015-12-10T16:27:22Z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ies>
</file>